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drawings/_rels/drawing1.xml.rels" ContentType="application/vnd.openxmlformats-package.relationship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media/image1.png" ContentType="image/png"/>
  <Override PartName="/xl/media/image2.png" ContentType="image/png"/>
  <Override PartName="/xl/comments8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Custo Transporte" sheetId="1" state="visible" r:id="rId3"/>
    <sheet name="1. Planilha Transporte" sheetId="2" state="visible" r:id="rId4"/>
    <sheet name="2.Encargos Sociais" sheetId="3" state="visible" r:id="rId5"/>
    <sheet name="4.BDI" sheetId="4" state="visible" r:id="rId6"/>
    <sheet name="3.CAGED" sheetId="5" state="visible" r:id="rId7"/>
    <sheet name="5. Depreciação" sheetId="6" state="visible" r:id="rId8"/>
    <sheet name="6.Remuneração de capital" sheetId="7" state="visible" r:id="rId9"/>
    <sheet name="7. Dimensionamento" sheetId="8" state="visible" r:id="rId10"/>
  </sheets>
  <externalReferences>
    <externalReference r:id="rId11"/>
  </externalReferences>
  <definedNames>
    <definedName function="false" hidden="false" localSheetId="2" name="_xlnm.Print_Area" vbProcedure="false">'2.Encargos Sociais'!$A$1:$C$36</definedName>
    <definedName function="false" hidden="false" localSheetId="4" name="_xlnm.Print_Area" vbProcedure="false">'3.CAGED'!$B$11:$C$39</definedName>
    <definedName function="false" hidden="false" localSheetId="3" name="_xlnm.Print_Area" vbProcedure="false">'4.BDI'!$A$6:$F$18</definedName>
    <definedName function="false" hidden="false" name="AbaDeprec" vbProcedure="false">'5. Depreciação'!$A$1</definedName>
    <definedName function="false" hidden="false" name="AbaRemun" vbProcedure="false">'6.Remuneração de capital'!$A$1</definedName>
    <definedName function="false" hidden="false" name="_xlnm.Print_Titles_1" vbProcedure="false">0</definedName>
    <definedName function="false" hidden="false" localSheetId="2" name="_xlnm.Print_Area" vbProcedure="false">'2.Encargos Sociais'!$A$1:$C$52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A4" authorId="0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</comment>
    <comment ref="A42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63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B33" authorId="0">
      <text>
        <r>
          <rPr>
            <sz val="10"/>
            <rFont val="Arial"/>
            <family val="2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B151" authorId="0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C40" authorId="0">
      <text>
        <r>
          <rPr>
            <sz val="10"/>
            <rFont val="Arial"/>
            <family val="2"/>
          </rPr>
          <t xml:space="preserve">Informar o número de horas extras trabalhadas em horário diurno nos domingos e feriados</t>
        </r>
      </text>
    </comment>
    <comment ref="C41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43" authorId="0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44" authorId="0">
      <text>
        <r>
          <rPr>
            <sz val="10"/>
            <rFont val="Arial"/>
            <family val="2"/>
          </rPr>
          <t xml:space="preserve">Percentual estabelecido nas Normas de Segurança de Trabalho ou pelo laudo de responsável técnico devidamente habilitado</t>
        </r>
      </text>
    </comment>
    <comment ref="C46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48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55" authorId="0">
      <text>
        <r>
          <rPr>
            <sz val="10"/>
            <rFont val="Arial"/>
            <family val="2"/>
          </rPr>
          <t xml:space="preserve">Informar o número de horas noturnas trabalhadas no intervalo das 22:00h as 5:00h</t>
        </r>
      </text>
    </comment>
    <comment ref="C57" authorId="0">
      <text>
        <r>
          <rPr>
            <sz val="10"/>
            <rFont val="Arial"/>
            <family val="2"/>
          </rPr>
          <t xml:space="preserve">Informar o número de horas extras trabalhadas em horário noturno nos domingos e feriados</t>
        </r>
      </text>
    </comment>
    <comment ref="C58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</comment>
    <comment ref="C60" authorId="0">
      <text>
        <r>
          <rPr>
            <sz val="10"/>
            <rFont val="Arial"/>
            <family val="2"/>
          </rPr>
          <t xml:space="preserve">Informar o número de horas extras trabalhadas em horário noturno de segunda à sábado</t>
        </r>
      </text>
    </comment>
    <comment ref="C61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de segunda a sábado</t>
        </r>
      </text>
    </comment>
    <comment ref="C64" authorId="0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67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69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75" authorId="0">
      <text>
        <r>
          <rPr>
            <sz val="10"/>
            <rFont val="Arial"/>
            <family val="2"/>
          </rPr>
          <t xml:space="preserve">Informar o número médio de dias trabalhados por mês</t>
        </r>
      </text>
    </comment>
    <comment ref="C92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9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9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9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9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98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12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</comment>
    <comment ref="C113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</comment>
    <comment ref="C114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117" authorId="0">
      <text>
        <r>
          <rPr>
            <sz val="10"/>
            <rFont val="Arial"/>
            <family val="2"/>
          </rPr>
          <t xml:space="preserve">Informar a vida útil estimada para o compactador, em anos</t>
        </r>
      </text>
    </comment>
    <comment ref="C118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compactador proposto.</t>
        </r>
      </text>
    </comment>
    <comment ref="C119" authorId="0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</comment>
    <comment ref="C122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</comment>
    <comment ref="C128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C154" authorId="0">
      <text>
        <r>
          <rPr>
            <sz val="10"/>
            <rFont val="Arial"/>
            <family val="2"/>
          </rPr>
          <t xml:space="preserve">Informar o consumo estimado do veículo em km/l</t>
        </r>
      </text>
    </comment>
    <comment ref="C158" authorId="0">
      <text>
        <r>
          <rPr>
            <sz val="10"/>
            <rFont val="Arial"/>
            <family val="2"/>
          </rPr>
          <t xml:space="preserve">Informar o consumo de óleo do motor a cada 1000km</t>
        </r>
      </text>
    </comment>
    <comment ref="C160" authorId="0">
      <text>
        <r>
          <rPr>
            <sz val="10"/>
            <rFont val="Arial"/>
            <family val="2"/>
          </rPr>
          <t xml:space="preserve">Informar o consumo de óleo da transmissão a cada 1000km</t>
        </r>
      </text>
    </comment>
    <comment ref="C162" authorId="0">
      <text>
        <r>
          <rPr>
            <sz val="10"/>
            <rFont val="Arial"/>
            <family val="2"/>
          </rPr>
          <t xml:space="preserve">Informar o consumo de óleo hidráulico a cada 1000km</t>
        </r>
      </text>
    </comment>
    <comment ref="C164" authorId="0">
      <text>
        <r>
          <rPr>
            <sz val="10"/>
            <rFont val="Arial"/>
            <family val="2"/>
          </rPr>
          <t xml:space="preserve">Informar o consumo de graxa a cada 1000km</t>
        </r>
      </text>
    </comment>
    <comment ref="C172" authorId="0">
      <text>
        <r>
          <rPr>
            <sz val="10"/>
            <rFont val="Arial"/>
            <family val="2"/>
          </rPr>
          <t xml:space="preserve">Informar a quantidade de pneus novos de 1 caminhão</t>
        </r>
      </text>
    </comment>
    <comment ref="C173" authorId="0">
      <text>
        <r>
          <rPr>
            <sz val="10"/>
            <rFont val="Arial"/>
            <family val="2"/>
          </rPr>
          <t xml:space="preserve">Informar o número de recapagens por pneu</t>
        </r>
      </text>
    </comment>
    <comment ref="C175" authorId="0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</comment>
    <comment ref="D38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</comment>
    <comment ref="D39" authorId="0">
      <text>
        <r>
          <rPr>
            <sz val="10"/>
            <rFont val="Arial"/>
            <family val="2"/>
          </rPr>
          <t xml:space="preserve">Informar o valor do salário Mínimo Nacional</t>
        </r>
      </text>
    </comment>
    <comment ref="D76" authorId="0">
      <text>
        <r>
          <rPr>
            <sz val="10"/>
            <rFont val="Arial"/>
            <family val="2"/>
          </rPr>
          <t xml:space="preserve">Valor Unitário considerando o desconto legal de até 6% do salário</t>
        </r>
      </text>
    </comment>
    <comment ref="D111" authorId="0">
      <text>
        <r>
          <rPr>
            <sz val="10"/>
            <rFont val="Arial"/>
            <family val="2"/>
          </rPr>
          <t xml:space="preserve">Valor caminhão</t>
        </r>
      </text>
    </comment>
    <comment ref="D116" authorId="0">
      <text>
        <r>
          <rPr>
            <sz val="10"/>
            <rFont val="Arial"/>
            <family val="2"/>
          </rPr>
          <t xml:space="preserve">Banco de preços
</t>
        </r>
      </text>
    </comment>
    <comment ref="D193" authorId="0">
      <text>
        <r>
          <rPr>
            <sz val="10"/>
            <rFont val="Arial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A5" authorId="0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</comment>
    <comment ref="A71" authorId="0">
      <text>
        <r>
          <rPr>
            <sz val="10"/>
            <rFont val="Arial"/>
            <family val="2"/>
          </rPr>
          <t xml:space="preserve">Especificar somente quando for exigido no Projeto Básico
</t>
        </r>
      </text>
    </comment>
    <comment ref="C40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</comment>
    <comment ref="C41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</comment>
    <comment ref="C42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44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</comment>
    <comment ref="C50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C61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62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63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65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66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86" authorId="0">
      <text>
        <r>
          <rPr>
            <sz val="10"/>
            <rFont val="Arial"/>
            <family val="2"/>
          </rPr>
          <t xml:space="preserve">Preencher a aba 4.BDI</t>
        </r>
      </text>
    </comment>
    <comment ref="D95" authorId="0">
      <text>
        <r>
          <rPr>
            <sz val="10"/>
            <rFont val="Arial"/>
            <family val="2"/>
          </rPr>
          <t xml:space="preserve">Informar a quantidade média coletada nos últimos 12 meses
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10" authorId="0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11" authorId="0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12" authorId="0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C14" authorId="0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C15" authorId="0">
      <text>
        <r>
          <rPr>
            <sz val="10"/>
            <rFont val="Arial"/>
            <family val="2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 xml:space="preserve"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E13" authorId="0">
      <text>
        <r>
          <rPr>
            <sz val="10"/>
            <rFont val="Arial"/>
            <family val="2"/>
          </rPr>
          <t xml:space="preserve">Informar o valor anual da taxa financeira, em percentual. Admite-se utilizar a SELIC</t>
        </r>
      </text>
    </comment>
    <comment ref="E14" authorId="0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</commentList>
</comments>
</file>

<file path=xl/comments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G37" authorId="0">
      <text>
        <r>
          <rPr>
            <sz val="10"/>
            <rFont val="Arial"/>
            <family val="2"/>
          </rPr>
          <t xml:space="preserve">Jorge Mesquita:
</t>
        </r>
        <r>
          <rPr>
            <sz val="9"/>
            <color rgb="FF000000"/>
            <rFont val="Tahoma"/>
            <family val="2"/>
            <charset val="1"/>
          </rPr>
          <t xml:space="preserve">Criar um tipo de arredondamento.
</t>
        </r>
      </text>
    </comment>
  </commentList>
</comments>
</file>

<file path=xl/comments8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11" authorId="0">
      <text>
        <r>
          <rPr>
            <sz val="10"/>
            <rFont val="Arial"/>
            <family val="2"/>
          </rPr>
          <t xml:space="preserve">retorna a geração diária a ser recolhida</t>
        </r>
      </text>
    </comment>
    <comment ref="C13" authorId="0">
      <text>
        <r>
          <rPr>
            <sz val="10"/>
            <rFont val="Arial"/>
            <family val="2"/>
          </rPr>
          <t xml:space="preserve">Informe o número de dias de coleta por semana</t>
        </r>
      </text>
    </comment>
    <comment ref="C16" authorId="0">
      <text>
        <r>
          <rPr>
            <sz val="10"/>
            <rFont val="Arial"/>
            <family val="2"/>
          </rPr>
          <t xml:space="preserve">Informar 1 para caminhão toco; Informar 2 para caminhão truck</t>
        </r>
        <r>
          <rPr>
            <b val="true"/>
            <sz val="8"/>
            <color rgb="FF000000"/>
            <rFont val="Tahoma"/>
            <family val="2"/>
            <charset val="1"/>
          </rPr>
          <t xml:space="preserve"> </t>
        </r>
      </text>
    </comment>
    <comment ref="C20" authorId="0">
      <text>
        <r>
          <rPr>
            <sz val="10"/>
            <rFont val="Arial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<sst xmlns="http://schemas.openxmlformats.org/spreadsheetml/2006/main" count="586" uniqueCount="356">
  <si>
    <t xml:space="preserve">Custo Transporte de Resíduos Sólidos </t>
  </si>
  <si>
    <t xml:space="preserve">Planilha de Composição de Custos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</si>
  <si>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</si>
  <si>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</si>
  <si>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</si>
  <si>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</si>
  <si>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PREÇO TOTAL MENSAL COM A COLETA</t>
  </si>
  <si>
    <t xml:space="preserve">Quantitativos</t>
  </si>
  <si>
    <t xml:space="preserve">Mão-de-obra</t>
  </si>
  <si>
    <t xml:space="preserve">Quantidade</t>
  </si>
  <si>
    <t xml:space="preserve">1.1 Motorista Turno Dia</t>
  </si>
  <si>
    <t xml:space="preserve">1.2. Motorista Turno da Noite</t>
  </si>
  <si>
    <t xml:space="preserve">Total de mão-de-obra (postos de trabalho)</t>
  </si>
  <si>
    <t xml:space="preserve">Veículos e Equipamentos</t>
  </si>
  <si>
    <t xml:space="preserve">Fator de utilização (FU)</t>
  </si>
  <si>
    <t xml:space="preserve">1. Mão-de-obra</t>
  </si>
  <si>
    <t xml:space="preserve">Discriminação</t>
  </si>
  <si>
    <t xml:space="preserve">Unidade</t>
  </si>
  <si>
    <t xml:space="preserve">Custo unitário</t>
  </si>
  <si>
    <t xml:space="preserve">Subtotal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</si>
  <si>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</si>
  <si>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Piso da categoria (2)</t>
  </si>
  <si>
    <t xml:space="preserve">mês</t>
  </si>
  <si>
    <t xml:space="preserve">Salário mínimo nacional (1)</t>
  </si>
  <si>
    <t xml:space="preserve">Horas Extras (100%)</t>
  </si>
  <si>
    <t xml:space="preserve">hora</t>
  </si>
  <si>
    <t xml:space="preserve">Horas Extras (50%)</t>
  </si>
  <si>
    <t xml:space="preserve">Descanso Semanal Remunerado (DSR) - hora extra</t>
  </si>
  <si>
    <t xml:space="preserve">R$</t>
  </si>
  <si>
    <t xml:space="preserve">Base de cálculo da Insalubridade</t>
  </si>
  <si>
    <t xml:space="preserve">Adicional de Insalubridade</t>
  </si>
  <si>
    <t xml:space="preserve">Soma</t>
  </si>
  <si>
    <t xml:space="preserve">Encargos Sociais</t>
  </si>
  <si>
    <t xml:space="preserve">Total por Motorista</t>
  </si>
  <si>
    <t xml:space="preserve">Total do Efetivo</t>
  </si>
  <si>
    <t xml:space="preserve">homem</t>
  </si>
  <si>
    <t xml:space="preserve">Fator de utilização</t>
  </si>
  <si>
    <t xml:space="preserve">1.2. Motorista Turno Noite</t>
  </si>
  <si>
    <t xml:space="preserve">Adicional Noturno</t>
  </si>
  <si>
    <t xml:space="preserve">horas trabalhadas</t>
  </si>
  <si>
    <t xml:space="preserve">hora contabilizada</t>
  </si>
  <si>
    <t xml:space="preserve">Horas Extras Noturnas (100%)</t>
  </si>
  <si>
    <t xml:space="preserve">Horas Extras Noturnas (50%)</t>
  </si>
  <si>
    <t xml:space="preserve">1.3. Vale Transporte</t>
  </si>
  <si>
    <t xml:space="preserve">Vale Transporte</t>
  </si>
  <si>
    <t xml:space="preserve">Dias Trabalhados por mês</t>
  </si>
  <si>
    <t xml:space="preserve">dia</t>
  </si>
  <si>
    <t xml:space="preserve">Motorista</t>
  </si>
  <si>
    <t xml:space="preserve">vale</t>
  </si>
  <si>
    <t xml:space="preserve">1.4. Vale-refeição (diário)</t>
  </si>
  <si>
    <t xml:space="preserve">Motorista (almoço)</t>
  </si>
  <si>
    <t xml:space="preserve">unidade</t>
  </si>
  <si>
    <t xml:space="preserve">Motorista (janta)</t>
  </si>
  <si>
    <t xml:space="preserve">Custo Mensal com Mão-de-obra (R$/mês)</t>
  </si>
  <si>
    <t xml:space="preserve">2. Uniformes e Equipamentos de Proteção Individual</t>
  </si>
  <si>
    <t xml:space="preserve">2.1. Uniformes e EPIs para Motorista</t>
  </si>
  <si>
    <t xml:space="preserve">Durabilidade (meses)</t>
  </si>
  <si>
    <t xml:space="preserve">Jaqueta com reflexivo (NBR 15.292)</t>
  </si>
  <si>
    <t xml:space="preserve">Calça</t>
  </si>
  <si>
    <t xml:space="preserve">Camiseta</t>
  </si>
  <si>
    <t xml:space="preserve">Botina de segurança c/ palmilha aço</t>
  </si>
  <si>
    <t xml:space="preserve">par</t>
  </si>
  <si>
    <t xml:space="preserve">Luva de proteção</t>
  </si>
  <si>
    <t xml:space="preserve">Capa de chuva amarela com reflexivo</t>
  </si>
  <si>
    <t xml:space="preserve">Protetor solar FPS 30</t>
  </si>
  <si>
    <t xml:space="preserve">frasco 120g</t>
  </si>
  <si>
    <t xml:space="preserve">Higienização de uniformes e EPIs</t>
  </si>
  <si>
    <t xml:space="preserve">R$ mensal</t>
  </si>
  <si>
    <t xml:space="preserve">Custo Mensal com Uniformes e EPIs (R$/mês)</t>
  </si>
  <si>
    <t xml:space="preserve">3. Veículos e Equipamentos</t>
  </si>
  <si>
    <t xml:space="preserve">3.1. Veículo Caminhão Trucado 6x2 + Equipamento Roll On Roll Off</t>
  </si>
  <si>
    <t xml:space="preserve">3.1.1. Depreciação</t>
  </si>
  <si>
    <t xml:space="preserve">Custo de aquisição do chassis</t>
  </si>
  <si>
    <t xml:space="preserve">Vida útil do chassis</t>
  </si>
  <si>
    <t xml:space="preserve">anos</t>
  </si>
  <si>
    <t xml:space="preserve">Idade do veículo</t>
  </si>
  <si>
    <t xml:space="preserve">Depreciação do chassis</t>
  </si>
  <si>
    <t xml:space="preserve">Depreciação mensal veículos trucado</t>
  </si>
  <si>
    <t xml:space="preserve">Custo de aquisição do Roll On Roll Off</t>
  </si>
  <si>
    <t xml:space="preserve">Vida útil do Roll On Roll Off</t>
  </si>
  <si>
    <t xml:space="preserve">Idade do Roll On Roll Off</t>
  </si>
  <si>
    <t xml:space="preserve">Depreciação do Roll On Roll Off</t>
  </si>
  <si>
    <t xml:space="preserve">Depreciação mensal do Roll On Roll Off</t>
  </si>
  <si>
    <t xml:space="preserve">Total por veículo</t>
  </si>
  <si>
    <t xml:space="preserve">Total da frota</t>
  </si>
  <si>
    <t xml:space="preserve">3.1.2. Remuneração do Capital</t>
  </si>
  <si>
    <t xml:space="preserve">Custo do chassis</t>
  </si>
  <si>
    <t xml:space="preserve">Taxa de juros anual nominal</t>
  </si>
  <si>
    <t xml:space="preserve">Valor do veículo proposto (V0)</t>
  </si>
  <si>
    <t xml:space="preserve">Investimento médio total do chassis</t>
  </si>
  <si>
    <t xml:space="preserve">Remuneração mensal de capital do chassis</t>
  </si>
  <si>
    <t xml:space="preserve">Custo do Roll On Roll Off</t>
  </si>
  <si>
    <t xml:space="preserve">Valor do reboque proposto (V0)</t>
  </si>
  <si>
    <t xml:space="preserve">Investimento médio total do reboque</t>
  </si>
  <si>
    <t xml:space="preserve">Remuneração mensal de capital do reboque</t>
  </si>
  <si>
    <t xml:space="preserve">3.1.3. Impostos e Seguros</t>
  </si>
  <si>
    <t xml:space="preserve">IPVA</t>
  </si>
  <si>
    <t xml:space="preserve">Licenciamento e Seguro obrigatório</t>
  </si>
  <si>
    <t xml:space="preserve">Seguro contra terceiros</t>
  </si>
  <si>
    <t xml:space="preserve">Impostos e seguros mensais</t>
  </si>
  <si>
    <t xml:space="preserve">3.1.4. Consumos</t>
  </si>
  <si>
    <t xml:space="preserve">Quilometragem mensal</t>
  </si>
  <si>
    <t xml:space="preserve">Consumo</t>
  </si>
  <si>
    <t xml:space="preserve">Custo de óleo diesel / km rodado</t>
  </si>
  <si>
    <t xml:space="preserve">km/l</t>
  </si>
  <si>
    <t xml:space="preserve">Custo mensal com óleo diesel</t>
  </si>
  <si>
    <t xml:space="preserve">km</t>
  </si>
  <si>
    <t xml:space="preserve">Custo de arla km/l</t>
  </si>
  <si>
    <t xml:space="preserve">custo mensal de arla</t>
  </si>
  <si>
    <t xml:space="preserve">Custo de óleo do motor /1.000 km rodados</t>
  </si>
  <si>
    <t xml:space="preserve">l/1.000 km</t>
  </si>
  <si>
    <t xml:space="preserve">Custo mensal com óleo do motor</t>
  </si>
  <si>
    <t xml:space="preserve">Custo de óleo da transmissão /1.000 km</t>
  </si>
  <si>
    <t xml:space="preserve">Custo mensal com óleo da transmissão</t>
  </si>
  <si>
    <t xml:space="preserve">Custo de óleo hidráulico / 1.000 km</t>
  </si>
  <si>
    <t xml:space="preserve">Custo mensal com óleo hidráulico</t>
  </si>
  <si>
    <t xml:space="preserve">Custo de graxa /1.000 km rodados</t>
  </si>
  <si>
    <t xml:space="preserve">kg/1.000 km</t>
  </si>
  <si>
    <t xml:space="preserve">Custo mensal com graxa</t>
  </si>
  <si>
    <t xml:space="preserve">Custo com consumos/km rodado</t>
  </si>
  <si>
    <t xml:space="preserve">R$/km rodado</t>
  </si>
  <si>
    <t xml:space="preserve">3.1.5. Pneus</t>
  </si>
  <si>
    <t xml:space="preserve">Custo do jogo de pneus 295/80 R22,5</t>
  </si>
  <si>
    <t xml:space="preserve">Número de recapagens por pneu</t>
  </si>
  <si>
    <t xml:space="preserve">Custo de recapagem</t>
  </si>
  <si>
    <t xml:space="preserve">Custo jg. Compl. + 3 recap./ km rodado</t>
  </si>
  <si>
    <t xml:space="preserve">km/jogo</t>
  </si>
  <si>
    <t xml:space="preserve">Custo mensal com pneus</t>
  </si>
  <si>
    <t xml:space="preserve">3.1.6. Manutenção</t>
  </si>
  <si>
    <t xml:space="preserve">Custo de manutenção dos caminhões</t>
  </si>
  <si>
    <t xml:space="preserve">Custo Mensal com Veículos e Equipamentos (R$/mês)</t>
  </si>
  <si>
    <t xml:space="preserve">CUSTO TOTAL MENSAL COM DESPESAS OPERACIONAIS (R$/mês)</t>
  </si>
  <si>
    <t xml:space="preserve">PREÇO MENSAL TOTAL (R$/mês)</t>
  </si>
  <si>
    <t xml:space="preserve">Quantidade média de quilômetros por mês: </t>
  </si>
  <si>
    <t xml:space="preserve">quilômetros</t>
  </si>
  <si>
    <t xml:space="preserve">PREÇO POR QUILÔMETRO:  [A/B]</t>
  </si>
  <si>
    <t xml:space="preserve">R$/km</t>
  </si>
  <si>
    <t xml:space="preserve">Quantidade de eixos:</t>
  </si>
  <si>
    <t xml:space="preserve">eixos</t>
  </si>
  <si>
    <t xml:space="preserve">PREÇO POR QUILÔMETRO POR EIXO: [A/B]</t>
  </si>
  <si>
    <t xml:space="preserve">R$/km/eixo</t>
  </si>
  <si>
    <t xml:space="preserve">1. Transporte</t>
  </si>
  <si>
    <t xml:space="preserve">1. Custo Transporte</t>
  </si>
  <si>
    <t xml:space="preserve">Custo</t>
  </si>
  <si>
    <t xml:space="preserve">Trajeto</t>
  </si>
  <si>
    <t xml:space="preserve">Km</t>
  </si>
  <si>
    <t xml:space="preserve">Número de eixos</t>
  </si>
  <si>
    <t xml:space="preserve">Ida + volta</t>
  </si>
  <si>
    <t xml:space="preserve">Custo Km/eixo</t>
  </si>
  <si>
    <t xml:space="preserve">Total/viagens</t>
  </si>
  <si>
    <t xml:space="preserve">Média de viagens por mês</t>
  </si>
  <si>
    <t xml:space="preserve">Total mês</t>
  </si>
  <si>
    <t xml:space="preserve">2. Pedágio</t>
  </si>
  <si>
    <t xml:space="preserve">Campo Bom</t>
  </si>
  <si>
    <t xml:space="preserve">Três Coroas</t>
  </si>
  <si>
    <t xml:space="preserve">Total/viagem</t>
  </si>
  <si>
    <t xml:space="preserve">3. Contêiner (caixa 30m³)</t>
  </si>
  <si>
    <t xml:space="preserve">3.1. Depreciação</t>
  </si>
  <si>
    <t xml:space="preserve">Custo de aquisição da caixa 30m³</t>
  </si>
  <si>
    <t xml:space="preserve">Vida útil da caixa 30m³</t>
  </si>
  <si>
    <t xml:space="preserve">Idade da caixa 30m³</t>
  </si>
  <si>
    <t xml:space="preserve">Depreciação da caixa 30m³</t>
  </si>
  <si>
    <t xml:space="preserve">Depreciação mensal caixa 30m³</t>
  </si>
  <si>
    <t xml:space="preserve">Total das caixas</t>
  </si>
  <si>
    <t xml:space="preserve">3.2. Remuneração de capital</t>
  </si>
  <si>
    <t xml:space="preserve">Custo da caixa 30m³</t>
  </si>
  <si>
    <t xml:space="preserve">Taxa de juros anual nominal (4)</t>
  </si>
  <si>
    <t xml:space="preserve">Valor da caixa 30m³</t>
  </si>
  <si>
    <t xml:space="preserve">Investimento médio total da caixa 30m³</t>
  </si>
  <si>
    <t xml:space="preserve">Remuneração mensal de capital da caixa 30m³</t>
  </si>
  <si>
    <t xml:space="preserve">Custo Mensal com Contêineres (R$/mês)</t>
  </si>
  <si>
    <t xml:space="preserve">4. Ferramentas e Materiais de Consumo</t>
  </si>
  <si>
    <t xml:space="preserve">Recipiente térmico para água (5L)</t>
  </si>
  <si>
    <t xml:space="preserve">Pá de Concha</t>
  </si>
  <si>
    <t xml:space="preserve">Vassoura</t>
  </si>
  <si>
    <t xml:space="preserve">Lona impermeável</t>
  </si>
  <si>
    <t xml:space="preserve">Publicidade (adesivos equipamentos)</t>
  </si>
  <si>
    <t xml:space="preserve">cj</t>
  </si>
  <si>
    <t xml:space="preserve">Publicidade (adesivos veículos)</t>
  </si>
  <si>
    <t xml:space="preserve">Custo Mensal com Ferramentas e Materiais de Consumo (R$/mês)</t>
  </si>
  <si>
    <t xml:space="preserve">5. Monitoramento da Frota</t>
  </si>
  <si>
    <t xml:space="preserve">Implantação dos equipamentos de monitoramento</t>
  </si>
  <si>
    <t xml:space="preserve">Custo mensal com implantação</t>
  </si>
  <si>
    <t xml:space="preserve">Manutenção dos equipamentos de monitoramento</t>
  </si>
  <si>
    <t xml:space="preserve">Custo mensal com manutenção</t>
  </si>
  <si>
    <t xml:space="preserve">Custo Mensal com Monitoramento da Frota (R$/mês)</t>
  </si>
  <si>
    <t xml:space="preserve">6. BDI</t>
  </si>
  <si>
    <t xml:space="preserve">Benefícios e despesas indiretas</t>
  </si>
  <si>
    <t xml:space="preserve">CUSTO MENSAL COM BDI (R$/mês)</t>
  </si>
  <si>
    <t xml:space="preserve">PREÇO MENSAL TOTAL (R$/mês) – considerando a média de 78 viagens por mês</t>
  </si>
  <si>
    <t xml:space="preserve">CUSTO FIXO MENSAL</t>
  </si>
  <si>
    <t xml:space="preserve">Contêiner/remuneração de capital</t>
  </si>
  <si>
    <t xml:space="preserve">Material de consumo</t>
  </si>
  <si>
    <t xml:space="preserve">Monitoramento da frota</t>
  </si>
  <si>
    <t xml:space="preserve">Total custo</t>
  </si>
  <si>
    <t xml:space="preserve">BDI</t>
  </si>
  <si>
    <t xml:space="preserve">TOTAL/MÊS</t>
  </si>
  <si>
    <t xml:space="preserve">Número de viagens</t>
  </si>
  <si>
    <t xml:space="preserve">TOTAL/VIAGEM</t>
  </si>
  <si>
    <t xml:space="preserve">CUSTO FIXO POR VIAGEM</t>
  </si>
  <si>
    <t xml:space="preserve">Custo transporte</t>
  </si>
  <si>
    <t xml:space="preserve">Pedágio</t>
  </si>
  <si>
    <t xml:space="preserve">Total custo viagem</t>
  </si>
  <si>
    <t xml:space="preserve">ENCARGOS SOCIAIS</t>
  </si>
  <si>
    <t xml:space="preserve">(cfe. "Orientação técnica serviços coleta resíduos sólidos domiciliares" publicada pelo TCE/RS)</t>
  </si>
  <si>
    <t xml:space="preserve">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</si>
  <si>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</si>
  <si>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</si>
  <si>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</si>
  <si>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</si>
  <si>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</si>
  <si>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</si>
  <si>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</si>
  <si>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</si>
  <si>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</si>
  <si>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</si>
  <si>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</si>
  <si>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</si>
  <si>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</si>
  <si>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</si>
  <si>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</si>
  <si>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</si>
  <si>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</si>
  <si>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</si>
  <si>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</si>
  <si>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</si>
  <si>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</si>
  <si>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</si>
  <si>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</si>
  <si>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</si>
  <si>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</si>
  <si>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</si>
  <si>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</si>
  <si>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</si>
  <si>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</si>
  <si>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</si>
  <si>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</si>
  <si>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</si>
  <si>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</si>
  <si>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</si>
  <si>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</si>
  <si>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</si>
  <si>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</si>
  <si>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</si>
  <si>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</si>
  <si>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</si>
  <si>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</si>
  <si>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</si>
  <si>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</si>
  <si>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</si>
  <si>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</si>
  <si>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</si>
  <si>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</si>
  <si>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</si>
  <si>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</si>
  <si>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</si>
  <si>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Grupo A sobre aviso prévio indenizado</t>
  </si>
  <si>
    <t xml:space="preserve">D</t>
  </si>
  <si>
    <t xml:space="preserve">SOMA GRUPO D</t>
  </si>
  <si>
    <t xml:space="preserve">SOMA (A+B+C+D)</t>
  </si>
  <si>
    <t xml:space="preserve">Orientações para preenchimento:</t>
  </si>
  <si>
    <t xml:space="preserve">1. Esta planilha é somente um modelo-base e deve ser ajustada conforme cada caso concreto.</t>
  </si>
  <si>
    <t xml:space="preserve">2. Preencher somente células em amarelo</t>
  </si>
  <si>
    <t xml:space="preserve">Composição do BDI - Benefícios e Despesas Indiretas</t>
  </si>
  <si>
    <t xml:space="preserve">Referência estudo TCE</t>
  </si>
  <si>
    <t xml:space="preserve">1° Quartil</t>
  </si>
  <si>
    <t xml:space="preserve">Médio</t>
  </si>
  <si>
    <t xml:space="preserve">3° Quartil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</si>
  <si>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</si>
  <si>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</si>
  <si>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</si>
  <si>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</si>
  <si>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</si>
  <si>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</si>
  <si>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</si>
  <si>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</si>
  <si>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i</t>
  </si>
  <si>
    <t xml:space="preserve">Tributos - ISS</t>
  </si>
  <si>
    <t xml:space="preserve">T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</si>
  <si>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</si>
  <si>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</si>
  <si>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</si>
  <si>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</si>
  <si>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</si>
  <si>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CÁLCULO DAS VERBAS INDENIZATÓRIAS DOS EMPREGADOS NO SETOR DE COLETA DE RSU</t>
  </si>
  <si>
    <t xml:space="preserve">Para preencher esta planilha siga os passos 1 a 5:</t>
  </si>
  <si>
    <t xml:space="preserve">1. Acesse o Portal do CAGED no link http://bi.mte.gov.br/cagedestabelecimento/pages/consulta.xhtml </t>
  </si>
  <si>
    <t xml:space="preserve">2. Na Especificação da Consulta, selecione "Demonstrativo por período" e informe as competências relativas ao período Inicial e Final (últimos 12 meses)</t>
  </si>
  <si>
    <t xml:space="preserve">3. Nível Geográfico: selecione "Unidade da Federação" e marque a opção "Rio Grande do Sul"</t>
  </si>
  <si>
    <t xml:space="preserve">4. Nível Setorial: selecione "Classe de atividade econômica segundo a classificação CNAE – versão 2.0 (669 categorias)" e marque a opção "38114 – Coleta de Resíduos Não-Perigosos"</t>
  </si>
  <si>
    <t xml:space="preserve">5. Clique em Gerar Relatório</t>
  </si>
  <si>
    <t xml:space="preserve">6. Preencha as células em amarelo</t>
  </si>
  <si>
    <t xml:space="preserve">CAGED</t>
  </si>
  <si>
    <t xml:space="preserve">Rio Grande do Sul  - Coleta de Resíduos Não-Perigosos - CNAE 38114</t>
  </si>
  <si>
    <t xml:space="preserve">Admissões</t>
  </si>
  <si>
    <t xml:space="preserve">Desligamentos</t>
  </si>
  <si>
    <t xml:space="preserve">Dispensados com justa causa</t>
  </si>
  <si>
    <t xml:space="preserve">Dispensados sem justa causa</t>
  </si>
  <si>
    <t xml:space="preserve">Espontâneos</t>
  </si>
  <si>
    <t xml:space="preserve">Fim de contrato por prazo determinado</t>
  </si>
  <si>
    <t xml:space="preserve">Término de contrato</t>
  </si>
  <si>
    <t xml:space="preserve">Aposentados</t>
  </si>
  <si>
    <t xml:space="preserve">Mortos</t>
  </si>
  <si>
    <t xml:space="preserve">Transferência de saída</t>
  </si>
  <si>
    <t xml:space="preserve"> </t>
  </si>
  <si>
    <t xml:space="preserve">Indicadores</t>
  </si>
  <si>
    <t xml:space="preserve">Estoque recuperado início do Período 01-08-2017</t>
  </si>
  <si>
    <t xml:space="preserve">Estoque recuperado final do Período 31-07-2018</t>
  </si>
  <si>
    <t xml:space="preserve">Variação Emprego Absoluta de 01-08-2017 a 31-07-2018</t>
  </si>
  <si>
    <t xml:space="preserve">Rotatividade</t>
  </si>
  <si>
    <t xml:space="preserve">Demitidos s/ Justa Causa em relação ao Estoque Médio</t>
  </si>
  <si>
    <t xml:space="preserve">Dias ano</t>
  </si>
  <si>
    <t xml:space="preserve">1/3 de férias (dias)</t>
  </si>
  <si>
    <t xml:space="preserve">Férias (dias)</t>
  </si>
  <si>
    <t xml:space="preserve">13º Salário (dias)</t>
  </si>
  <si>
    <t xml:space="preserve">Estoque Médio</t>
  </si>
  <si>
    <t xml:space="preserve">Multa FGTS</t>
  </si>
  <si>
    <t xml:space="preserve">Fração de tempo para gozo férias</t>
  </si>
  <si>
    <t xml:space="preserve">Dias de Aviso prévio</t>
  </si>
  <si>
    <t xml:space="preserve">Rotatividade temporal (meses)</t>
  </si>
  <si>
    <t xml:space="preserve">5. Depreciação Referencial TCE/RS (%)</t>
  </si>
  <si>
    <t xml:space="preserve">Idade do veículo (ano)</t>
  </si>
  <si>
    <t xml:space="preserve">Depreciação Média</t>
  </si>
  <si>
    <t xml:space="preserve">6. Remuneração de Capital</t>
  </si>
  <si>
    <t xml:space="preserve">Fórmula de cálculo da remuneração de capital:</t>
  </si>
  <si>
    <r>
      <rPr>
        <sz val="12"/>
        <color rgb="FF000000"/>
        <rFont val="Arial"/>
        <family val="2"/>
        <charset val="1"/>
      </rPr>
      <t xml:space="preserve">J</t>
    </r>
    <r>
      <rPr>
        <vertAlign val="subscript"/>
        <sz val="12"/>
        <color rgb="FF000000"/>
        <rFont val="Arial"/>
        <family val="2"/>
        <charset val="1"/>
      </rPr>
      <t xml:space="preserve"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</si>
  <si>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 xml:space="preserve">i = taxa de juros do mercado (sugere-se adotar a taxa SELIC)</t>
  </si>
  <si>
    <t xml:space="preserve">Im = investimento médio</t>
  </si>
  <si>
    <r>
      <rPr>
        <sz val="12"/>
        <color rgb="FF000000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</si>
  <si>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rgb="FF000000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r</t>
    </r>
    <r>
      <rPr>
        <sz val="12"/>
        <color rgb="FF000000"/>
        <rFont val="Arial"/>
        <family val="2"/>
        <charset val="1"/>
      </rPr>
      <t xml:space="preserve"> = valor residual do bem</t>
    </r>
  </si>
  <si>
    <t xml:space="preserve">n = vida útil do bem em anos</t>
  </si>
  <si>
    <t xml:space="preserve">1. Esta planilha é somente um modelo de cálculo expedito e deve ser ajustada conforme cada caso concreto.</t>
  </si>
  <si>
    <t xml:space="preserve">2. Dimensionar separadamente setores atendidos por veículos de capacidade de carga diferentes.</t>
  </si>
  <si>
    <t xml:space="preserve">3. Preencher somente células em amarelo</t>
  </si>
  <si>
    <t xml:space="preserve">7. Dimensionamento da frota</t>
  </si>
  <si>
    <t xml:space="preserve">Indicador</t>
  </si>
  <si>
    <t xml:space="preserve">Unid</t>
  </si>
  <si>
    <t xml:space="preserve">População (H)</t>
  </si>
  <si>
    <t xml:space="preserve">hab</t>
  </si>
  <si>
    <t xml:space="preserve">Geração per capita (G)</t>
  </si>
  <si>
    <t xml:space="preserve">Kg/hab.dia</t>
  </si>
  <si>
    <t xml:space="preserve">Geração total diária (Qd)</t>
  </si>
  <si>
    <t xml:space="preserve">ton/dia</t>
  </si>
  <si>
    <t xml:space="preserve">Geração Mensal</t>
  </si>
  <si>
    <t xml:space="preserve">ton</t>
  </si>
  <si>
    <t xml:space="preserve">Número de dias de coleta por semana (Dc)</t>
  </si>
  <si>
    <t xml:space="preserve">Quantitativo diário de coleta (Qc)</t>
  </si>
  <si>
    <t xml:space="preserve">Densidade RSU compactado</t>
  </si>
  <si>
    <t xml:space="preserve">Kg/m³</t>
  </si>
  <si>
    <t xml:space="preserve">Tipo de Veículo (1 = toco, 2 = truck)</t>
  </si>
  <si>
    <t xml:space="preserve">Capacidade do Compactador</t>
  </si>
  <si>
    <t xml:space="preserve">m³</t>
  </si>
  <si>
    <t xml:space="preserve">Capacidade nominal de carga (Cc)</t>
  </si>
  <si>
    <t xml:space="preserve">Número de Cargas por dia (Nc)</t>
  </si>
  <si>
    <t xml:space="preserve">Número total de percursos de coleta por veículo, por dia (Np)</t>
  </si>
  <si>
    <t xml:space="preserve">Número de veículos da Frota (F)</t>
  </si>
</sst>
</file>

<file path=xl/styles.xml><?xml version="1.0" encoding="utf-8"?>
<styleSheet xmlns="http://schemas.openxmlformats.org/spreadsheetml/2006/main">
  <numFmts count="25">
    <numFmt numFmtId="164" formatCode="General"/>
    <numFmt numFmtId="165" formatCode="[$R$-416]\ #,##0.00;[RED]\-[$R$-416]\ #,##0.00"/>
    <numFmt numFmtId="166" formatCode="#,##0.00"/>
    <numFmt numFmtId="167" formatCode="#,##0.00\ ;&quot; (&quot;#,##0.00\);\-#\ ;@\ "/>
    <numFmt numFmtId="168" formatCode="* #,##0.00\ ;* \(#,##0.00\);* \-#\ ;@\ "/>
    <numFmt numFmtId="169" formatCode="&quot;R$ &quot;#,##0.00"/>
    <numFmt numFmtId="170" formatCode="[$-416]0%"/>
    <numFmt numFmtId="171" formatCode="[$-416]0.00%"/>
    <numFmt numFmtId="172" formatCode="&quot;R$ &quot;#,##0.00\ ;&quot;(R$ &quot;#,##0.00\)"/>
    <numFmt numFmtId="173" formatCode="[$-416]0"/>
    <numFmt numFmtId="174" formatCode="* #,##0\ ;* \(#,##0\);* \-#\ ;@\ "/>
    <numFmt numFmtId="175" formatCode="0.00"/>
    <numFmt numFmtId="176" formatCode="0"/>
    <numFmt numFmtId="177" formatCode="# ??/??"/>
    <numFmt numFmtId="178" formatCode="[$-416]General"/>
    <numFmt numFmtId="179" formatCode="#,##0"/>
    <numFmt numFmtId="180" formatCode="* #,##0.000\ ;* \(#,##0.000\);* \-#\ ;@\ "/>
    <numFmt numFmtId="181" formatCode="[$-416]#,##0"/>
    <numFmt numFmtId="182" formatCode="[$-416]0.00"/>
    <numFmt numFmtId="183" formatCode="0.000000"/>
    <numFmt numFmtId="184" formatCode="[$-416]#,##0.00"/>
    <numFmt numFmtId="185" formatCode="0.0000"/>
    <numFmt numFmtId="186" formatCode="#,##0.000\ ;\-#,##0.000\ ;\-#\ ;@\ "/>
    <numFmt numFmtId="187" formatCode="#,##0.00\ ;\-#,##0.00\ ;\-#\ ;@\ "/>
    <numFmt numFmtId="188" formatCode="#,##0\ ;\-#,##0\ ;\-#\ ;@\ "/>
  </numFmts>
  <fonts count="2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Mangal"/>
      <family val="2"/>
      <charset val="1"/>
    </font>
    <font>
      <b val="true"/>
      <sz val="14"/>
      <name val="Arial"/>
      <family val="2"/>
      <charset val="1"/>
    </font>
    <font>
      <b val="true"/>
      <sz val="11"/>
      <name val="Arial"/>
      <family val="2"/>
      <charset val="1"/>
    </font>
    <font>
      <sz val="10"/>
      <name val="Arial"/>
      <family val="0"/>
      <charset val="1"/>
    </font>
    <font>
      <b val="true"/>
      <sz val="12"/>
      <name val="Arial"/>
      <family val="2"/>
      <charset val="1"/>
    </font>
    <font>
      <b val="true"/>
      <sz val="10"/>
      <name val="Arial"/>
      <family val="2"/>
      <charset val="1"/>
    </font>
    <font>
      <i val="true"/>
      <sz val="10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u val="single"/>
      <sz val="10"/>
      <color rgb="FF0000FF"/>
      <name val="Arial"/>
      <family val="2"/>
      <charset val="1"/>
    </font>
    <font>
      <sz val="8"/>
      <name val="Arial"/>
      <family val="2"/>
      <charset val="1"/>
    </font>
    <font>
      <sz val="11"/>
      <name val="Arial"/>
      <family val="2"/>
      <charset val="1"/>
    </font>
    <font>
      <sz val="10"/>
      <name val="Arial"/>
      <family val="2"/>
    </font>
    <font>
      <sz val="9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3"/>
      <color rgb="FF000000"/>
      <name val="Arial"/>
      <family val="2"/>
      <charset val="1"/>
    </font>
    <font>
      <sz val="9"/>
      <color rgb="FF000000"/>
      <name val="Tahoma"/>
      <family val="2"/>
      <charset val="1"/>
    </font>
    <font>
      <vertAlign val="subscript"/>
      <sz val="12"/>
      <color rgb="FF000000"/>
      <name val="Arial"/>
      <family val="2"/>
      <charset val="1"/>
    </font>
    <font>
      <b val="true"/>
      <sz val="8"/>
      <color rgb="FF000000"/>
      <name val="Tahoma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C0C0C0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  <fill>
      <patternFill patternType="solid">
        <fgColor rgb="FFDDD9C3"/>
        <bgColor rgb="FFD9D9D9"/>
      </patternFill>
    </fill>
    <fill>
      <patternFill patternType="solid">
        <fgColor rgb="FFFFFF00"/>
        <bgColor rgb="FFFFFF00"/>
      </patternFill>
    </fill>
  </fills>
  <borders count="68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ck"/>
      <right style="thick"/>
      <top style="thick"/>
      <bottom style="thin"/>
      <diagonal/>
    </border>
    <border diagonalUp="false" diagonalDown="false">
      <left style="thick"/>
      <right style="thin"/>
      <top style="thin"/>
      <bottom style="thin"/>
      <diagonal/>
    </border>
    <border diagonalUp="false" diagonalDown="false">
      <left style="thin"/>
      <right style="thick"/>
      <top style="thin"/>
      <bottom style="thin"/>
      <diagonal/>
    </border>
    <border diagonalUp="false" diagonalDown="false">
      <left style="thick"/>
      <right style="thin"/>
      <top style="thin"/>
      <bottom style="thick"/>
      <diagonal/>
    </border>
    <border diagonalUp="false" diagonalDown="false">
      <left style="thin"/>
      <right style="thin"/>
      <top style="thin"/>
      <bottom style="thick"/>
      <diagonal/>
    </border>
    <border diagonalUp="false" diagonalDown="false">
      <left style="thin"/>
      <right style="thick"/>
      <top style="thin"/>
      <bottom style="thick"/>
      <diagonal/>
    </border>
    <border diagonalUp="false" diagonalDown="false">
      <left style="thick"/>
      <right style="thick"/>
      <top style="thick"/>
      <bottom/>
      <diagonal/>
    </border>
    <border diagonalUp="false" diagonalDown="false">
      <left/>
      <right style="thick"/>
      <top/>
      <bottom/>
      <diagonal/>
    </border>
    <border diagonalUp="false" diagonalDown="false">
      <left style="thick"/>
      <right/>
      <top/>
      <bottom/>
      <diagonal/>
    </border>
    <border diagonalUp="false" diagonalDown="false">
      <left style="thick"/>
      <right style="thin"/>
      <top style="thick"/>
      <bottom style="thin"/>
      <diagonal/>
    </border>
    <border diagonalUp="false" diagonalDown="false">
      <left style="thin"/>
      <right style="thin"/>
      <top style="thick"/>
      <bottom style="thin"/>
      <diagonal/>
    </border>
    <border diagonalUp="false" diagonalDown="false">
      <left style="thin"/>
      <right style="thick"/>
      <top style="thick"/>
      <bottom style="thin"/>
      <diagonal/>
    </border>
    <border diagonalUp="false" diagonalDown="false">
      <left style="thick"/>
      <right/>
      <top style="thick"/>
      <bottom/>
      <diagonal/>
    </border>
    <border diagonalUp="false" diagonalDown="false">
      <left/>
      <right/>
      <top style="thick"/>
      <bottom/>
      <diagonal/>
    </border>
    <border diagonalUp="false" diagonalDown="false">
      <left/>
      <right style="thick"/>
      <top style="thick"/>
      <bottom/>
      <diagonal/>
    </border>
    <border diagonalUp="false" diagonalDown="false">
      <left style="thick"/>
      <right/>
      <top/>
      <bottom style="thick"/>
      <diagonal/>
    </border>
    <border diagonalUp="false" diagonalDown="false">
      <left/>
      <right/>
      <top/>
      <bottom style="thick"/>
      <diagonal/>
    </border>
    <border diagonalUp="false" diagonalDown="false">
      <left/>
      <right style="thick"/>
      <top/>
      <bottom style="thick"/>
      <diagonal/>
    </border>
    <border diagonalUp="false" diagonalDown="false">
      <left style="thick"/>
      <right/>
      <top style="thick"/>
      <bottom style="thick"/>
      <diagonal/>
    </border>
    <border diagonalUp="false" diagonalDown="false">
      <left/>
      <right/>
      <top style="thick"/>
      <bottom style="thick"/>
      <diagonal/>
    </border>
    <border diagonalUp="false" diagonalDown="false">
      <left/>
      <right style="thick"/>
      <top style="thick"/>
      <bottom style="thick"/>
      <diagonal/>
    </border>
    <border diagonalUp="false" diagonalDown="false">
      <left style="thick"/>
      <right/>
      <top style="thin"/>
      <bottom style="thin"/>
      <diagonal/>
    </border>
    <border diagonalUp="false" diagonalDown="false">
      <left/>
      <right style="thick"/>
      <top style="thin"/>
      <bottom style="thin"/>
      <diagonal/>
    </border>
    <border diagonalUp="false" diagonalDown="false">
      <left style="thick"/>
      <right style="thin"/>
      <top style="thin"/>
      <bottom/>
      <diagonal/>
    </border>
    <border diagonalUp="false" diagonalDown="false">
      <left style="thin"/>
      <right style="thick"/>
      <top style="thin"/>
      <bottom/>
      <diagonal/>
    </border>
    <border diagonalUp="false" diagonalDown="false">
      <left style="thick"/>
      <right style="thin"/>
      <top/>
      <bottom style="thin"/>
      <diagonal/>
    </border>
    <border diagonalUp="false" diagonalDown="false">
      <left style="thin"/>
      <right style="thick"/>
      <top/>
      <bottom style="thin"/>
      <diagonal/>
    </border>
    <border diagonalUp="false" diagonalDown="false">
      <left style="thick"/>
      <right/>
      <top style="thin"/>
      <bottom/>
      <diagonal/>
    </border>
    <border diagonalUp="false" diagonalDown="false">
      <left style="thick"/>
      <right style="thin"/>
      <top/>
      <bottom/>
      <diagonal/>
    </border>
    <border diagonalUp="false" diagonalDown="false">
      <left style="thin"/>
      <right style="thick"/>
      <top/>
      <bottom style="thick"/>
      <diagonal/>
    </border>
    <border diagonalUp="false" diagonalDown="false">
      <left style="thick"/>
      <right style="thick"/>
      <top/>
      <bottom/>
      <diagonal/>
    </border>
    <border diagonalUp="false" diagonalDown="false">
      <left style="thick"/>
      <right style="thick"/>
      <top/>
      <bottom style="thick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0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78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0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7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9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9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1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0" fillId="0" borderId="1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1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9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1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0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0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1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0" fillId="0" borderId="1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4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9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9" fillId="0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9" fillId="0" borderId="17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0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0" fillId="0" borderId="2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9" fillId="0" borderId="2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9" fillId="0" borderId="2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0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0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9" fillId="0" borderId="25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4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1" fillId="2" borderId="2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1" fillId="2" borderId="1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3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0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2" borderId="2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3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1" fillId="0" borderId="27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1" fillId="0" borderId="2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1" fillId="0" borderId="1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0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3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0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2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2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1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2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3" fillId="0" borderId="0" xfId="2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3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3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3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3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3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8" fontId="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9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9" fontId="0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0" fillId="3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1" fontId="0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2" fontId="0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0" fillId="3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9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9" fillId="3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3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11" fillId="3" borderId="27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15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1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9" fillId="0" borderId="34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9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9" fillId="0" borderId="2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9" fillId="0" borderId="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9" fillId="0" borderId="1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5" fontId="9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1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4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9" fillId="0" borderId="3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83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2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9" fillId="2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5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0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6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5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8" fontId="0" fillId="0" borderId="0" xfId="22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8" fontId="9" fillId="0" borderId="0" xfId="22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8" fontId="0" fillId="0" borderId="0" xfId="22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8" fontId="5" fillId="4" borderId="36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5" fillId="0" borderId="0" xfId="22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8" fontId="18" fillId="0" borderId="37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18" fillId="0" borderId="12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18" fillId="0" borderId="38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18" fillId="0" borderId="0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18" fillId="0" borderId="38" xfId="22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19" fillId="0" borderId="12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19" fillId="0" borderId="38" xfId="22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8" fontId="18" fillId="5" borderId="37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19" fillId="5" borderId="12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19" fillId="5" borderId="38" xfId="22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8" fontId="20" fillId="0" borderId="0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0" fillId="0" borderId="0" xfId="22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0" fontId="18" fillId="0" borderId="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0" fillId="0" borderId="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8" fillId="0" borderId="12" xfId="22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8" fontId="18" fillId="6" borderId="39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19" fillId="6" borderId="40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19" fillId="6" borderId="41" xfId="22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8" fontId="19" fillId="0" borderId="0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19" fillId="0" borderId="0" xfId="22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8" fontId="20" fillId="3" borderId="0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5" fillId="7" borderId="42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18" fillId="3" borderId="0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0" fillId="0" borderId="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9" fillId="0" borderId="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8" fillId="0" borderId="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2" fontId="18" fillId="0" borderId="0" xfId="22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8" fontId="21" fillId="0" borderId="0" xfId="22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78" fontId="22" fillId="0" borderId="0" xfId="22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78" fontId="13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8" fontId="7" fillId="0" borderId="0" xfId="22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78" fontId="7" fillId="0" borderId="0" xfId="22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78" fontId="15" fillId="0" borderId="0" xfId="22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8" fontId="15" fillId="0" borderId="0" xfId="22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0" xfId="22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84" fontId="0" fillId="0" borderId="0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8" fontId="0" fillId="0" borderId="0" xfId="22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8" fontId="8" fillId="7" borderId="42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8" fillId="0" borderId="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8" fillId="0" borderId="43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6" fillId="0" borderId="44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15" fillId="0" borderId="0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6" fillId="0" borderId="36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15" fillId="0" borderId="44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15" fillId="0" borderId="37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15" fillId="0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15" fillId="0" borderId="38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45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15" fillId="0" borderId="46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47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5" fillId="0" borderId="37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1" fontId="15" fillId="0" borderId="1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1" fontId="15" fillId="0" borderId="38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15" fillId="0" borderId="37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15" fillId="0" borderId="12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5" fillId="0" borderId="38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38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5" fillId="0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15" fillId="0" borderId="38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4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5" fillId="0" borderId="37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15" fillId="0" borderId="12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15" fillId="0" borderId="38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39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15" fillId="0" borderId="41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5" fillId="0" borderId="37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48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8" fontId="15" fillId="0" borderId="49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15" fillId="0" borderId="50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8" fontId="15" fillId="0" borderId="51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15" fillId="0" borderId="52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15" fillId="0" borderId="53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8" fontId="6" fillId="5" borderId="54" xfId="22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8" fontId="15" fillId="5" borderId="55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6" fillId="5" borderId="56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5" fillId="0" borderId="39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1" fontId="15" fillId="0" borderId="40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1" fontId="15" fillId="0" borderId="41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78" fontId="9" fillId="0" borderId="0" xfId="22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8" fontId="0" fillId="0" borderId="0" xfId="2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78" fontId="5" fillId="7" borderId="36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19" fillId="0" borderId="57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58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9" fillId="0" borderId="59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9" fillId="0" borderId="38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9" fillId="0" borderId="37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59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6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61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62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43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9" fillId="0" borderId="63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5" fontId="19" fillId="0" borderId="6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9" fillId="0" borderId="64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9" fillId="0" borderId="6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6" fillId="0" borderId="6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0" fontId="6" fillId="0" borderId="6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5" fontId="6" fillId="0" borderId="6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9" fillId="0" borderId="51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5" fontId="6" fillId="0" borderId="65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8" fillId="0" borderId="54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9" fillId="0" borderId="37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9" fillId="0" borderId="12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8" fillId="0" borderId="37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2" fontId="18" fillId="0" borderId="12" xfId="22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8" fontId="18" fillId="0" borderId="39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2" fontId="18" fillId="0" borderId="40" xfId="22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8" fontId="0" fillId="0" borderId="66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21" fillId="0" borderId="66" xfId="22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78" fontId="21" fillId="0" borderId="67" xfId="22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78" fontId="5" fillId="0" borderId="37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5" fillId="0" borderId="12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5" fillId="0" borderId="38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6" fillId="0" borderId="37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6" fillId="0" borderId="12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6" fillId="0" borderId="38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12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7" fillId="0" borderId="0" xfId="22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86" fontId="18" fillId="0" borderId="38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87" fontId="15" fillId="0" borderId="38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2" fontId="15" fillId="0" borderId="38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7" fontId="15" fillId="8" borderId="38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8" borderId="38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8" fontId="15" fillId="8" borderId="38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39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5" fillId="0" borderId="4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7" fontId="15" fillId="0" borderId="41" xfId="22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1"/>
    <cellStyle name="*unknown*" xfId="20" builtinId="8"/>
    <cellStyle name="Excel Built-in Normal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externalLink" Target="externalLinks/externalLink1.xml"/><Relationship Id="rId12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160560</xdr:colOff>
      <xdr:row>3</xdr:row>
      <xdr:rowOff>121680</xdr:rowOff>
    </xdr:from>
    <xdr:to>
      <xdr:col>0</xdr:col>
      <xdr:colOff>1445760</xdr:colOff>
      <xdr:row>5</xdr:row>
      <xdr:rowOff>97920</xdr:rowOff>
    </xdr:to>
    <xdr:pic>
      <xdr:nvPicPr>
        <xdr:cNvPr id="0" name="Picture 2" descr=""/>
        <xdr:cNvPicPr/>
      </xdr:nvPicPr>
      <xdr:blipFill>
        <a:blip r:embed="rId1"/>
        <a:stretch/>
      </xdr:blipFill>
      <xdr:spPr>
        <a:xfrm>
          <a:off x="160560" y="733320"/>
          <a:ext cx="1285200" cy="363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0</xdr:col>
      <xdr:colOff>113040</xdr:colOff>
      <xdr:row>6</xdr:row>
      <xdr:rowOff>11160</xdr:rowOff>
    </xdr:from>
    <xdr:to>
      <xdr:col>0</xdr:col>
      <xdr:colOff>2150640</xdr:colOff>
      <xdr:row>7</xdr:row>
      <xdr:rowOff>190440</xdr:rowOff>
    </xdr:to>
    <xdr:pic>
      <xdr:nvPicPr>
        <xdr:cNvPr id="1" name="Picture 1" descr=""/>
        <xdr:cNvPicPr/>
      </xdr:nvPicPr>
      <xdr:blipFill>
        <a:blip r:embed="rId2"/>
        <a:stretch/>
      </xdr:blipFill>
      <xdr:spPr>
        <a:xfrm>
          <a:off x="113040" y="1203840"/>
          <a:ext cx="2037600" cy="3729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Coleta/SERRA%20AMBIENTAL/an&#225;lise%20vilson/planilha%20coleta%20vilson_2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5. Depreciação"/>
    </sheetNames>
    <sheetDataSet>
      <sheetData sheetId="0">
        <row r="3">
          <cell r="A3">
            <v>1</v>
          </cell>
          <cell r="B3">
            <v>33.63</v>
          </cell>
        </row>
        <row r="4">
          <cell r="A4">
            <v>2</v>
          </cell>
          <cell r="B4">
            <v>43.13</v>
          </cell>
        </row>
        <row r="5">
          <cell r="A5">
            <v>3</v>
          </cell>
          <cell r="B5">
            <v>48.68</v>
          </cell>
        </row>
        <row r="6">
          <cell r="A6">
            <v>4</v>
          </cell>
          <cell r="B6">
            <v>52.62</v>
          </cell>
        </row>
        <row r="7">
          <cell r="A7">
            <v>5</v>
          </cell>
          <cell r="B7">
            <v>55.68</v>
          </cell>
        </row>
        <row r="8">
          <cell r="A8">
            <v>6</v>
          </cell>
          <cell r="B8">
            <v>58.18</v>
          </cell>
        </row>
        <row r="9">
          <cell r="A9">
            <v>7</v>
          </cell>
          <cell r="B9">
            <v>60.29</v>
          </cell>
        </row>
        <row r="10">
          <cell r="A10">
            <v>8</v>
          </cell>
          <cell r="B10">
            <v>62.12</v>
          </cell>
        </row>
        <row r="11">
          <cell r="A11">
            <v>9</v>
          </cell>
          <cell r="B11">
            <v>63.73</v>
          </cell>
        </row>
        <row r="12">
          <cell r="A12">
            <v>10</v>
          </cell>
          <cell r="B12">
            <v>65.18</v>
          </cell>
        </row>
        <row r="13">
          <cell r="A13">
            <v>11</v>
          </cell>
          <cell r="B13">
            <v>66.48</v>
          </cell>
        </row>
        <row r="14">
          <cell r="A14">
            <v>12</v>
          </cell>
          <cell r="B14">
            <v>67.67</v>
          </cell>
        </row>
        <row r="15">
          <cell r="A15">
            <v>13</v>
          </cell>
          <cell r="B15">
            <v>68.77</v>
          </cell>
        </row>
        <row r="16">
          <cell r="A16">
            <v>14</v>
          </cell>
          <cell r="B16">
            <v>69.79</v>
          </cell>
        </row>
        <row r="17">
          <cell r="A17">
            <v>15</v>
          </cell>
          <cell r="B17">
            <v>70.73</v>
          </cell>
        </row>
      </sheetData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3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4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5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99"/>
  <sheetViews>
    <sheetView showFormulas="false" showGridLines="true" showRowColHeaders="true" showZeros="true" rightToLeft="false" tabSelected="false" showOutlineSymbols="true" defaultGridColor="true" view="pageBreakPreview" topLeftCell="A177" colorId="64" zoomScale="160" zoomScaleNormal="65" zoomScalePageLayoutView="160" workbookViewId="0">
      <selection pane="topLeft" activeCell="E195" activeCellId="0" sqref="E195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58.91"/>
    <col collapsed="false" customWidth="true" hidden="false" outlineLevel="0" max="2" min="2" style="1" width="17.98"/>
    <col collapsed="false" customWidth="true" hidden="false" outlineLevel="0" max="3" min="3" style="1" width="13.73"/>
    <col collapsed="false" customWidth="true" hidden="false" outlineLevel="0" max="4" min="4" style="1" width="18.1"/>
    <col collapsed="false" customWidth="true" hidden="false" outlineLevel="0" max="5" min="5" style="1" width="16.43"/>
    <col collapsed="false" customWidth="true" hidden="false" outlineLevel="0" max="6" min="6" style="1" width="13.73"/>
  </cols>
  <sheetData>
    <row r="1" customFormat="false" ht="17.35" hidden="false" customHeight="false" outlineLevel="0" collapsed="false">
      <c r="A1" s="2" t="s">
        <v>0</v>
      </c>
      <c r="B1" s="2"/>
      <c r="C1" s="2"/>
      <c r="D1" s="2"/>
      <c r="E1" s="2"/>
      <c r="F1" s="2"/>
    </row>
    <row r="2" customFormat="false" ht="13.8" hidden="false" customHeight="false" outlineLevel="0" collapsed="false">
      <c r="A2" s="3" t="s">
        <v>1</v>
      </c>
      <c r="B2" s="3"/>
      <c r="C2" s="3"/>
      <c r="D2" s="3"/>
      <c r="E2" s="3"/>
      <c r="F2" s="3"/>
    </row>
    <row r="3" customFormat="false" ht="12.8" hidden="false" customHeight="false" outlineLevel="0" collapsed="false">
      <c r="A3" s="4"/>
      <c r="B3" s="5"/>
      <c r="C3" s="5"/>
      <c r="D3" s="6"/>
      <c r="E3" s="6"/>
      <c r="F3" s="7"/>
    </row>
    <row r="4" customFormat="false" ht="15" hidden="false" customHeight="false" outlineLevel="0" collapsed="false">
      <c r="A4" s="8" t="s">
        <v>2</v>
      </c>
      <c r="B4" s="8"/>
      <c r="C4" s="8"/>
      <c r="D4" s="8"/>
      <c r="E4" s="8"/>
      <c r="F4" s="8"/>
    </row>
    <row r="5" customFormat="false" ht="12.8" hidden="false" customHeight="false" outlineLevel="0" collapsed="false">
      <c r="A5" s="9" t="s">
        <v>3</v>
      </c>
      <c r="B5" s="10"/>
      <c r="C5" s="10"/>
      <c r="D5" s="11"/>
      <c r="E5" s="12" t="s">
        <v>4</v>
      </c>
      <c r="F5" s="13" t="s">
        <v>5</v>
      </c>
    </row>
    <row r="6" customFormat="false" ht="12.8" hidden="false" customHeight="false" outlineLevel="0" collapsed="false">
      <c r="A6" s="14" t="str">
        <f aca="false">A35</f>
        <v>1. Mão-de-obra</v>
      </c>
      <c r="B6" s="15"/>
      <c r="C6" s="16"/>
      <c r="D6" s="16"/>
      <c r="E6" s="17" t="n">
        <f aca="false">+F85</f>
        <v>23751.0534266905</v>
      </c>
      <c r="F6" s="18" t="n">
        <f aca="false">IFERROR(E6/$E$20,0)</f>
        <v>0.16259696302849</v>
      </c>
    </row>
    <row r="7" customFormat="false" ht="12.8" hidden="false" customHeight="false" outlineLevel="0" collapsed="false">
      <c r="A7" s="19" t="str">
        <f aca="false">A25</f>
        <v>1.1 Motorista Turno Dia</v>
      </c>
      <c r="B7" s="20"/>
      <c r="C7" s="21"/>
      <c r="D7" s="21"/>
      <c r="E7" s="22" t="n">
        <f aca="false">F49</f>
        <v>13896.9988890054</v>
      </c>
      <c r="F7" s="18" t="n">
        <f aca="false">IFERROR(E7/$E$20,0)</f>
        <v>0.0951372460820337</v>
      </c>
    </row>
    <row r="8" customFormat="false" ht="12.8" hidden="false" customHeight="false" outlineLevel="0" collapsed="false">
      <c r="A8" s="19" t="str">
        <f aca="false">A51</f>
        <v>1.2. Motorista Turno Noite</v>
      </c>
      <c r="B8" s="20"/>
      <c r="C8" s="21"/>
      <c r="D8" s="21"/>
      <c r="E8" s="22" t="n">
        <f aca="false">F70</f>
        <v>7180.13453768505</v>
      </c>
      <c r="F8" s="18" t="n">
        <f aca="false">IFERROR(E8/$E$20,0)</f>
        <v>0.0491543700816068</v>
      </c>
    </row>
    <row r="9" customFormat="false" ht="12.8" hidden="false" customHeight="false" outlineLevel="0" collapsed="false">
      <c r="A9" s="19" t="str">
        <f aca="false">A72</f>
        <v>1.3. Vale Transporte</v>
      </c>
      <c r="B9" s="20"/>
      <c r="C9" s="21"/>
      <c r="D9" s="21"/>
      <c r="E9" s="22" t="n">
        <f aca="false">F77</f>
        <v>202.62</v>
      </c>
      <c r="F9" s="18" t="n">
        <f aca="false">IFERROR(E9/$E$20,0)</f>
        <v>0.00138711307060637</v>
      </c>
    </row>
    <row r="10" customFormat="false" ht="12.8" hidden="false" customHeight="false" outlineLevel="0" collapsed="false">
      <c r="A10" s="19" t="str">
        <f aca="false">A79</f>
        <v>1.4. Vale-refeição (diário)</v>
      </c>
      <c r="B10" s="20"/>
      <c r="C10" s="21"/>
      <c r="D10" s="21"/>
      <c r="E10" s="22" t="n">
        <f aca="false">F83</f>
        <v>2471.3</v>
      </c>
      <c r="F10" s="18" t="n">
        <f aca="false">IFERROR(E10/$E$20,0)</f>
        <v>0.0169182337942431</v>
      </c>
    </row>
    <row r="11" customFormat="false" ht="12.8" hidden="false" customHeight="false" outlineLevel="0" collapsed="false">
      <c r="A11" s="23" t="str">
        <f aca="false">A87</f>
        <v>2. Uniformes e Equipamentos de Proteção Individual</v>
      </c>
      <c r="B11" s="23"/>
      <c r="C11" s="23"/>
      <c r="D11" s="16"/>
      <c r="E11" s="17" t="n">
        <f aca="false">+F103</f>
        <v>491.875</v>
      </c>
      <c r="F11" s="18" t="n">
        <f aca="false">IFERROR(E11/$E$20,0)</f>
        <v>0.00336731932486679</v>
      </c>
    </row>
    <row r="12" customFormat="false" ht="12.8" hidden="false" customHeight="false" outlineLevel="0" collapsed="false">
      <c r="A12" s="23" t="str">
        <f aca="false">A105</f>
        <v>3. Veículos e Equipamentos</v>
      </c>
      <c r="B12" s="24"/>
      <c r="C12" s="16"/>
      <c r="D12" s="16"/>
      <c r="E12" s="17" t="n">
        <f aca="false">F184</f>
        <v>121830.239142429</v>
      </c>
      <c r="F12" s="18" t="n">
        <f aca="false">IFERROR(E12/$E$20,0)</f>
        <v>0.834035717646643</v>
      </c>
    </row>
    <row r="13" customFormat="false" ht="12.8" hidden="false" customHeight="false" outlineLevel="0" collapsed="false">
      <c r="A13" s="25" t="str">
        <f aca="false">A107</f>
        <v>3.1. Veículo Caminhão Trucado 6x2 + Equipamento Roll On Roll Off</v>
      </c>
      <c r="B13" s="26"/>
      <c r="C13" s="27"/>
      <c r="D13" s="27"/>
      <c r="E13" s="28" t="n">
        <f aca="false">SUM(E14:E19)</f>
        <v>121830.239142429</v>
      </c>
      <c r="F13" s="18" t="n">
        <f aca="false">IFERROR(E13/$E$20,0)</f>
        <v>0.834035717646643</v>
      </c>
    </row>
    <row r="14" customFormat="false" ht="12.8" hidden="false" customHeight="false" outlineLevel="0" collapsed="false">
      <c r="A14" s="29" t="str">
        <f aca="false">A109</f>
        <v>3.1.1. Depreciação</v>
      </c>
      <c r="B14" s="30"/>
      <c r="C14" s="21"/>
      <c r="D14" s="21"/>
      <c r="E14" s="22" t="n">
        <f aca="false">F123</f>
        <v>21611.264</v>
      </c>
      <c r="F14" s="18" t="n">
        <f aca="false">IFERROR(E14/$E$20,0)</f>
        <v>0.147948212253109</v>
      </c>
    </row>
    <row r="15" customFormat="false" ht="12.8" hidden="false" customHeight="false" outlineLevel="0" collapsed="false">
      <c r="A15" s="29" t="str">
        <f aca="false">A125</f>
        <v>3.1.2. Remuneração do Capital</v>
      </c>
      <c r="B15" s="30"/>
      <c r="C15" s="21"/>
      <c r="D15" s="21"/>
      <c r="E15" s="22" t="n">
        <f aca="false">F139</f>
        <v>22249.5104533333</v>
      </c>
      <c r="F15" s="18" t="n">
        <f aca="false">IFERROR(E15/$E$20,0)</f>
        <v>0.152317573607797</v>
      </c>
    </row>
    <row r="16" customFormat="false" ht="12.8" hidden="false" customHeight="false" outlineLevel="0" collapsed="false">
      <c r="A16" s="29" t="str">
        <f aca="false">A141</f>
        <v>3.1.3. Impostos e Seguros</v>
      </c>
      <c r="B16" s="30"/>
      <c r="C16" s="21"/>
      <c r="D16" s="21"/>
      <c r="E16" s="22" t="n">
        <f aca="false">F147</f>
        <v>2561.44166666667</v>
      </c>
      <c r="F16" s="18" t="n">
        <f aca="false">IFERROR(E16/$E$20,0)</f>
        <v>0.0175353332120674</v>
      </c>
    </row>
    <row r="17" customFormat="false" ht="12.8" hidden="false" customHeight="false" outlineLevel="0" collapsed="false">
      <c r="A17" s="29" t="str">
        <f aca="false">A149</f>
        <v>3.1.4. Consumos</v>
      </c>
      <c r="B17" s="30"/>
      <c r="C17" s="21"/>
      <c r="D17" s="21"/>
      <c r="E17" s="22" t="n">
        <f aca="false">F167</f>
        <v>48791.913651</v>
      </c>
      <c r="F17" s="18" t="n">
        <f aca="false">IFERROR(E17/$E$20,0)</f>
        <v>0.334023794122987</v>
      </c>
    </row>
    <row r="18" customFormat="false" ht="12.8" hidden="false" customHeight="false" outlineLevel="0" collapsed="false">
      <c r="A18" s="29" t="str">
        <f aca="false">A170</f>
        <v>3.1.5. Pneus</v>
      </c>
      <c r="B18" s="30"/>
      <c r="C18" s="21"/>
      <c r="D18" s="21"/>
      <c r="E18" s="22" t="n">
        <f aca="false">F177</f>
        <v>14447.6413714286</v>
      </c>
      <c r="F18" s="18" t="n">
        <f aca="false">IFERROR(E18/$E$20,0)</f>
        <v>0.0989068807903563</v>
      </c>
    </row>
    <row r="19" customFormat="false" ht="12.8" hidden="false" customHeight="false" outlineLevel="0" collapsed="false">
      <c r="A19" s="29" t="str">
        <f aca="false">A179</f>
        <v>3.1.6. Manutenção</v>
      </c>
      <c r="B19" s="30"/>
      <c r="C19" s="21"/>
      <c r="D19" s="21"/>
      <c r="E19" s="22" t="n">
        <f aca="false">F182</f>
        <v>12168.468</v>
      </c>
      <c r="F19" s="18" t="n">
        <f aca="false">IFERROR(E19/$E$20,0)</f>
        <v>0.0833039236603267</v>
      </c>
    </row>
    <row r="20" customFormat="false" ht="12.8" hidden="false" customHeight="false" outlineLevel="0" collapsed="false">
      <c r="A20" s="31" t="s">
        <v>6</v>
      </c>
      <c r="B20" s="32"/>
      <c r="C20" s="33"/>
      <c r="D20" s="33"/>
      <c r="E20" s="34" t="n">
        <f aca="false">E6+E11+E12</f>
        <v>146073.167569119</v>
      </c>
      <c r="F20" s="35" t="n">
        <f aca="false">F6+F11+F12</f>
        <v>1</v>
      </c>
    </row>
    <row r="21" customFormat="false" ht="12.8" hidden="false" customHeight="false" outlineLevel="0" collapsed="false">
      <c r="A21" s="36"/>
      <c r="B21" s="36"/>
      <c r="C21" s="36"/>
      <c r="D21" s="37"/>
      <c r="E21" s="37"/>
      <c r="F21" s="37"/>
    </row>
    <row r="22" customFormat="false" ht="12.8" hidden="false" customHeight="false" outlineLevel="0" collapsed="false">
      <c r="A22" s="36"/>
      <c r="B22" s="36"/>
      <c r="C22" s="36"/>
      <c r="D22" s="37"/>
      <c r="E22" s="37"/>
      <c r="F22" s="37"/>
    </row>
    <row r="23" customFormat="false" ht="15" hidden="false" customHeight="false" outlineLevel="0" collapsed="false">
      <c r="A23" s="8" t="s">
        <v>7</v>
      </c>
      <c r="B23" s="8"/>
      <c r="C23" s="8"/>
      <c r="D23" s="8"/>
      <c r="E23" s="8"/>
      <c r="F23" s="37"/>
    </row>
    <row r="24" customFormat="false" ht="12.8" hidden="false" customHeight="false" outlineLevel="0" collapsed="false">
      <c r="A24" s="38" t="s">
        <v>8</v>
      </c>
      <c r="B24" s="38"/>
      <c r="C24" s="38"/>
      <c r="D24" s="39"/>
      <c r="E24" s="40" t="s">
        <v>9</v>
      </c>
      <c r="F24" s="37"/>
    </row>
    <row r="25" customFormat="false" ht="12.8" hidden="false" customHeight="false" outlineLevel="0" collapsed="false">
      <c r="A25" s="41" t="s">
        <v>10</v>
      </c>
      <c r="B25" s="42"/>
      <c r="C25" s="42"/>
      <c r="D25" s="43"/>
      <c r="E25" s="44" t="n">
        <v>2</v>
      </c>
      <c r="F25" s="37"/>
    </row>
    <row r="26" customFormat="false" ht="12.8" hidden="false" customHeight="false" outlineLevel="0" collapsed="false">
      <c r="A26" s="41" t="s">
        <v>11</v>
      </c>
      <c r="B26" s="42"/>
      <c r="C26" s="42"/>
      <c r="D26" s="43"/>
      <c r="E26" s="44" t="n">
        <v>1</v>
      </c>
      <c r="F26" s="37"/>
    </row>
    <row r="27" customFormat="false" ht="12.8" hidden="false" customHeight="false" outlineLevel="0" collapsed="false">
      <c r="A27" s="45" t="s">
        <v>12</v>
      </c>
      <c r="B27" s="46"/>
      <c r="C27" s="46"/>
      <c r="D27" s="47"/>
      <c r="E27" s="48" t="n">
        <f aca="false">E25+E26</f>
        <v>3</v>
      </c>
      <c r="F27" s="37"/>
    </row>
    <row r="28" customFormat="false" ht="12.8" hidden="false" customHeight="false" outlineLevel="0" collapsed="false">
      <c r="A28" s="49"/>
      <c r="B28" s="50"/>
      <c r="C28" s="37"/>
      <c r="D28" s="37"/>
      <c r="E28" s="51"/>
      <c r="F28" s="37"/>
    </row>
    <row r="29" customFormat="false" ht="12.8" hidden="false" customHeight="false" outlineLevel="0" collapsed="false">
      <c r="A29" s="52" t="s">
        <v>13</v>
      </c>
      <c r="B29" s="52"/>
      <c r="C29" s="52"/>
      <c r="D29" s="53"/>
      <c r="E29" s="40" t="s">
        <v>9</v>
      </c>
      <c r="F29" s="36"/>
    </row>
    <row r="30" customFormat="false" ht="12.8" hidden="false" customHeight="false" outlineLevel="0" collapsed="false">
      <c r="A30" s="41" t="str">
        <f aca="false">+A107</f>
        <v>3.1. Veículo Caminhão Trucado 6x2 + Equipamento Roll On Roll Off</v>
      </c>
      <c r="B30" s="42"/>
      <c r="C30" s="42"/>
      <c r="D30" s="54"/>
      <c r="E30" s="44" t="n">
        <v>2</v>
      </c>
      <c r="F30" s="36"/>
    </row>
    <row r="31" customFormat="false" ht="12.8" hidden="false" customHeight="false" outlineLevel="0" collapsed="false">
      <c r="A31" s="37"/>
      <c r="B31" s="37"/>
      <c r="C31" s="37"/>
      <c r="D31" s="36"/>
      <c r="E31" s="55"/>
      <c r="F31" s="36"/>
    </row>
    <row r="32" customFormat="false" ht="12.8" hidden="false" customHeight="false" outlineLevel="0" collapsed="false">
      <c r="A32" s="37"/>
      <c r="B32" s="37"/>
      <c r="C32" s="37"/>
      <c r="D32" s="36"/>
      <c r="E32" s="56"/>
      <c r="F32" s="36"/>
    </row>
    <row r="33" customFormat="false" ht="12.8" hidden="false" customHeight="false" outlineLevel="0" collapsed="false">
      <c r="A33" s="57" t="s">
        <v>14</v>
      </c>
      <c r="B33" s="58" t="n">
        <v>1</v>
      </c>
      <c r="C33" s="59"/>
      <c r="D33" s="60"/>
      <c r="E33" s="61"/>
      <c r="F33" s="60"/>
    </row>
    <row r="34" customFormat="false" ht="12.8" hidden="false" customHeight="false" outlineLevel="0" collapsed="false">
      <c r="A34" s="37"/>
      <c r="B34" s="37"/>
      <c r="C34" s="37"/>
      <c r="D34" s="36"/>
      <c r="E34" s="56"/>
      <c r="F34" s="36"/>
    </row>
    <row r="35" customFormat="false" ht="12.8" hidden="false" customHeight="false" outlineLevel="0" collapsed="false">
      <c r="A35" s="60" t="s">
        <v>15</v>
      </c>
      <c r="B35" s="36"/>
      <c r="C35" s="36"/>
      <c r="D35" s="37"/>
      <c r="E35" s="37"/>
      <c r="F35" s="37"/>
    </row>
    <row r="36" customFormat="false" ht="12.8" hidden="false" customHeight="false" outlineLevel="0" collapsed="false">
      <c r="A36" s="36" t="s">
        <v>10</v>
      </c>
      <c r="B36" s="36"/>
      <c r="C36" s="36"/>
      <c r="D36" s="37"/>
      <c r="E36" s="37"/>
      <c r="F36" s="37"/>
    </row>
    <row r="37" customFormat="false" ht="12.8" hidden="false" customHeight="false" outlineLevel="0" collapsed="false">
      <c r="A37" s="62" t="s">
        <v>16</v>
      </c>
      <c r="B37" s="63" t="s">
        <v>17</v>
      </c>
      <c r="C37" s="63" t="s">
        <v>9</v>
      </c>
      <c r="D37" s="64" t="s">
        <v>18</v>
      </c>
      <c r="E37" s="64" t="s">
        <v>19</v>
      </c>
      <c r="F37" s="65" t="s">
        <v>20</v>
      </c>
    </row>
    <row r="38" customFormat="false" ht="12.8" hidden="false" customHeight="false" outlineLevel="0" collapsed="false">
      <c r="A38" s="66" t="s">
        <v>21</v>
      </c>
      <c r="B38" s="67" t="s">
        <v>22</v>
      </c>
      <c r="C38" s="67" t="n">
        <v>1</v>
      </c>
      <c r="D38" s="68" t="n">
        <v>3121</v>
      </c>
      <c r="E38" s="69" t="n">
        <f aca="false">C38*D38</f>
        <v>3121</v>
      </c>
      <c r="F38" s="37"/>
    </row>
    <row r="39" customFormat="false" ht="12.8" hidden="false" customHeight="false" outlineLevel="0" collapsed="false">
      <c r="A39" s="66" t="s">
        <v>23</v>
      </c>
      <c r="B39" s="67" t="s">
        <v>22</v>
      </c>
      <c r="C39" s="67" t="n">
        <v>1</v>
      </c>
      <c r="D39" s="68" t="n">
        <v>1621</v>
      </c>
      <c r="E39" s="69"/>
      <c r="F39" s="37"/>
    </row>
    <row r="40" customFormat="false" ht="12.8" hidden="false" customHeight="false" outlineLevel="0" collapsed="false">
      <c r="A40" s="70" t="s">
        <v>24</v>
      </c>
      <c r="B40" s="71" t="s">
        <v>25</v>
      </c>
      <c r="C40" s="72" t="n">
        <v>7.33</v>
      </c>
      <c r="D40" s="73" t="n">
        <f aca="false">D38/220*2</f>
        <v>28.3727272727273</v>
      </c>
      <c r="E40" s="73" t="n">
        <f aca="false">C40*D40</f>
        <v>207.972090909091</v>
      </c>
      <c r="F40" s="37"/>
    </row>
    <row r="41" customFormat="false" ht="12.8" hidden="false" customHeight="false" outlineLevel="0" collapsed="false">
      <c r="A41" s="70" t="s">
        <v>26</v>
      </c>
      <c r="B41" s="71" t="s">
        <v>25</v>
      </c>
      <c r="C41" s="72"/>
      <c r="D41" s="73" t="n">
        <f aca="false">D38/220*1.5</f>
        <v>21.2795454545455</v>
      </c>
      <c r="E41" s="73" t="n">
        <f aca="false">C41*D41</f>
        <v>0</v>
      </c>
      <c r="F41" s="37"/>
    </row>
    <row r="42" customFormat="false" ht="12.8" hidden="false" customHeight="false" outlineLevel="0" collapsed="false">
      <c r="A42" s="70" t="s">
        <v>27</v>
      </c>
      <c r="B42" s="71" t="s">
        <v>28</v>
      </c>
      <c r="C42" s="36"/>
      <c r="D42" s="73" t="n">
        <f aca="false">63/302*(SUM(E40:E41))</f>
        <v>43.3849063816978</v>
      </c>
      <c r="E42" s="73" t="n">
        <f aca="false">D42</f>
        <v>43.3849063816978</v>
      </c>
      <c r="F42" s="37"/>
    </row>
    <row r="43" customFormat="false" ht="12.8" hidden="false" customHeight="false" outlineLevel="0" collapsed="false">
      <c r="A43" s="70" t="s">
        <v>29</v>
      </c>
      <c r="B43" s="71"/>
      <c r="C43" s="74" t="n">
        <v>1</v>
      </c>
      <c r="D43" s="73"/>
      <c r="E43" s="73"/>
      <c r="F43" s="37"/>
    </row>
    <row r="44" customFormat="false" ht="12.8" hidden="false" customHeight="false" outlineLevel="0" collapsed="false">
      <c r="A44" s="70" t="s">
        <v>30</v>
      </c>
      <c r="B44" s="71" t="s">
        <v>5</v>
      </c>
      <c r="C44" s="71" t="n">
        <v>40</v>
      </c>
      <c r="D44" s="73" t="n">
        <f aca="false">IF(C43=2,SUM(E38:E42),IF(C43=1,(SUM(E38:E42))*D39/D38,0))</f>
        <v>1751.55100692354</v>
      </c>
      <c r="E44" s="73" t="n">
        <f aca="false">C44*D44/100</f>
        <v>700.620402769416</v>
      </c>
      <c r="F44" s="37"/>
    </row>
    <row r="45" customFormat="false" ht="12.8" hidden="false" customHeight="false" outlineLevel="0" collapsed="false">
      <c r="A45" s="75" t="s">
        <v>31</v>
      </c>
      <c r="B45" s="76"/>
      <c r="C45" s="76"/>
      <c r="D45" s="77"/>
      <c r="E45" s="78" t="n">
        <f aca="false">SUM(E38:E44)</f>
        <v>4072.97740006021</v>
      </c>
      <c r="F45" s="59"/>
    </row>
    <row r="46" customFormat="false" ht="12.8" hidden="false" customHeight="false" outlineLevel="0" collapsed="false">
      <c r="A46" s="70" t="s">
        <v>32</v>
      </c>
      <c r="B46" s="71" t="s">
        <v>5</v>
      </c>
      <c r="C46" s="73" t="n">
        <v>70.6</v>
      </c>
      <c r="D46" s="73" t="n">
        <f aca="false">E45</f>
        <v>4072.97740006021</v>
      </c>
      <c r="E46" s="73" t="n">
        <f aca="false">D46*C46/100</f>
        <v>2875.5220444425</v>
      </c>
      <c r="F46" s="37"/>
    </row>
    <row r="47" customFormat="false" ht="12.8" hidden="false" customHeight="false" outlineLevel="0" collapsed="false">
      <c r="A47" s="75" t="s">
        <v>33</v>
      </c>
      <c r="B47" s="79"/>
      <c r="C47" s="79"/>
      <c r="D47" s="80"/>
      <c r="E47" s="78" t="n">
        <f aca="false">E45+E46</f>
        <v>6948.49944450271</v>
      </c>
      <c r="F47" s="59"/>
    </row>
    <row r="48" customFormat="false" ht="12.8" hidden="false" customHeight="false" outlineLevel="0" collapsed="false">
      <c r="A48" s="70" t="s">
        <v>34</v>
      </c>
      <c r="B48" s="71" t="s">
        <v>35</v>
      </c>
      <c r="C48" s="71" t="n">
        <v>2</v>
      </c>
      <c r="D48" s="73" t="n">
        <f aca="false">E47</f>
        <v>6948.49944450271</v>
      </c>
      <c r="E48" s="73" t="n">
        <f aca="false">C48*D48</f>
        <v>13896.9988890054</v>
      </c>
      <c r="F48" s="37"/>
    </row>
    <row r="49" customFormat="false" ht="12.8" hidden="false" customHeight="false" outlineLevel="0" collapsed="false">
      <c r="A49" s="36"/>
      <c r="B49" s="36"/>
      <c r="C49" s="36"/>
      <c r="D49" s="81" t="s">
        <v>36</v>
      </c>
      <c r="E49" s="82" t="n">
        <v>1</v>
      </c>
      <c r="F49" s="83" t="n">
        <f aca="false">E48*E49</f>
        <v>13896.9988890054</v>
      </c>
    </row>
    <row r="50" customFormat="false" ht="12.8" hidden="false" customHeight="false" outlineLevel="0" collapsed="false">
      <c r="A50" s="36"/>
      <c r="B50" s="36"/>
      <c r="C50" s="36"/>
      <c r="D50" s="81"/>
      <c r="E50" s="37"/>
      <c r="F50" s="77"/>
    </row>
    <row r="51" customFormat="false" ht="12.8" hidden="false" customHeight="false" outlineLevel="0" collapsed="false">
      <c r="A51" s="36" t="s">
        <v>37</v>
      </c>
      <c r="B51" s="36"/>
      <c r="C51" s="36"/>
      <c r="D51" s="37"/>
      <c r="E51" s="37"/>
      <c r="F51" s="37"/>
    </row>
    <row r="52" customFormat="false" ht="12.8" hidden="false" customHeight="false" outlineLevel="0" collapsed="false">
      <c r="A52" s="62" t="s">
        <v>16</v>
      </c>
      <c r="B52" s="63" t="s">
        <v>17</v>
      </c>
      <c r="C52" s="63" t="s">
        <v>9</v>
      </c>
      <c r="D52" s="64" t="s">
        <v>18</v>
      </c>
      <c r="E52" s="64" t="s">
        <v>19</v>
      </c>
      <c r="F52" s="65" t="s">
        <v>20</v>
      </c>
    </row>
    <row r="53" customFormat="false" ht="12.8" hidden="false" customHeight="false" outlineLevel="0" collapsed="false">
      <c r="A53" s="66" t="s">
        <v>21</v>
      </c>
      <c r="B53" s="67" t="s">
        <v>22</v>
      </c>
      <c r="C53" s="67" t="n">
        <v>1</v>
      </c>
      <c r="D53" s="68" t="n">
        <f aca="false">D38</f>
        <v>3121</v>
      </c>
      <c r="E53" s="69" t="n">
        <f aca="false">C53*D53</f>
        <v>3121</v>
      </c>
      <c r="F53" s="37"/>
    </row>
    <row r="54" customFormat="false" ht="12.8" hidden="false" customHeight="false" outlineLevel="0" collapsed="false">
      <c r="A54" s="66" t="s">
        <v>23</v>
      </c>
      <c r="B54" s="67" t="s">
        <v>22</v>
      </c>
      <c r="C54" s="67" t="n">
        <v>1</v>
      </c>
      <c r="D54" s="84" t="n">
        <v>1621</v>
      </c>
      <c r="E54" s="73"/>
      <c r="F54" s="37"/>
    </row>
    <row r="55" customFormat="false" ht="12.8" hidden="false" customHeight="false" outlineLevel="0" collapsed="false">
      <c r="A55" s="70" t="s">
        <v>38</v>
      </c>
      <c r="B55" s="71" t="s">
        <v>39</v>
      </c>
      <c r="C55" s="72" t="n">
        <v>34.67</v>
      </c>
      <c r="D55" s="70"/>
      <c r="E55" s="70"/>
      <c r="F55" s="37"/>
    </row>
    <row r="56" customFormat="false" ht="12.8" hidden="false" customHeight="false" outlineLevel="0" collapsed="false">
      <c r="A56" s="70"/>
      <c r="B56" s="71" t="s">
        <v>40</v>
      </c>
      <c r="C56" s="73" t="n">
        <f aca="false">C55*8/7</f>
        <v>39.6228571428571</v>
      </c>
      <c r="D56" s="73" t="n">
        <f aca="false">D53/220*0.2</f>
        <v>2.83727272727273</v>
      </c>
      <c r="E56" s="73" t="n">
        <f aca="false">C56*D56</f>
        <v>112.420851948052</v>
      </c>
      <c r="F56" s="37"/>
    </row>
    <row r="57" customFormat="false" ht="12.8" hidden="false" customHeight="false" outlineLevel="0" collapsed="false">
      <c r="A57" s="70" t="s">
        <v>24</v>
      </c>
      <c r="B57" s="71" t="s">
        <v>25</v>
      </c>
      <c r="C57" s="72" t="n">
        <v>7.33</v>
      </c>
      <c r="D57" s="73" t="n">
        <f aca="false">D53/220*2</f>
        <v>28.3727272727273</v>
      </c>
      <c r="E57" s="73" t="n">
        <f aca="false">C57*D57</f>
        <v>207.972090909091</v>
      </c>
      <c r="F57" s="37"/>
    </row>
    <row r="58" customFormat="false" ht="12.8" hidden="false" customHeight="false" outlineLevel="0" collapsed="false">
      <c r="A58" s="70" t="s">
        <v>41</v>
      </c>
      <c r="B58" s="71" t="s">
        <v>39</v>
      </c>
      <c r="C58" s="72"/>
      <c r="D58" s="73"/>
      <c r="E58" s="73"/>
      <c r="F58" s="37"/>
    </row>
    <row r="59" customFormat="false" ht="12.8" hidden="false" customHeight="false" outlineLevel="0" collapsed="false">
      <c r="A59" s="70"/>
      <c r="B59" s="71" t="s">
        <v>40</v>
      </c>
      <c r="C59" s="73" t="n">
        <f aca="false">C58*8/7</f>
        <v>0</v>
      </c>
      <c r="D59" s="73" t="n">
        <f aca="false">D53/220*2*1.2</f>
        <v>34.0472727272727</v>
      </c>
      <c r="E59" s="73" t="n">
        <f aca="false">C59*D59</f>
        <v>0</v>
      </c>
      <c r="F59" s="37"/>
    </row>
    <row r="60" customFormat="false" ht="12.8" hidden="false" customHeight="false" outlineLevel="0" collapsed="false">
      <c r="A60" s="70" t="s">
        <v>26</v>
      </c>
      <c r="B60" s="71" t="s">
        <v>25</v>
      </c>
      <c r="C60" s="72"/>
      <c r="D60" s="73" t="n">
        <f aca="false">D53/220*1.5</f>
        <v>21.2795454545455</v>
      </c>
      <c r="E60" s="73" t="n">
        <f aca="false">C60*D60</f>
        <v>0</v>
      </c>
      <c r="F60" s="37"/>
    </row>
    <row r="61" customFormat="false" ht="12.8" hidden="false" customHeight="false" outlineLevel="0" collapsed="false">
      <c r="A61" s="70" t="s">
        <v>42</v>
      </c>
      <c r="B61" s="71" t="s">
        <v>39</v>
      </c>
      <c r="C61" s="72"/>
      <c r="D61" s="73"/>
      <c r="E61" s="73"/>
      <c r="F61" s="37"/>
    </row>
    <row r="62" customFormat="false" ht="12.8" hidden="false" customHeight="false" outlineLevel="0" collapsed="false">
      <c r="A62" s="70"/>
      <c r="B62" s="71" t="s">
        <v>40</v>
      </c>
      <c r="C62" s="73" t="n">
        <f aca="false">C61*8/7</f>
        <v>0</v>
      </c>
      <c r="D62" s="73" t="n">
        <f aca="false">D53/220*1.5*1.2</f>
        <v>25.5354545454545</v>
      </c>
      <c r="E62" s="73" t="n">
        <f aca="false">C62*D62</f>
        <v>0</v>
      </c>
      <c r="F62" s="37"/>
    </row>
    <row r="63" customFormat="false" ht="12.8" hidden="false" customHeight="false" outlineLevel="0" collapsed="false">
      <c r="A63" s="70" t="s">
        <v>27</v>
      </c>
      <c r="B63" s="71" t="s">
        <v>28</v>
      </c>
      <c r="C63" s="36"/>
      <c r="D63" s="73" t="n">
        <f aca="false">63/302*(SUM(E57:E62))</f>
        <v>43.3849063816978</v>
      </c>
      <c r="E63" s="73" t="n">
        <f aca="false">D63</f>
        <v>43.3849063816978</v>
      </c>
      <c r="F63" s="37"/>
    </row>
    <row r="64" customFormat="false" ht="12.8" hidden="false" customHeight="false" outlineLevel="0" collapsed="false">
      <c r="A64" s="70" t="s">
        <v>29</v>
      </c>
      <c r="B64" s="71"/>
      <c r="C64" s="74" t="n">
        <v>1</v>
      </c>
      <c r="D64" s="73"/>
      <c r="E64" s="73"/>
      <c r="F64" s="37"/>
    </row>
    <row r="65" customFormat="false" ht="12.8" hidden="false" customHeight="false" outlineLevel="0" collapsed="false">
      <c r="A65" s="70" t="s">
        <v>30</v>
      </c>
      <c r="B65" s="71" t="s">
        <v>5</v>
      </c>
      <c r="C65" s="73" t="n">
        <f aca="false">+C44</f>
        <v>40</v>
      </c>
      <c r="D65" s="73" t="n">
        <f aca="false">IF(C64=2,SUM(E53:E63),IF(C64=1,SUM(E53:E63)*D54/D53,0))</f>
        <v>1809.94069004042</v>
      </c>
      <c r="E65" s="73" t="n">
        <f aca="false">C65*D65/100</f>
        <v>723.976276016169</v>
      </c>
      <c r="F65" s="37"/>
    </row>
    <row r="66" customFormat="false" ht="12.8" hidden="false" customHeight="false" outlineLevel="0" collapsed="false">
      <c r="A66" s="85" t="s">
        <v>31</v>
      </c>
      <c r="B66" s="76"/>
      <c r="C66" s="76"/>
      <c r="D66" s="77"/>
      <c r="E66" s="86" t="n">
        <f aca="false">SUM(E53:E65)</f>
        <v>4208.75412525501</v>
      </c>
      <c r="F66" s="59"/>
    </row>
    <row r="67" customFormat="false" ht="12.8" hidden="false" customHeight="false" outlineLevel="0" collapsed="false">
      <c r="A67" s="70" t="s">
        <v>32</v>
      </c>
      <c r="B67" s="71" t="s">
        <v>5</v>
      </c>
      <c r="C67" s="73" t="n">
        <v>70.6</v>
      </c>
      <c r="D67" s="73" t="n">
        <f aca="false">E66</f>
        <v>4208.75412525501</v>
      </c>
      <c r="E67" s="73" t="n">
        <f aca="false">D67*C67/100</f>
        <v>2971.38041243004</v>
      </c>
      <c r="F67" s="37"/>
    </row>
    <row r="68" customFormat="false" ht="12.8" hidden="false" customHeight="false" outlineLevel="0" collapsed="false">
      <c r="A68" s="85" t="s">
        <v>33</v>
      </c>
      <c r="B68" s="76"/>
      <c r="C68" s="76"/>
      <c r="D68" s="77"/>
      <c r="E68" s="86" t="n">
        <f aca="false">E66+E67</f>
        <v>7180.13453768505</v>
      </c>
      <c r="F68" s="59"/>
    </row>
    <row r="69" customFormat="false" ht="12.8" hidden="false" customHeight="false" outlineLevel="0" collapsed="false">
      <c r="A69" s="70" t="s">
        <v>34</v>
      </c>
      <c r="B69" s="71" t="s">
        <v>35</v>
      </c>
      <c r="C69" s="71" t="n">
        <v>1</v>
      </c>
      <c r="D69" s="73" t="n">
        <f aca="false">E68</f>
        <v>7180.13453768505</v>
      </c>
      <c r="E69" s="73" t="n">
        <f aca="false">C69*D69</f>
        <v>7180.13453768505</v>
      </c>
      <c r="F69" s="37"/>
    </row>
    <row r="70" customFormat="false" ht="12.8" hidden="false" customHeight="false" outlineLevel="0" collapsed="false">
      <c r="A70" s="36"/>
      <c r="B70" s="36"/>
      <c r="C70" s="36"/>
      <c r="D70" s="81" t="s">
        <v>36</v>
      </c>
      <c r="E70" s="82" t="n">
        <v>1</v>
      </c>
      <c r="F70" s="83" t="n">
        <f aca="false">E69*E70</f>
        <v>7180.13453768505</v>
      </c>
    </row>
    <row r="71" customFormat="false" ht="12.8" hidden="false" customHeight="false" outlineLevel="0" collapsed="false">
      <c r="A71" s="36"/>
      <c r="B71" s="36"/>
      <c r="C71" s="36"/>
      <c r="D71" s="37"/>
      <c r="E71" s="37"/>
      <c r="F71" s="37"/>
    </row>
    <row r="72" customFormat="false" ht="12.8" hidden="false" customHeight="false" outlineLevel="0" collapsed="false">
      <c r="A72" s="36" t="s">
        <v>43</v>
      </c>
      <c r="B72" s="87"/>
      <c r="C72" s="36"/>
      <c r="D72" s="36"/>
      <c r="E72" s="36"/>
      <c r="F72" s="37"/>
    </row>
    <row r="73" customFormat="false" ht="12.8" hidden="false" customHeight="false" outlineLevel="0" collapsed="false">
      <c r="A73" s="88" t="s">
        <v>16</v>
      </c>
      <c r="B73" s="89" t="s">
        <v>17</v>
      </c>
      <c r="C73" s="89" t="s">
        <v>9</v>
      </c>
      <c r="D73" s="90" t="s">
        <v>18</v>
      </c>
      <c r="E73" s="91" t="s">
        <v>19</v>
      </c>
      <c r="F73" s="92" t="s">
        <v>20</v>
      </c>
    </row>
    <row r="74" customFormat="false" ht="12.8" hidden="false" customHeight="false" outlineLevel="0" collapsed="false">
      <c r="A74" s="70" t="s">
        <v>44</v>
      </c>
      <c r="B74" s="71" t="s">
        <v>28</v>
      </c>
      <c r="C74" s="93" t="n">
        <v>1</v>
      </c>
      <c r="D74" s="94" t="n">
        <v>4.9</v>
      </c>
      <c r="E74" s="73"/>
      <c r="F74" s="37"/>
    </row>
    <row r="75" customFormat="false" ht="12.8" hidden="false" customHeight="false" outlineLevel="0" collapsed="false">
      <c r="A75" s="70" t="s">
        <v>45</v>
      </c>
      <c r="B75" s="71" t="s">
        <v>46</v>
      </c>
      <c r="C75" s="36" t="n">
        <v>26</v>
      </c>
      <c r="D75" s="73"/>
      <c r="E75" s="73"/>
      <c r="F75" s="37"/>
    </row>
    <row r="76" customFormat="false" ht="12.8" hidden="false" customHeight="false" outlineLevel="0" collapsed="false">
      <c r="A76" s="66" t="s">
        <v>47</v>
      </c>
      <c r="B76" s="67" t="s">
        <v>48</v>
      </c>
      <c r="C76" s="95" t="n">
        <f aca="false">C75*6</f>
        <v>156</v>
      </c>
      <c r="D76" s="69" t="n">
        <f aca="false">IFERROR((($C$75*2*$D$74)-(E38*0.06*C75/26))/($C$75*2),"-")</f>
        <v>1.29884615384615</v>
      </c>
      <c r="E76" s="73" t="n">
        <f aca="false">IFERROR(C76*D76,"-")</f>
        <v>202.62</v>
      </c>
      <c r="F76" s="37"/>
    </row>
    <row r="77" customFormat="false" ht="12.8" hidden="false" customHeight="false" outlineLevel="0" collapsed="false">
      <c r="A77" s="36"/>
      <c r="B77" s="36"/>
      <c r="C77" s="36"/>
      <c r="D77" s="37"/>
      <c r="E77" s="37"/>
      <c r="F77" s="96" t="n">
        <f aca="false">SUM(E76)</f>
        <v>202.62</v>
      </c>
    </row>
    <row r="78" customFormat="false" ht="12.8" hidden="false" customHeight="false" outlineLevel="0" collapsed="false">
      <c r="A78" s="36"/>
      <c r="B78" s="36"/>
      <c r="C78" s="36"/>
      <c r="D78" s="37"/>
      <c r="E78" s="37"/>
      <c r="F78" s="37"/>
    </row>
    <row r="79" customFormat="false" ht="12.8" hidden="false" customHeight="false" outlineLevel="0" collapsed="false">
      <c r="A79" s="36" t="s">
        <v>49</v>
      </c>
      <c r="B79" s="36"/>
      <c r="C79" s="36"/>
      <c r="D79" s="37"/>
      <c r="E79" s="37"/>
      <c r="F79" s="59"/>
    </row>
    <row r="80" customFormat="false" ht="12.8" hidden="false" customHeight="false" outlineLevel="0" collapsed="false">
      <c r="A80" s="88" t="s">
        <v>16</v>
      </c>
      <c r="B80" s="89" t="s">
        <v>17</v>
      </c>
      <c r="C80" s="89" t="s">
        <v>9</v>
      </c>
      <c r="D80" s="90" t="s">
        <v>18</v>
      </c>
      <c r="E80" s="91" t="s">
        <v>19</v>
      </c>
      <c r="F80" s="92" t="s">
        <v>20</v>
      </c>
    </row>
    <row r="81" customFormat="false" ht="12.8" hidden="false" customHeight="false" outlineLevel="0" collapsed="false">
      <c r="A81" s="70" t="s">
        <v>50</v>
      </c>
      <c r="B81" s="71" t="s">
        <v>51</v>
      </c>
      <c r="C81" s="95" t="n">
        <v>52</v>
      </c>
      <c r="D81" s="84" t="n">
        <v>34</v>
      </c>
      <c r="E81" s="82" t="n">
        <f aca="false">C81*D81</f>
        <v>1768</v>
      </c>
      <c r="F81" s="59"/>
    </row>
    <row r="82" customFormat="false" ht="12.8" hidden="false" customHeight="false" outlineLevel="0" collapsed="false">
      <c r="A82" s="70" t="s">
        <v>52</v>
      </c>
      <c r="B82" s="71" t="s">
        <v>51</v>
      </c>
      <c r="C82" s="95" t="n">
        <v>26</v>
      </c>
      <c r="D82" s="84" t="n">
        <v>27.05</v>
      </c>
      <c r="E82" s="82" t="n">
        <f aca="false">C82*D82</f>
        <v>703.3</v>
      </c>
      <c r="F82" s="59"/>
    </row>
    <row r="83" customFormat="false" ht="12.8" hidden="false" customHeight="false" outlineLevel="0" collapsed="false">
      <c r="A83" s="36"/>
      <c r="B83" s="36"/>
      <c r="C83" s="36"/>
      <c r="D83" s="37"/>
      <c r="E83" s="37"/>
      <c r="F83" s="96" t="n">
        <f aca="false">SUM(E81:E82)</f>
        <v>2471.3</v>
      </c>
    </row>
    <row r="84" customFormat="false" ht="12.8" hidden="false" customHeight="false" outlineLevel="0" collapsed="false">
      <c r="A84" s="36"/>
      <c r="B84" s="36"/>
      <c r="C84" s="36"/>
      <c r="D84" s="37"/>
      <c r="E84" s="37"/>
      <c r="F84" s="37"/>
    </row>
    <row r="85" customFormat="false" ht="12.8" hidden="false" customHeight="false" outlineLevel="0" collapsed="false">
      <c r="A85" s="97" t="s">
        <v>53</v>
      </c>
      <c r="B85" s="98"/>
      <c r="C85" s="98"/>
      <c r="D85" s="33"/>
      <c r="E85" s="99"/>
      <c r="F85" s="96" t="n">
        <f aca="false">F83+F77+F70+F49</f>
        <v>23751.0534266905</v>
      </c>
    </row>
    <row r="86" customFormat="false" ht="12.8" hidden="false" customHeight="false" outlineLevel="0" collapsed="false">
      <c r="A86" s="36"/>
      <c r="B86" s="36"/>
      <c r="C86" s="36"/>
      <c r="D86" s="37"/>
      <c r="E86" s="37"/>
      <c r="F86" s="37"/>
    </row>
    <row r="87" customFormat="false" ht="12.8" hidden="false" customHeight="false" outlineLevel="0" collapsed="false">
      <c r="A87" s="60" t="s">
        <v>54</v>
      </c>
      <c r="B87" s="36"/>
      <c r="C87" s="36"/>
      <c r="D87" s="37"/>
      <c r="E87" s="37"/>
      <c r="F87" s="37"/>
    </row>
    <row r="88" customFormat="false" ht="12.8" hidden="false" customHeight="false" outlineLevel="0" collapsed="false">
      <c r="A88" s="36"/>
      <c r="B88" s="36"/>
      <c r="C88" s="36"/>
      <c r="D88" s="37"/>
      <c r="E88" s="37"/>
      <c r="F88" s="37"/>
    </row>
    <row r="89" customFormat="false" ht="12.8" hidden="false" customHeight="false" outlineLevel="0" collapsed="false">
      <c r="A89" s="36" t="s">
        <v>55</v>
      </c>
      <c r="B89" s="36"/>
      <c r="C89" s="36"/>
      <c r="D89" s="37"/>
      <c r="E89" s="37"/>
      <c r="F89" s="37"/>
    </row>
    <row r="90" customFormat="false" ht="12.8" hidden="false" customHeight="false" outlineLevel="0" collapsed="false">
      <c r="A90" s="36"/>
      <c r="B90" s="36"/>
      <c r="C90" s="36"/>
      <c r="D90" s="37"/>
      <c r="E90" s="37"/>
      <c r="F90" s="37"/>
    </row>
    <row r="91" customFormat="false" ht="22.35" hidden="false" customHeight="false" outlineLevel="0" collapsed="false">
      <c r="A91" s="88" t="s">
        <v>16</v>
      </c>
      <c r="B91" s="89" t="s">
        <v>17</v>
      </c>
      <c r="C91" s="100" t="s">
        <v>56</v>
      </c>
      <c r="D91" s="90" t="s">
        <v>18</v>
      </c>
      <c r="E91" s="91" t="s">
        <v>19</v>
      </c>
      <c r="F91" s="92" t="s">
        <v>20</v>
      </c>
    </row>
    <row r="92" customFormat="false" ht="12.8" hidden="false" customHeight="false" outlineLevel="0" collapsed="false">
      <c r="A92" s="66" t="s">
        <v>57</v>
      </c>
      <c r="B92" s="67" t="s">
        <v>51</v>
      </c>
      <c r="C92" s="101" t="n">
        <v>6</v>
      </c>
      <c r="D92" s="68" t="n">
        <v>189.9</v>
      </c>
      <c r="E92" s="69" t="n">
        <f aca="false">IFERROR(D92/C92,0)</f>
        <v>31.65</v>
      </c>
      <c r="F92" s="37"/>
    </row>
    <row r="93" customFormat="false" ht="12.8" hidden="false" customHeight="false" outlineLevel="0" collapsed="false">
      <c r="A93" s="70" t="s">
        <v>58</v>
      </c>
      <c r="B93" s="71" t="s">
        <v>51</v>
      </c>
      <c r="C93" s="101" t="n">
        <v>6</v>
      </c>
      <c r="D93" s="68" t="n">
        <v>59.9</v>
      </c>
      <c r="E93" s="69" t="n">
        <f aca="false">IFERROR(D93/C93,0)</f>
        <v>9.98333333333333</v>
      </c>
      <c r="F93" s="37"/>
    </row>
    <row r="94" customFormat="false" ht="12.8" hidden="false" customHeight="false" outlineLevel="0" collapsed="false">
      <c r="A94" s="70" t="s">
        <v>59</v>
      </c>
      <c r="B94" s="71" t="s">
        <v>51</v>
      </c>
      <c r="C94" s="101" t="n">
        <v>3</v>
      </c>
      <c r="D94" s="68" t="n">
        <v>49.9</v>
      </c>
      <c r="E94" s="69" t="n">
        <f aca="false">IFERROR(D94/C94,0)</f>
        <v>16.6333333333333</v>
      </c>
      <c r="F94" s="37"/>
    </row>
    <row r="95" customFormat="false" ht="12.8" hidden="false" customHeight="false" outlineLevel="0" collapsed="false">
      <c r="A95" s="70" t="s">
        <v>60</v>
      </c>
      <c r="B95" s="71" t="s">
        <v>61</v>
      </c>
      <c r="C95" s="101" t="n">
        <v>6</v>
      </c>
      <c r="D95" s="68" t="n">
        <v>110</v>
      </c>
      <c r="E95" s="69" t="n">
        <f aca="false">IFERROR(D95/C95,0)</f>
        <v>18.3333333333333</v>
      </c>
      <c r="F95" s="37"/>
    </row>
    <row r="96" customFormat="false" ht="12.8" hidden="false" customHeight="false" outlineLevel="0" collapsed="false">
      <c r="A96" s="70" t="s">
        <v>62</v>
      </c>
      <c r="B96" s="71" t="s">
        <v>61</v>
      </c>
      <c r="C96" s="101" t="n">
        <v>1</v>
      </c>
      <c r="D96" s="68" t="n">
        <v>9.9</v>
      </c>
      <c r="E96" s="69" t="n">
        <f aca="false">IFERROR(D96/C96,0)</f>
        <v>9.9</v>
      </c>
      <c r="F96" s="37"/>
    </row>
    <row r="97" customFormat="false" ht="12.8" hidden="false" customHeight="false" outlineLevel="0" collapsed="false">
      <c r="A97" s="70" t="s">
        <v>63</v>
      </c>
      <c r="B97" s="71" t="s">
        <v>51</v>
      </c>
      <c r="C97" s="101" t="n">
        <v>12</v>
      </c>
      <c r="D97" s="68" t="n">
        <v>19.9</v>
      </c>
      <c r="E97" s="69" t="n">
        <f aca="false">IFERROR(D97/C97,0)</f>
        <v>1.65833333333333</v>
      </c>
      <c r="F97" s="37"/>
    </row>
    <row r="98" customFormat="false" ht="12.8" hidden="false" customHeight="false" outlineLevel="0" collapsed="false">
      <c r="A98" s="70" t="s">
        <v>64</v>
      </c>
      <c r="B98" s="71" t="s">
        <v>65</v>
      </c>
      <c r="C98" s="101" t="n">
        <v>1</v>
      </c>
      <c r="D98" s="68" t="n">
        <v>15.9</v>
      </c>
      <c r="E98" s="69" t="n">
        <f aca="false">IFERROR(D98/C98,0)</f>
        <v>15.9</v>
      </c>
      <c r="F98" s="37"/>
    </row>
    <row r="99" customFormat="false" ht="12.8" hidden="false" customHeight="false" outlineLevel="0" collapsed="false">
      <c r="A99" s="70" t="s">
        <v>66</v>
      </c>
      <c r="B99" s="71" t="s">
        <v>67</v>
      </c>
      <c r="C99" s="74" t="n">
        <v>1</v>
      </c>
      <c r="D99" s="68" t="n">
        <v>59.9</v>
      </c>
      <c r="E99" s="69" t="n">
        <f aca="false">IFERROR(D99/C99,0)</f>
        <v>59.9</v>
      </c>
      <c r="F99" s="37"/>
    </row>
    <row r="100" customFormat="false" ht="12.8" hidden="false" customHeight="false" outlineLevel="0" collapsed="false">
      <c r="A100" s="70" t="s">
        <v>34</v>
      </c>
      <c r="B100" s="71" t="s">
        <v>35</v>
      </c>
      <c r="C100" s="74" t="n">
        <f aca="false">E27</f>
        <v>3</v>
      </c>
      <c r="D100" s="84" t="n">
        <f aca="false">SUM(E90:E99)</f>
        <v>163.958333333333</v>
      </c>
      <c r="E100" s="73" t="n">
        <f aca="false">C100*D100</f>
        <v>491.875</v>
      </c>
      <c r="F100" s="37"/>
    </row>
    <row r="101" customFormat="false" ht="12.8" hidden="false" customHeight="false" outlineLevel="0" collapsed="false">
      <c r="A101" s="36"/>
      <c r="B101" s="36"/>
      <c r="C101" s="36"/>
      <c r="D101" s="81" t="s">
        <v>36</v>
      </c>
      <c r="E101" s="82" t="n">
        <f aca="false">$B$33</f>
        <v>1</v>
      </c>
      <c r="F101" s="102" t="n">
        <f aca="false">E100*E101</f>
        <v>491.875</v>
      </c>
    </row>
    <row r="102" customFormat="false" ht="12.8" hidden="false" customHeight="false" outlineLevel="0" collapsed="false">
      <c r="A102" s="36"/>
      <c r="B102" s="36"/>
      <c r="C102" s="36"/>
      <c r="D102" s="37"/>
      <c r="E102" s="37"/>
      <c r="F102" s="37"/>
    </row>
    <row r="103" customFormat="false" ht="12.8" hidden="false" customHeight="false" outlineLevel="0" collapsed="false">
      <c r="A103" s="97" t="s">
        <v>68</v>
      </c>
      <c r="B103" s="103"/>
      <c r="C103" s="103"/>
      <c r="D103" s="104"/>
      <c r="E103" s="105"/>
      <c r="F103" s="106" t="n">
        <f aca="false">F101</f>
        <v>491.875</v>
      </c>
    </row>
    <row r="104" customFormat="false" ht="12.8" hidden="false" customHeight="false" outlineLevel="0" collapsed="false">
      <c r="A104" s="36"/>
      <c r="B104" s="36"/>
      <c r="C104" s="36"/>
      <c r="D104" s="37"/>
      <c r="E104" s="37"/>
      <c r="F104" s="37"/>
    </row>
    <row r="105" customFormat="false" ht="12.8" hidden="false" customHeight="false" outlineLevel="0" collapsed="false">
      <c r="A105" s="60" t="s">
        <v>69</v>
      </c>
      <c r="B105" s="36"/>
      <c r="C105" s="36"/>
      <c r="D105" s="37"/>
      <c r="E105" s="37"/>
      <c r="F105" s="37"/>
    </row>
    <row r="106" customFormat="false" ht="12.8" hidden="false" customHeight="false" outlineLevel="0" collapsed="false">
      <c r="A106" s="36"/>
      <c r="B106" s="107"/>
      <c r="C106" s="36"/>
      <c r="D106" s="37"/>
      <c r="E106" s="37"/>
      <c r="F106" s="37"/>
    </row>
    <row r="107" customFormat="false" ht="12.8" hidden="false" customHeight="false" outlineLevel="0" collapsed="false">
      <c r="A107" s="36" t="s">
        <v>70</v>
      </c>
      <c r="B107" s="36"/>
      <c r="C107" s="36"/>
      <c r="D107" s="37"/>
      <c r="E107" s="37"/>
      <c r="F107" s="37"/>
    </row>
    <row r="108" customFormat="false" ht="12.8" hidden="false" customHeight="false" outlineLevel="0" collapsed="false">
      <c r="A108" s="36"/>
      <c r="B108" s="36"/>
      <c r="C108" s="36"/>
      <c r="D108" s="37"/>
      <c r="E108" s="37"/>
      <c r="F108" s="37"/>
    </row>
    <row r="109" customFormat="false" ht="12.8" hidden="false" customHeight="false" outlineLevel="0" collapsed="false">
      <c r="A109" s="107" t="s">
        <v>71</v>
      </c>
      <c r="B109" s="36"/>
      <c r="C109" s="36"/>
      <c r="D109" s="37"/>
      <c r="E109" s="37"/>
      <c r="F109" s="37"/>
    </row>
    <row r="110" customFormat="false" ht="12.8" hidden="false" customHeight="false" outlineLevel="0" collapsed="false">
      <c r="A110" s="88" t="s">
        <v>16</v>
      </c>
      <c r="B110" s="89" t="s">
        <v>17</v>
      </c>
      <c r="C110" s="89" t="s">
        <v>9</v>
      </c>
      <c r="D110" s="90" t="s">
        <v>18</v>
      </c>
      <c r="E110" s="91" t="s">
        <v>19</v>
      </c>
      <c r="F110" s="92" t="s">
        <v>20</v>
      </c>
    </row>
    <row r="111" customFormat="false" ht="12.8" hidden="false" customHeight="false" outlineLevel="0" collapsed="false">
      <c r="A111" s="66" t="s">
        <v>72</v>
      </c>
      <c r="B111" s="67" t="s">
        <v>51</v>
      </c>
      <c r="C111" s="67" t="n">
        <v>1</v>
      </c>
      <c r="D111" s="68" t="n">
        <v>776900</v>
      </c>
      <c r="E111" s="69" t="n">
        <f aca="false">C111*D111</f>
        <v>776900</v>
      </c>
      <c r="F111" s="37"/>
    </row>
    <row r="112" customFormat="false" ht="12.8" hidden="false" customHeight="false" outlineLevel="0" collapsed="false">
      <c r="A112" s="70" t="s">
        <v>73</v>
      </c>
      <c r="B112" s="71" t="s">
        <v>74</v>
      </c>
      <c r="C112" s="71" t="n">
        <v>5</v>
      </c>
      <c r="D112" s="84"/>
      <c r="E112" s="73"/>
      <c r="F112" s="37"/>
    </row>
    <row r="113" customFormat="false" ht="12.8" hidden="false" customHeight="false" outlineLevel="0" collapsed="false">
      <c r="A113" s="70" t="s">
        <v>75</v>
      </c>
      <c r="B113" s="71" t="s">
        <v>74</v>
      </c>
      <c r="C113" s="71" t="n">
        <v>0</v>
      </c>
      <c r="D113" s="84"/>
      <c r="E113" s="73"/>
      <c r="F113" s="108"/>
    </row>
    <row r="114" customFormat="false" ht="12.8" hidden="false" customHeight="false" outlineLevel="0" collapsed="false">
      <c r="A114" s="70" t="s">
        <v>76</v>
      </c>
      <c r="B114" s="71" t="s">
        <v>5</v>
      </c>
      <c r="C114" s="73" t="n">
        <f aca="false">IFERROR(VLOOKUP(C112,'[1]5. Depreciação'!A3:B17,2,FALSE()),0)</f>
        <v>55.68</v>
      </c>
      <c r="D114" s="84" t="n">
        <f aca="false">E111</f>
        <v>776900</v>
      </c>
      <c r="E114" s="73" t="n">
        <f aca="false">C114*D114/100</f>
        <v>432577.92</v>
      </c>
      <c r="F114" s="37"/>
    </row>
    <row r="115" customFormat="false" ht="12.8" hidden="false" customHeight="false" outlineLevel="0" collapsed="false">
      <c r="A115" s="109" t="s">
        <v>77</v>
      </c>
      <c r="B115" s="110" t="s">
        <v>22</v>
      </c>
      <c r="C115" s="110" t="n">
        <f aca="false">C112*12</f>
        <v>60</v>
      </c>
      <c r="D115" s="111" t="n">
        <f aca="false">E114</f>
        <v>432577.92</v>
      </c>
      <c r="E115" s="112" t="n">
        <f aca="false">IFERROR(D115/C115,0)</f>
        <v>7209.632</v>
      </c>
      <c r="F115" s="37"/>
    </row>
    <row r="116" customFormat="false" ht="12.8" hidden="false" customHeight="false" outlineLevel="0" collapsed="false">
      <c r="A116" s="66" t="s">
        <v>78</v>
      </c>
      <c r="B116" s="67" t="s">
        <v>51</v>
      </c>
      <c r="C116" s="67" t="n">
        <f aca="false">C111</f>
        <v>1</v>
      </c>
      <c r="D116" s="68" t="n">
        <v>387500</v>
      </c>
      <c r="E116" s="69" t="n">
        <f aca="false">C116*D116</f>
        <v>387500</v>
      </c>
      <c r="F116" s="37"/>
    </row>
    <row r="117" customFormat="false" ht="12.8" hidden="false" customHeight="false" outlineLevel="0" collapsed="false">
      <c r="A117" s="70" t="s">
        <v>79</v>
      </c>
      <c r="B117" s="71" t="s">
        <v>74</v>
      </c>
      <c r="C117" s="71" t="n">
        <v>5</v>
      </c>
      <c r="D117" s="84"/>
      <c r="E117" s="73"/>
      <c r="F117" s="37"/>
    </row>
    <row r="118" customFormat="false" ht="12.8" hidden="false" customHeight="false" outlineLevel="0" collapsed="false">
      <c r="A118" s="70" t="s">
        <v>80</v>
      </c>
      <c r="B118" s="71" t="s">
        <v>74</v>
      </c>
      <c r="C118" s="71" t="n">
        <v>0</v>
      </c>
      <c r="D118" s="84"/>
      <c r="E118" s="73"/>
      <c r="F118" s="108"/>
    </row>
    <row r="119" customFormat="false" ht="12.8" hidden="false" customHeight="false" outlineLevel="0" collapsed="false">
      <c r="A119" s="70" t="s">
        <v>81</v>
      </c>
      <c r="B119" s="71" t="s">
        <v>5</v>
      </c>
      <c r="C119" s="82" t="n">
        <f aca="false">IFERROR(VLOOKUP(C117,'[1]5. Depreciação'!A3:B17,2,FALSE()),0)</f>
        <v>55.68</v>
      </c>
      <c r="D119" s="84" t="n">
        <f aca="false">E116</f>
        <v>387500</v>
      </c>
      <c r="E119" s="73" t="n">
        <f aca="false">C119*D119/100</f>
        <v>215760</v>
      </c>
      <c r="F119" s="37"/>
    </row>
    <row r="120" customFormat="false" ht="12.8" hidden="false" customHeight="false" outlineLevel="0" collapsed="false">
      <c r="A120" s="75" t="s">
        <v>82</v>
      </c>
      <c r="B120" s="113" t="s">
        <v>22</v>
      </c>
      <c r="C120" s="113" t="n">
        <f aca="false">C117*12</f>
        <v>60</v>
      </c>
      <c r="D120" s="114" t="n">
        <f aca="false">E119</f>
        <v>215760</v>
      </c>
      <c r="E120" s="78" t="n">
        <f aca="false">IFERROR(D120/C120,0)</f>
        <v>3596</v>
      </c>
      <c r="F120" s="37"/>
    </row>
    <row r="121" customFormat="false" ht="12.8" hidden="false" customHeight="false" outlineLevel="0" collapsed="false">
      <c r="A121" s="85" t="s">
        <v>83</v>
      </c>
      <c r="B121" s="76"/>
      <c r="C121" s="76"/>
      <c r="D121" s="115"/>
      <c r="E121" s="116" t="n">
        <f aca="false">E115+E120</f>
        <v>10805.632</v>
      </c>
      <c r="F121" s="37"/>
    </row>
    <row r="122" customFormat="false" ht="12.8" hidden="false" customHeight="false" outlineLevel="0" collapsed="false">
      <c r="A122" s="75" t="s">
        <v>84</v>
      </c>
      <c r="B122" s="113" t="s">
        <v>51</v>
      </c>
      <c r="C122" s="71" t="n">
        <f aca="false">E30</f>
        <v>2</v>
      </c>
      <c r="D122" s="78" t="n">
        <f aca="false">E121</f>
        <v>10805.632</v>
      </c>
      <c r="E122" s="86" t="n">
        <f aca="false">C122*D122</f>
        <v>21611.264</v>
      </c>
      <c r="F122" s="37"/>
    </row>
    <row r="123" customFormat="false" ht="12.8" hidden="false" customHeight="false" outlineLevel="0" collapsed="false">
      <c r="A123" s="117"/>
      <c r="B123" s="117"/>
      <c r="C123" s="117"/>
      <c r="D123" s="81" t="s">
        <v>36</v>
      </c>
      <c r="E123" s="82" t="n">
        <f aca="false">$B$33</f>
        <v>1</v>
      </c>
      <c r="F123" s="106" t="n">
        <f aca="false">E122*E123</f>
        <v>21611.264</v>
      </c>
    </row>
    <row r="124" customFormat="false" ht="12.8" hidden="false" customHeight="false" outlineLevel="0" collapsed="false">
      <c r="A124" s="36"/>
      <c r="B124" s="36"/>
      <c r="C124" s="36"/>
      <c r="D124" s="37"/>
      <c r="E124" s="37"/>
      <c r="F124" s="37"/>
    </row>
    <row r="125" customFormat="false" ht="12.8" hidden="false" customHeight="false" outlineLevel="0" collapsed="false">
      <c r="A125" s="107" t="s">
        <v>85</v>
      </c>
      <c r="B125" s="36"/>
      <c r="C125" s="36"/>
      <c r="D125" s="37"/>
      <c r="E125" s="37"/>
      <c r="F125" s="37"/>
    </row>
    <row r="126" customFormat="false" ht="12.8" hidden="false" customHeight="false" outlineLevel="0" collapsed="false">
      <c r="A126" s="88" t="s">
        <v>16</v>
      </c>
      <c r="B126" s="89" t="s">
        <v>17</v>
      </c>
      <c r="C126" s="89" t="s">
        <v>9</v>
      </c>
      <c r="D126" s="90" t="s">
        <v>18</v>
      </c>
      <c r="E126" s="91" t="s">
        <v>19</v>
      </c>
      <c r="F126" s="92" t="s">
        <v>20</v>
      </c>
    </row>
    <row r="127" customFormat="false" ht="12.8" hidden="false" customHeight="false" outlineLevel="0" collapsed="false">
      <c r="A127" s="66" t="s">
        <v>86</v>
      </c>
      <c r="B127" s="67" t="s">
        <v>51</v>
      </c>
      <c r="C127" s="67" t="n">
        <v>1</v>
      </c>
      <c r="D127" s="69" t="n">
        <f aca="false">D111</f>
        <v>776900</v>
      </c>
      <c r="E127" s="69" t="n">
        <f aca="false">C127*D127</f>
        <v>776900</v>
      </c>
      <c r="F127" s="108"/>
    </row>
    <row r="128" customFormat="false" ht="12.8" hidden="false" customHeight="false" outlineLevel="0" collapsed="false">
      <c r="A128" s="70" t="s">
        <v>87</v>
      </c>
      <c r="B128" s="71" t="s">
        <v>5</v>
      </c>
      <c r="C128" s="71" t="n">
        <v>14.75</v>
      </c>
      <c r="D128" s="73"/>
      <c r="E128" s="73"/>
      <c r="F128" s="108"/>
    </row>
    <row r="129" customFormat="false" ht="12.8" hidden="false" customHeight="false" outlineLevel="0" collapsed="false">
      <c r="A129" s="70" t="s">
        <v>88</v>
      </c>
      <c r="B129" s="71" t="s">
        <v>28</v>
      </c>
      <c r="C129" s="118" t="n">
        <f aca="false">IFERROR(IF(C113&lt;=C112,E111-(C114/(100*C112)*C113)*E111,E111-E114),0)</f>
        <v>776900</v>
      </c>
      <c r="D129" s="73"/>
      <c r="E129" s="73"/>
      <c r="F129" s="108"/>
    </row>
    <row r="130" customFormat="false" ht="12.8" hidden="false" customHeight="false" outlineLevel="0" collapsed="false">
      <c r="A130" s="70" t="s">
        <v>89</v>
      </c>
      <c r="B130" s="71" t="s">
        <v>28</v>
      </c>
      <c r="C130" s="73" t="n">
        <f aca="false">IFERROR(IF(C113&gt;=C112,C129,((((C129)-(E111-E114))*(((C112-C113)+1)/(2*(C112-C113))))+(E111-E114))),0)</f>
        <v>603868.832</v>
      </c>
      <c r="D130" s="73"/>
      <c r="E130" s="73"/>
      <c r="F130" s="108"/>
    </row>
    <row r="131" customFormat="false" ht="12.8" hidden="false" customHeight="false" outlineLevel="0" collapsed="false">
      <c r="A131" s="109" t="s">
        <v>90</v>
      </c>
      <c r="B131" s="110" t="s">
        <v>28</v>
      </c>
      <c r="C131" s="110"/>
      <c r="D131" s="112" t="n">
        <f aca="false">C128*C130/12/100</f>
        <v>7422.55439333333</v>
      </c>
      <c r="E131" s="112" t="n">
        <f aca="false">D131</f>
        <v>7422.55439333333</v>
      </c>
      <c r="F131" s="108"/>
    </row>
    <row r="132" customFormat="false" ht="12.8" hidden="false" customHeight="false" outlineLevel="0" collapsed="false">
      <c r="A132" s="66" t="s">
        <v>91</v>
      </c>
      <c r="B132" s="67" t="s">
        <v>51</v>
      </c>
      <c r="C132" s="67" t="n">
        <f aca="false">C116</f>
        <v>1</v>
      </c>
      <c r="D132" s="69" t="n">
        <f aca="false">D116</f>
        <v>387500</v>
      </c>
      <c r="E132" s="69" t="n">
        <f aca="false">C132*D132</f>
        <v>387500</v>
      </c>
      <c r="F132" s="108"/>
    </row>
    <row r="133" customFormat="false" ht="12.8" hidden="false" customHeight="false" outlineLevel="0" collapsed="false">
      <c r="A133" s="70" t="s">
        <v>87</v>
      </c>
      <c r="B133" s="71" t="s">
        <v>5</v>
      </c>
      <c r="C133" s="71" t="n">
        <f aca="false">C128</f>
        <v>14.75</v>
      </c>
      <c r="D133" s="73"/>
      <c r="E133" s="73"/>
      <c r="F133" s="108"/>
    </row>
    <row r="134" customFormat="false" ht="12.8" hidden="false" customHeight="false" outlineLevel="0" collapsed="false">
      <c r="A134" s="70" t="s">
        <v>92</v>
      </c>
      <c r="B134" s="71" t="s">
        <v>28</v>
      </c>
      <c r="C134" s="118" t="n">
        <f aca="false">IFERROR(IF(C118&lt;=C117,E116-(C119/(100*C117)*C118)*E116,E116-E119),0)</f>
        <v>387500</v>
      </c>
      <c r="D134" s="73"/>
      <c r="E134" s="73"/>
      <c r="F134" s="108"/>
    </row>
    <row r="135" customFormat="false" ht="12.8" hidden="false" customHeight="false" outlineLevel="0" collapsed="false">
      <c r="A135" s="70" t="s">
        <v>93</v>
      </c>
      <c r="B135" s="71" t="s">
        <v>28</v>
      </c>
      <c r="C135" s="73" t="n">
        <f aca="false">IFERROR(IF(C118&gt;=C117,C134,((((C134)-(E116-E119))*(((C117-C118)+1)/(2*(C117-C118))))+(E116-E119))),0)</f>
        <v>301196</v>
      </c>
      <c r="D135" s="73"/>
      <c r="E135" s="73"/>
      <c r="F135" s="108"/>
    </row>
    <row r="136" customFormat="false" ht="12.8" hidden="false" customHeight="false" outlineLevel="0" collapsed="false">
      <c r="A136" s="75" t="s">
        <v>94</v>
      </c>
      <c r="B136" s="113" t="s">
        <v>28</v>
      </c>
      <c r="C136" s="113"/>
      <c r="D136" s="78" t="n">
        <f aca="false">C133*C135/12/100</f>
        <v>3702.20083333333</v>
      </c>
      <c r="E136" s="78" t="n">
        <f aca="false">D136</f>
        <v>3702.20083333333</v>
      </c>
      <c r="F136" s="108"/>
    </row>
    <row r="137" customFormat="false" ht="12.8" hidden="false" customHeight="false" outlineLevel="0" collapsed="false">
      <c r="A137" s="85" t="s">
        <v>83</v>
      </c>
      <c r="B137" s="76"/>
      <c r="C137" s="76"/>
      <c r="D137" s="77"/>
      <c r="E137" s="116" t="n">
        <f aca="false">E131+E136</f>
        <v>11124.7552266667</v>
      </c>
      <c r="F137" s="108"/>
    </row>
    <row r="138" customFormat="false" ht="12.8" hidden="false" customHeight="false" outlineLevel="0" collapsed="false">
      <c r="A138" s="75" t="s">
        <v>84</v>
      </c>
      <c r="B138" s="113" t="s">
        <v>51</v>
      </c>
      <c r="C138" s="71" t="n">
        <f aca="false">C122</f>
        <v>2</v>
      </c>
      <c r="D138" s="78" t="n">
        <f aca="false">E137</f>
        <v>11124.7552266667</v>
      </c>
      <c r="E138" s="86" t="n">
        <f aca="false">C138*D138</f>
        <v>22249.5104533333</v>
      </c>
      <c r="F138" s="108"/>
    </row>
    <row r="139" customFormat="false" ht="12.8" hidden="false" customHeight="false" outlineLevel="0" collapsed="false">
      <c r="A139" s="36"/>
      <c r="B139" s="36"/>
      <c r="C139" s="119"/>
      <c r="D139" s="81" t="s">
        <v>36</v>
      </c>
      <c r="E139" s="82" t="n">
        <f aca="false">$B$33</f>
        <v>1</v>
      </c>
      <c r="F139" s="106" t="n">
        <f aca="false">E138*E139</f>
        <v>22249.5104533333</v>
      </c>
    </row>
    <row r="140" customFormat="false" ht="12.8" hidden="false" customHeight="false" outlineLevel="0" collapsed="false">
      <c r="A140" s="36"/>
      <c r="B140" s="36"/>
      <c r="C140" s="36"/>
      <c r="D140" s="37"/>
      <c r="E140" s="37"/>
      <c r="F140" s="37"/>
    </row>
    <row r="141" customFormat="false" ht="12.8" hidden="false" customHeight="false" outlineLevel="0" collapsed="false">
      <c r="A141" s="36" t="s">
        <v>95</v>
      </c>
      <c r="B141" s="36"/>
      <c r="C141" s="36"/>
      <c r="D141" s="37"/>
      <c r="E141" s="37"/>
      <c r="F141" s="37"/>
    </row>
    <row r="142" customFormat="false" ht="12.8" hidden="false" customHeight="false" outlineLevel="0" collapsed="false">
      <c r="A142" s="88" t="s">
        <v>16</v>
      </c>
      <c r="B142" s="89" t="s">
        <v>17</v>
      </c>
      <c r="C142" s="89" t="s">
        <v>9</v>
      </c>
      <c r="D142" s="90" t="s">
        <v>18</v>
      </c>
      <c r="E142" s="91" t="s">
        <v>19</v>
      </c>
      <c r="F142" s="92" t="s">
        <v>20</v>
      </c>
    </row>
    <row r="143" customFormat="false" ht="12.8" hidden="false" customHeight="false" outlineLevel="0" collapsed="false">
      <c r="A143" s="66" t="s">
        <v>96</v>
      </c>
      <c r="B143" s="67" t="s">
        <v>51</v>
      </c>
      <c r="C143" s="69" t="n">
        <f aca="false">C122</f>
        <v>2</v>
      </c>
      <c r="D143" s="69" t="n">
        <f aca="false">0.01*($D$111)</f>
        <v>7769</v>
      </c>
      <c r="E143" s="69" t="n">
        <f aca="false">C143*D143</f>
        <v>15538</v>
      </c>
      <c r="F143" s="37"/>
    </row>
    <row r="144" customFormat="false" ht="12.8" hidden="false" customHeight="false" outlineLevel="0" collapsed="false">
      <c r="A144" s="70" t="s">
        <v>97</v>
      </c>
      <c r="B144" s="71" t="s">
        <v>51</v>
      </c>
      <c r="C144" s="69" t="n">
        <f aca="false">C122</f>
        <v>2</v>
      </c>
      <c r="D144" s="69" t="n">
        <v>99.65</v>
      </c>
      <c r="E144" s="69" t="n">
        <f aca="false">C144*D144</f>
        <v>199.3</v>
      </c>
      <c r="F144" s="37"/>
    </row>
    <row r="145" customFormat="false" ht="12.8" hidden="false" customHeight="false" outlineLevel="0" collapsed="false">
      <c r="A145" s="70" t="s">
        <v>98</v>
      </c>
      <c r="B145" s="71" t="s">
        <v>51</v>
      </c>
      <c r="C145" s="69" t="n">
        <f aca="false">C122</f>
        <v>2</v>
      </c>
      <c r="D145" s="69" t="n">
        <v>7500</v>
      </c>
      <c r="E145" s="69" t="n">
        <f aca="false">C145*D145</f>
        <v>15000</v>
      </c>
      <c r="F145" s="77"/>
    </row>
    <row r="146" customFormat="false" ht="12.8" hidden="false" customHeight="false" outlineLevel="0" collapsed="false">
      <c r="A146" s="75" t="s">
        <v>99</v>
      </c>
      <c r="B146" s="113" t="s">
        <v>22</v>
      </c>
      <c r="C146" s="113" t="n">
        <v>12</v>
      </c>
      <c r="D146" s="78" t="n">
        <f aca="false">SUM(E143:E145)</f>
        <v>30737.3</v>
      </c>
      <c r="E146" s="78" t="n">
        <f aca="false">D146/C146</f>
        <v>2561.44166666667</v>
      </c>
      <c r="F146" s="37"/>
    </row>
    <row r="147" customFormat="false" ht="12.8" hidden="false" customHeight="false" outlineLevel="0" collapsed="false">
      <c r="A147" s="36"/>
      <c r="B147" s="36"/>
      <c r="C147" s="36"/>
      <c r="D147" s="81" t="s">
        <v>36</v>
      </c>
      <c r="E147" s="82" t="n">
        <f aca="false">$B$33</f>
        <v>1</v>
      </c>
      <c r="F147" s="102" t="n">
        <f aca="false">E146*E147</f>
        <v>2561.44166666667</v>
      </c>
    </row>
    <row r="148" customFormat="false" ht="12.8" hidden="false" customHeight="false" outlineLevel="0" collapsed="false">
      <c r="A148" s="36"/>
      <c r="B148" s="36"/>
      <c r="C148" s="36"/>
      <c r="D148" s="37"/>
      <c r="E148" s="37"/>
      <c r="F148" s="37"/>
    </row>
    <row r="149" customFormat="false" ht="12.8" hidden="false" customHeight="false" outlineLevel="0" collapsed="false">
      <c r="A149" s="36" t="s">
        <v>100</v>
      </c>
      <c r="B149" s="120"/>
      <c r="C149" s="36"/>
      <c r="D149" s="37"/>
      <c r="E149" s="37"/>
      <c r="F149" s="37"/>
    </row>
    <row r="150" customFormat="false" ht="12.8" hidden="false" customHeight="false" outlineLevel="0" collapsed="false">
      <c r="A150" s="36"/>
      <c r="B150" s="120"/>
      <c r="C150" s="36"/>
      <c r="D150" s="37"/>
      <c r="E150" s="37"/>
      <c r="F150" s="37"/>
    </row>
    <row r="151" customFormat="false" ht="12.8" hidden="false" customHeight="false" outlineLevel="0" collapsed="false">
      <c r="A151" s="75" t="s">
        <v>101</v>
      </c>
      <c r="B151" s="121" t="n">
        <v>15022.8</v>
      </c>
      <c r="C151" s="36"/>
      <c r="D151" s="37"/>
      <c r="E151" s="37"/>
      <c r="F151" s="37"/>
    </row>
    <row r="152" customFormat="false" ht="12.8" hidden="false" customHeight="false" outlineLevel="0" collapsed="false">
      <c r="A152" s="36"/>
      <c r="B152" s="120"/>
      <c r="C152" s="36"/>
      <c r="D152" s="37"/>
      <c r="E152" s="37"/>
      <c r="F152" s="37"/>
    </row>
    <row r="153" customFormat="false" ht="12.8" hidden="false" customHeight="false" outlineLevel="0" collapsed="false">
      <c r="A153" s="88" t="s">
        <v>16</v>
      </c>
      <c r="B153" s="89" t="s">
        <v>17</v>
      </c>
      <c r="C153" s="89" t="s">
        <v>102</v>
      </c>
      <c r="D153" s="90" t="s">
        <v>18</v>
      </c>
      <c r="E153" s="91" t="s">
        <v>19</v>
      </c>
      <c r="F153" s="92" t="s">
        <v>20</v>
      </c>
    </row>
    <row r="154" customFormat="false" ht="12.8" hidden="false" customHeight="false" outlineLevel="0" collapsed="false">
      <c r="A154" s="66" t="s">
        <v>103</v>
      </c>
      <c r="B154" s="67" t="s">
        <v>104</v>
      </c>
      <c r="C154" s="122" t="n">
        <v>2.5</v>
      </c>
      <c r="D154" s="123" t="n">
        <v>7.19</v>
      </c>
      <c r="E154" s="69"/>
      <c r="F154" s="37"/>
    </row>
    <row r="155" customFormat="false" ht="12.8" hidden="false" customHeight="false" outlineLevel="0" collapsed="false">
      <c r="A155" s="70" t="s">
        <v>105</v>
      </c>
      <c r="B155" s="71" t="s">
        <v>106</v>
      </c>
      <c r="C155" s="124" t="n">
        <f aca="false">B151</f>
        <v>15022.8</v>
      </c>
      <c r="D155" s="123" t="n">
        <f aca="false">IFERROR(+D154/C154,"-")</f>
        <v>2.876</v>
      </c>
      <c r="E155" s="73" t="n">
        <f aca="false">IFERROR(C155*D155,"-")</f>
        <v>43205.5728</v>
      </c>
      <c r="F155" s="37"/>
    </row>
    <row r="156" customFormat="false" ht="12.8" hidden="false" customHeight="false" outlineLevel="0" collapsed="false">
      <c r="A156" s="70" t="s">
        <v>107</v>
      </c>
      <c r="B156" s="71" t="s">
        <v>104</v>
      </c>
      <c r="C156" s="125" t="n">
        <f aca="false">C154/5%</f>
        <v>50</v>
      </c>
      <c r="D156" s="123" t="n">
        <v>4.29</v>
      </c>
      <c r="E156" s="73"/>
      <c r="F156" s="37"/>
    </row>
    <row r="157" customFormat="false" ht="12.8" hidden="false" customHeight="false" outlineLevel="0" collapsed="false">
      <c r="A157" s="70" t="s">
        <v>108</v>
      </c>
      <c r="B157" s="71" t="s">
        <v>106</v>
      </c>
      <c r="C157" s="124" t="n">
        <f aca="false">C155</f>
        <v>15022.8</v>
      </c>
      <c r="D157" s="123" t="n">
        <f aca="false">IFERROR(+D156/C156,"-")</f>
        <v>0.0858</v>
      </c>
      <c r="E157" s="73" t="n">
        <f aca="false">IFERROR(C157*D157,"-")</f>
        <v>1288.95624</v>
      </c>
      <c r="F157" s="37"/>
    </row>
    <row r="158" customFormat="false" ht="12.8" hidden="false" customHeight="false" outlineLevel="0" collapsed="false">
      <c r="A158" s="70" t="s">
        <v>109</v>
      </c>
      <c r="B158" s="71" t="s">
        <v>110</v>
      </c>
      <c r="C158" s="126" t="n">
        <v>6</v>
      </c>
      <c r="D158" s="84" t="n">
        <v>20.9</v>
      </c>
      <c r="E158" s="73"/>
      <c r="F158" s="37"/>
    </row>
    <row r="159" customFormat="false" ht="12.8" hidden="false" customHeight="false" outlineLevel="0" collapsed="false">
      <c r="A159" s="70" t="s">
        <v>111</v>
      </c>
      <c r="B159" s="71" t="s">
        <v>106</v>
      </c>
      <c r="C159" s="124" t="n">
        <f aca="false">C157</f>
        <v>15022.8</v>
      </c>
      <c r="D159" s="127" t="n">
        <f aca="false">C158*D158/1000</f>
        <v>0.1254</v>
      </c>
      <c r="E159" s="73" t="n">
        <f aca="false">IFERROR(C159*D159,"-")</f>
        <v>1883.85912</v>
      </c>
      <c r="F159" s="37"/>
    </row>
    <row r="160" customFormat="false" ht="12.8" hidden="false" customHeight="false" outlineLevel="0" collapsed="false">
      <c r="A160" s="70" t="s">
        <v>112</v>
      </c>
      <c r="B160" s="71" t="s">
        <v>110</v>
      </c>
      <c r="C160" s="126" t="n">
        <v>0.85</v>
      </c>
      <c r="D160" s="84" t="n">
        <v>43.95</v>
      </c>
      <c r="E160" s="73"/>
      <c r="F160" s="37"/>
    </row>
    <row r="161" customFormat="false" ht="12.8" hidden="false" customHeight="false" outlineLevel="0" collapsed="false">
      <c r="A161" s="70" t="s">
        <v>113</v>
      </c>
      <c r="B161" s="71" t="s">
        <v>106</v>
      </c>
      <c r="C161" s="124" t="n">
        <f aca="false">C159</f>
        <v>15022.8</v>
      </c>
      <c r="D161" s="127" t="n">
        <f aca="false">C160*D160/1000</f>
        <v>0.0373575</v>
      </c>
      <c r="E161" s="73" t="n">
        <f aca="false">IFERROR(C161*D161,"-")</f>
        <v>561.214251</v>
      </c>
      <c r="F161" s="37"/>
    </row>
    <row r="162" customFormat="false" ht="12.8" hidden="false" customHeight="false" outlineLevel="0" collapsed="false">
      <c r="A162" s="70" t="s">
        <v>114</v>
      </c>
      <c r="B162" s="71" t="s">
        <v>110</v>
      </c>
      <c r="C162" s="126" t="n">
        <v>5</v>
      </c>
      <c r="D162" s="84" t="n">
        <v>17.9</v>
      </c>
      <c r="E162" s="73"/>
      <c r="F162" s="37"/>
    </row>
    <row r="163" customFormat="false" ht="12.8" hidden="false" customHeight="false" outlineLevel="0" collapsed="false">
      <c r="A163" s="70" t="s">
        <v>115</v>
      </c>
      <c r="B163" s="71" t="s">
        <v>106</v>
      </c>
      <c r="C163" s="124" t="n">
        <f aca="false">C161</f>
        <v>15022.8</v>
      </c>
      <c r="D163" s="127" t="n">
        <f aca="false">C162*D162/1000</f>
        <v>0.0895</v>
      </c>
      <c r="E163" s="73" t="n">
        <f aca="false">C163*D163</f>
        <v>1344.5406</v>
      </c>
      <c r="F163" s="37"/>
    </row>
    <row r="164" customFormat="false" ht="12.8" hidden="false" customHeight="false" outlineLevel="0" collapsed="false">
      <c r="A164" s="70" t="s">
        <v>116</v>
      </c>
      <c r="B164" s="71" t="s">
        <v>117</v>
      </c>
      <c r="C164" s="126" t="n">
        <v>2</v>
      </c>
      <c r="D164" s="84" t="n">
        <v>16.9</v>
      </c>
      <c r="E164" s="73"/>
      <c r="F164" s="37"/>
    </row>
    <row r="165" customFormat="false" ht="12.8" hidden="false" customHeight="false" outlineLevel="0" collapsed="false">
      <c r="A165" s="70" t="s">
        <v>118</v>
      </c>
      <c r="B165" s="71" t="s">
        <v>106</v>
      </c>
      <c r="C165" s="124" t="n">
        <f aca="false">C163</f>
        <v>15022.8</v>
      </c>
      <c r="D165" s="127" t="n">
        <f aca="false">C164*D164/1000</f>
        <v>0.0338</v>
      </c>
      <c r="E165" s="73" t="n">
        <f aca="false">C165*D165</f>
        <v>507.77064</v>
      </c>
      <c r="F165" s="37"/>
    </row>
    <row r="166" customFormat="false" ht="12.8" hidden="false" customHeight="false" outlineLevel="0" collapsed="false">
      <c r="A166" s="75" t="s">
        <v>119</v>
      </c>
      <c r="B166" s="113" t="s">
        <v>120</v>
      </c>
      <c r="C166" s="128"/>
      <c r="D166" s="129" t="n">
        <f aca="false">IFERROR(D155+D157+D159+D161+D163+D165,0)</f>
        <v>3.2478575</v>
      </c>
      <c r="E166" s="73"/>
      <c r="F166" s="37"/>
    </row>
    <row r="167" customFormat="false" ht="12.8" hidden="false" customHeight="false" outlineLevel="0" collapsed="false">
      <c r="A167" s="36"/>
      <c r="B167" s="36"/>
      <c r="C167" s="36"/>
      <c r="D167" s="130"/>
      <c r="E167" s="37"/>
      <c r="F167" s="106" t="n">
        <f aca="false">SUM(E154:E165)</f>
        <v>48791.913651</v>
      </c>
    </row>
    <row r="168" customFormat="false" ht="12.8" hidden="false" customHeight="false" outlineLevel="0" collapsed="false">
      <c r="A168" s="36"/>
      <c r="B168" s="36"/>
      <c r="C168" s="36"/>
      <c r="D168" s="130"/>
      <c r="E168" s="37"/>
      <c r="F168" s="37"/>
    </row>
    <row r="169" customFormat="false" ht="12.8" hidden="false" customHeight="false" outlineLevel="0" collapsed="false">
      <c r="A169" s="36"/>
      <c r="B169" s="36"/>
      <c r="C169" s="36"/>
      <c r="D169" s="131"/>
      <c r="E169" s="36"/>
      <c r="F169" s="36"/>
    </row>
    <row r="170" customFormat="false" ht="12.8" hidden="false" customHeight="false" outlineLevel="0" collapsed="false">
      <c r="A170" s="36" t="s">
        <v>121</v>
      </c>
      <c r="B170" s="36"/>
      <c r="C170" s="36"/>
      <c r="D170" s="130"/>
      <c r="E170" s="37"/>
      <c r="F170" s="37"/>
    </row>
    <row r="171" customFormat="false" ht="12.8" hidden="false" customHeight="false" outlineLevel="0" collapsed="false">
      <c r="A171" s="88" t="s">
        <v>16</v>
      </c>
      <c r="B171" s="89" t="s">
        <v>17</v>
      </c>
      <c r="C171" s="89" t="s">
        <v>9</v>
      </c>
      <c r="D171" s="132" t="s">
        <v>18</v>
      </c>
      <c r="E171" s="91" t="s">
        <v>19</v>
      </c>
      <c r="F171" s="92" t="s">
        <v>20</v>
      </c>
    </row>
    <row r="172" customFormat="false" ht="12.8" hidden="false" customHeight="false" outlineLevel="0" collapsed="false">
      <c r="A172" s="66" t="s">
        <v>122</v>
      </c>
      <c r="B172" s="67" t="s">
        <v>51</v>
      </c>
      <c r="C172" s="67" t="n">
        <v>22</v>
      </c>
      <c r="D172" s="68" t="n">
        <v>2700</v>
      </c>
      <c r="E172" s="69" t="n">
        <f aca="false">C172*D172</f>
        <v>59400</v>
      </c>
      <c r="F172" s="37"/>
    </row>
    <row r="173" customFormat="false" ht="12.8" hidden="false" customHeight="false" outlineLevel="0" collapsed="false">
      <c r="A173" s="66" t="s">
        <v>123</v>
      </c>
      <c r="B173" s="67" t="s">
        <v>51</v>
      </c>
      <c r="C173" s="67" t="n">
        <v>3</v>
      </c>
      <c r="D173" s="68"/>
      <c r="E173" s="69"/>
      <c r="F173" s="37"/>
    </row>
    <row r="174" customFormat="false" ht="12.8" hidden="false" customHeight="false" outlineLevel="0" collapsed="false">
      <c r="A174" s="66" t="s">
        <v>124</v>
      </c>
      <c r="B174" s="67" t="s">
        <v>51</v>
      </c>
      <c r="C174" s="69" t="n">
        <f aca="false">C172*C173</f>
        <v>66</v>
      </c>
      <c r="D174" s="68" t="n">
        <v>630</v>
      </c>
      <c r="E174" s="69" t="n">
        <f aca="false">C174*D174</f>
        <v>41580</v>
      </c>
      <c r="F174" s="37"/>
    </row>
    <row r="175" customFormat="false" ht="12.8" hidden="false" customHeight="false" outlineLevel="0" collapsed="false">
      <c r="A175" s="70" t="s">
        <v>125</v>
      </c>
      <c r="B175" s="71" t="s">
        <v>126</v>
      </c>
      <c r="C175" s="133" t="n">
        <v>105000</v>
      </c>
      <c r="D175" s="84" t="n">
        <f aca="false">SUM(E172:E174)</f>
        <v>100980</v>
      </c>
      <c r="E175" s="73" t="n">
        <f aca="false">IFERROR(D175/C175,"-")</f>
        <v>0.961714285714286</v>
      </c>
      <c r="F175" s="37"/>
    </row>
    <row r="176" customFormat="false" ht="12.8" hidden="false" customHeight="false" outlineLevel="0" collapsed="false">
      <c r="A176" s="70" t="s">
        <v>127</v>
      </c>
      <c r="B176" s="71" t="s">
        <v>106</v>
      </c>
      <c r="C176" s="93" t="n">
        <f aca="false">B151</f>
        <v>15022.8</v>
      </c>
      <c r="D176" s="84" t="n">
        <f aca="false">E175</f>
        <v>0.961714285714286</v>
      </c>
      <c r="E176" s="73" t="n">
        <f aca="false">IFERROR(C176*D176,0)</f>
        <v>14447.6413714286</v>
      </c>
      <c r="F176" s="37"/>
    </row>
    <row r="177" customFormat="false" ht="12.8" hidden="false" customHeight="false" outlineLevel="0" collapsed="false">
      <c r="A177" s="36"/>
      <c r="B177" s="36"/>
      <c r="C177" s="36"/>
      <c r="D177" s="37"/>
      <c r="E177" s="37"/>
      <c r="F177" s="106" t="n">
        <f aca="false">E176</f>
        <v>14447.6413714286</v>
      </c>
    </row>
    <row r="178" customFormat="false" ht="12.8" hidden="false" customHeight="false" outlineLevel="0" collapsed="false">
      <c r="A178" s="36"/>
      <c r="B178" s="36"/>
      <c r="C178" s="36"/>
      <c r="D178" s="37"/>
      <c r="E178" s="37"/>
      <c r="F178" s="37"/>
    </row>
    <row r="179" customFormat="false" ht="12.8" hidden="false" customHeight="false" outlineLevel="0" collapsed="false">
      <c r="A179" s="36" t="s">
        <v>128</v>
      </c>
      <c r="B179" s="36"/>
      <c r="C179" s="36"/>
      <c r="D179" s="37"/>
      <c r="E179" s="37"/>
      <c r="F179" s="37"/>
    </row>
    <row r="180" customFormat="false" ht="12.8" hidden="false" customHeight="false" outlineLevel="0" collapsed="false">
      <c r="A180" s="88" t="s">
        <v>16</v>
      </c>
      <c r="B180" s="89" t="s">
        <v>17</v>
      </c>
      <c r="C180" s="89" t="s">
        <v>9</v>
      </c>
      <c r="D180" s="90" t="s">
        <v>18</v>
      </c>
      <c r="E180" s="91" t="s">
        <v>19</v>
      </c>
      <c r="F180" s="92" t="s">
        <v>20</v>
      </c>
    </row>
    <row r="181" customFormat="false" ht="12.8" hidden="false" customHeight="false" outlineLevel="0" collapsed="false">
      <c r="A181" s="66" t="s">
        <v>129</v>
      </c>
      <c r="B181" s="67" t="s">
        <v>120</v>
      </c>
      <c r="C181" s="93" t="n">
        <f aca="false">B151</f>
        <v>15022.8</v>
      </c>
      <c r="D181" s="68" t="n">
        <v>0.81</v>
      </c>
      <c r="E181" s="69" t="n">
        <f aca="false">C181*D181</f>
        <v>12168.468</v>
      </c>
      <c r="F181" s="37"/>
    </row>
    <row r="182" customFormat="false" ht="12.8" hidden="false" customHeight="false" outlineLevel="0" collapsed="false">
      <c r="A182" s="36"/>
      <c r="B182" s="36"/>
      <c r="C182" s="36"/>
      <c r="D182" s="37"/>
      <c r="E182" s="37"/>
      <c r="F182" s="106" t="n">
        <f aca="false">E181</f>
        <v>12168.468</v>
      </c>
    </row>
    <row r="183" customFormat="false" ht="12.8" hidden="false" customHeight="false" outlineLevel="0" collapsed="false">
      <c r="A183" s="36"/>
      <c r="B183" s="36"/>
      <c r="C183" s="36"/>
      <c r="D183" s="36"/>
      <c r="E183" s="36"/>
      <c r="F183" s="36"/>
    </row>
    <row r="184" customFormat="false" ht="12.8" hidden="false" customHeight="false" outlineLevel="0" collapsed="false">
      <c r="A184" s="97" t="s">
        <v>130</v>
      </c>
      <c r="B184" s="98"/>
      <c r="C184" s="98"/>
      <c r="D184" s="33"/>
      <c r="E184" s="99"/>
      <c r="F184" s="106" t="n">
        <f aca="false">+SUM(F111:F183)</f>
        <v>121830.239142429</v>
      </c>
    </row>
    <row r="185" customFormat="false" ht="12.8" hidden="false" customHeight="false" outlineLevel="0" collapsed="false">
      <c r="A185" s="36"/>
      <c r="B185" s="36"/>
      <c r="C185" s="36"/>
      <c r="D185" s="37"/>
      <c r="E185" s="37"/>
      <c r="F185" s="37"/>
    </row>
    <row r="186" customFormat="false" ht="12.8" hidden="false" customHeight="false" outlineLevel="0" collapsed="false">
      <c r="A186" s="97" t="s">
        <v>131</v>
      </c>
      <c r="B186" s="103"/>
      <c r="C186" s="103"/>
      <c r="D186" s="104"/>
      <c r="E186" s="105"/>
      <c r="F186" s="96" t="n">
        <f aca="false">+F85+F103+F184</f>
        <v>146073.167569119</v>
      </c>
    </row>
    <row r="187" customFormat="false" ht="12.8" hidden="false" customHeight="false" outlineLevel="0" collapsed="false">
      <c r="A187" s="36"/>
      <c r="B187" s="36"/>
      <c r="C187" s="36"/>
      <c r="D187" s="37"/>
      <c r="E187" s="37"/>
      <c r="F187" s="37"/>
    </row>
    <row r="188" customFormat="false" ht="12.8" hidden="false" customHeight="false" outlineLevel="0" collapsed="false">
      <c r="A188" s="60"/>
      <c r="B188" s="60"/>
      <c r="C188" s="60"/>
      <c r="D188" s="59"/>
      <c r="E188" s="59"/>
      <c r="F188" s="77"/>
    </row>
    <row r="189" customFormat="false" ht="12.8" hidden="false" customHeight="false" outlineLevel="0" collapsed="false">
      <c r="A189" s="36"/>
      <c r="B189" s="36"/>
      <c r="C189" s="36"/>
      <c r="D189" s="37"/>
      <c r="E189" s="37"/>
      <c r="F189" s="37"/>
    </row>
    <row r="190" customFormat="false" ht="12.8" hidden="false" customHeight="false" outlineLevel="0" collapsed="false">
      <c r="A190" s="97" t="s">
        <v>132</v>
      </c>
      <c r="B190" s="103"/>
      <c r="C190" s="103"/>
      <c r="D190" s="104"/>
      <c r="E190" s="105"/>
      <c r="F190" s="96" t="n">
        <f aca="false">F186</f>
        <v>146073.167569119</v>
      </c>
    </row>
    <row r="191" customFormat="false" ht="15" hidden="false" customHeight="false" outlineLevel="0" collapsed="false">
      <c r="A191" s="134"/>
      <c r="B191" s="134"/>
      <c r="C191" s="134"/>
      <c r="D191" s="135"/>
      <c r="E191" s="135"/>
      <c r="F191" s="135"/>
    </row>
    <row r="192" customFormat="false" ht="13.8" hidden="false" customHeight="false" outlineLevel="0" collapsed="false">
      <c r="A192" s="136"/>
      <c r="B192" s="136"/>
      <c r="C192" s="136"/>
      <c r="D192" s="137"/>
      <c r="E192" s="137"/>
      <c r="F192" s="37"/>
    </row>
    <row r="193" customFormat="false" ht="12.8" hidden="false" customHeight="false" outlineLevel="0" collapsed="false">
      <c r="A193" s="138" t="s">
        <v>133</v>
      </c>
      <c r="B193" s="54"/>
      <c r="C193" s="54"/>
      <c r="D193" s="139" t="n">
        <f aca="false">B151</f>
        <v>15022.8</v>
      </c>
      <c r="E193" s="140" t="s">
        <v>134</v>
      </c>
      <c r="F193" s="37"/>
    </row>
    <row r="194" customFormat="false" ht="12.8" hidden="false" customHeight="false" outlineLevel="0" collapsed="false">
      <c r="A194" s="36"/>
      <c r="B194" s="36"/>
      <c r="C194" s="36"/>
      <c r="D194" s="141"/>
      <c r="E194" s="141"/>
      <c r="F194" s="37"/>
    </row>
    <row r="195" customFormat="false" ht="12.8" hidden="false" customHeight="false" outlineLevel="0" collapsed="false">
      <c r="A195" s="97" t="s">
        <v>135</v>
      </c>
      <c r="B195" s="98"/>
      <c r="C195" s="98"/>
      <c r="D195" s="142" t="s">
        <v>136</v>
      </c>
      <c r="E195" s="143" t="n">
        <f aca="false">IFERROR(F190/D193,"-")</f>
        <v>9.72343155531053</v>
      </c>
    </row>
    <row r="196" customFormat="false" ht="12.8" hidden="false" customHeight="false" outlineLevel="0" collapsed="false">
      <c r="A196" s="97"/>
      <c r="B196" s="98"/>
      <c r="C196" s="98"/>
      <c r="D196" s="144"/>
      <c r="E196" s="142"/>
      <c r="F196" s="141"/>
    </row>
    <row r="197" customFormat="false" ht="12.8" hidden="false" customHeight="false" outlineLevel="0" collapsed="false">
      <c r="A197" s="1" t="s">
        <v>137</v>
      </c>
      <c r="D197" s="145" t="n">
        <v>6</v>
      </c>
      <c r="E197" s="146" t="s">
        <v>138</v>
      </c>
    </row>
    <row r="198" customFormat="false" ht="12.8" hidden="false" customHeight="false" outlineLevel="0" collapsed="false">
      <c r="D198" s="146"/>
      <c r="E198" s="146"/>
    </row>
    <row r="199" customFormat="false" ht="12.8" hidden="false" customHeight="false" outlineLevel="0" collapsed="false">
      <c r="A199" s="1" t="s">
        <v>139</v>
      </c>
      <c r="D199" s="146" t="s">
        <v>140</v>
      </c>
      <c r="E199" s="146" t="n">
        <f aca="false">E195/D197</f>
        <v>1.62057192588509</v>
      </c>
    </row>
  </sheetData>
  <mergeCells count="7">
    <mergeCell ref="A1:F1"/>
    <mergeCell ref="A2:F2"/>
    <mergeCell ref="A4:F4"/>
    <mergeCell ref="A11:C11"/>
    <mergeCell ref="A23:E23"/>
    <mergeCell ref="A24:C24"/>
    <mergeCell ref="A29:C29"/>
  </mergeCells>
  <hyperlinks>
    <hyperlink ref="A109" location="AbaDeprec" display="3.1.1. Depreciação"/>
    <hyperlink ref="A125" location="AbaRemun" display="3.1.2. Remuneração do Capital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62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17"/>
  <sheetViews>
    <sheetView showFormulas="false" showGridLines="true" showRowColHeaders="true" showZeros="true" rightToLeft="false" tabSelected="true" showOutlineSymbols="true" defaultGridColor="true" view="pageBreakPreview" topLeftCell="A1" colorId="64" zoomScale="160" zoomScaleNormal="65" zoomScalePageLayoutView="160" workbookViewId="0">
      <selection pane="topLeft" activeCell="A10" activeCellId="0" sqref="A10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63.28"/>
    <col collapsed="false" customWidth="true" hidden="false" outlineLevel="0" max="2" min="2" style="1" width="15"/>
    <col collapsed="false" customWidth="true" hidden="false" outlineLevel="0" max="4" min="4" style="1" width="13.73"/>
    <col collapsed="false" customWidth="true" hidden="false" outlineLevel="0" max="5" min="5" style="1" width="16.43"/>
  </cols>
  <sheetData>
    <row r="1" customFormat="false" ht="12.8" hidden="false" customHeight="false" outlineLevel="0" collapsed="false">
      <c r="A1" s="147"/>
      <c r="B1" s="147"/>
      <c r="C1" s="147"/>
      <c r="D1" s="147"/>
      <c r="E1" s="147"/>
      <c r="F1" s="147"/>
    </row>
    <row r="2" customFormat="false" ht="17.35" hidden="false" customHeight="false" outlineLevel="0" collapsed="false">
      <c r="A2" s="148" t="s">
        <v>141</v>
      </c>
      <c r="B2" s="148"/>
      <c r="C2" s="148"/>
      <c r="D2" s="148"/>
      <c r="E2" s="148"/>
      <c r="F2" s="148"/>
    </row>
    <row r="3" customFormat="false" ht="13.8" hidden="false" customHeight="false" outlineLevel="0" collapsed="false">
      <c r="A3" s="149" t="s">
        <v>1</v>
      </c>
      <c r="B3" s="149"/>
      <c r="C3" s="149"/>
      <c r="D3" s="149"/>
      <c r="E3" s="149"/>
      <c r="F3" s="149"/>
    </row>
    <row r="4" customFormat="false" ht="12.8" hidden="false" customHeight="false" outlineLevel="0" collapsed="false">
      <c r="A4" s="4"/>
      <c r="B4" s="5"/>
      <c r="C4" s="5"/>
      <c r="D4" s="6"/>
      <c r="E4" s="6"/>
      <c r="F4" s="7"/>
    </row>
    <row r="5" customFormat="false" ht="15" hidden="false" customHeight="false" outlineLevel="0" collapsed="false">
      <c r="A5" s="150" t="s">
        <v>2</v>
      </c>
      <c r="B5" s="150"/>
      <c r="C5" s="150"/>
      <c r="D5" s="150"/>
      <c r="E5" s="150"/>
      <c r="F5" s="150"/>
    </row>
    <row r="6" customFormat="false" ht="12.8" hidden="false" customHeight="false" outlineLevel="0" collapsed="false">
      <c r="A6" s="9" t="s">
        <v>3</v>
      </c>
      <c r="B6" s="10"/>
      <c r="C6" s="10"/>
      <c r="D6" s="11"/>
      <c r="E6" s="12" t="s">
        <v>4</v>
      </c>
      <c r="F6" s="13" t="s">
        <v>5</v>
      </c>
    </row>
    <row r="7" customFormat="false" ht="12.8" hidden="false" customHeight="false" outlineLevel="0" collapsed="false">
      <c r="A7" s="14" t="s">
        <v>142</v>
      </c>
      <c r="B7" s="15"/>
      <c r="C7" s="16"/>
      <c r="D7" s="16"/>
      <c r="E7" s="17" t="n">
        <f aca="false">C26</f>
        <v>146073.167569119</v>
      </c>
      <c r="F7" s="18" t="n">
        <f aca="false">IFERROR(E7/$E$15,0)</f>
        <v>0.73509977821991</v>
      </c>
    </row>
    <row r="8" customFormat="false" ht="12.8" hidden="false" customHeight="false" outlineLevel="0" collapsed="false">
      <c r="A8" s="14" t="str">
        <f aca="false">A29</f>
        <v>2. Pedágio</v>
      </c>
      <c r="B8" s="15"/>
      <c r="C8" s="16"/>
      <c r="D8" s="16"/>
      <c r="E8" s="17" t="n">
        <f aca="false">C34</f>
        <v>9687.6</v>
      </c>
      <c r="F8" s="18" t="n">
        <f aca="false">IFERROR(E8/$E$15,0)</f>
        <v>0.0487519558177138</v>
      </c>
    </row>
    <row r="9" customFormat="false" ht="12.8" hidden="false" customHeight="false" outlineLevel="0" collapsed="false">
      <c r="A9" s="14" t="str">
        <f aca="false">A36</f>
        <v>3. Contêiner (caixa 30m³)</v>
      </c>
      <c r="B9" s="15"/>
      <c r="C9" s="16"/>
      <c r="D9" s="16"/>
      <c r="E9" s="17" t="n">
        <f aca="false">E10+E11</f>
        <v>3390.132</v>
      </c>
      <c r="F9" s="18" t="n">
        <f aca="false">IFERROR(E9/$E$15,0)</f>
        <v>0.0170605274247716</v>
      </c>
    </row>
    <row r="10" customFormat="false" ht="12.8" hidden="false" customHeight="false" outlineLevel="0" collapsed="false">
      <c r="A10" s="41" t="str">
        <f aca="false">A37</f>
        <v>3.1. Depreciação</v>
      </c>
      <c r="B10" s="15"/>
      <c r="C10" s="16"/>
      <c r="D10" s="16"/>
      <c r="E10" s="151" t="n">
        <f aca="false">F45</f>
        <v>1670.4</v>
      </c>
      <c r="F10" s="18" t="n">
        <f aca="false">IFERROR(E10/$E$15,0)</f>
        <v>0.00840613433646199</v>
      </c>
    </row>
    <row r="11" customFormat="false" ht="12.8" hidden="false" customHeight="false" outlineLevel="0" collapsed="false">
      <c r="A11" s="41" t="str">
        <f aca="false">A47</f>
        <v>3.2. Remuneração de capital</v>
      </c>
      <c r="B11" s="15"/>
      <c r="C11" s="16"/>
      <c r="D11" s="16"/>
      <c r="E11" s="151" t="n">
        <f aca="false">F55</f>
        <v>1719.732</v>
      </c>
      <c r="F11" s="18" t="n">
        <f aca="false">IFERROR(E11/$E$15,0)</f>
        <v>0.00865439308830966</v>
      </c>
    </row>
    <row r="12" customFormat="false" ht="12.8" hidden="false" customHeight="false" outlineLevel="0" collapsed="false">
      <c r="A12" s="14" t="str">
        <f aca="false">A58</f>
        <v>4. Ferramentas e Materiais de Consumo</v>
      </c>
      <c r="B12" s="15"/>
      <c r="C12" s="16"/>
      <c r="D12" s="16"/>
      <c r="E12" s="17" t="n">
        <f aca="false">F69</f>
        <v>278.391666666667</v>
      </c>
      <c r="F12" s="18" t="n">
        <f aca="false">IFERROR(E12/$E$15,0)</f>
        <v>0.00140098045267693</v>
      </c>
    </row>
    <row r="13" customFormat="false" ht="12.8" hidden="false" customHeight="false" outlineLevel="0" collapsed="false">
      <c r="A13" s="14" t="str">
        <f aca="false">A71</f>
        <v>5. Monitoramento da Frota</v>
      </c>
      <c r="B13" s="15"/>
      <c r="C13" s="16"/>
      <c r="D13" s="16"/>
      <c r="E13" s="17" t="n">
        <f aca="false">F80</f>
        <v>127.5</v>
      </c>
      <c r="F13" s="18" t="n">
        <f aca="false">IFERROR(E13/$E$15,0)</f>
        <v>0.000641632021012275</v>
      </c>
    </row>
    <row r="14" customFormat="false" ht="12.8" hidden="false" customHeight="false" outlineLevel="0" collapsed="false">
      <c r="A14" s="23" t="str">
        <f aca="false">A84</f>
        <v>6. BDI</v>
      </c>
      <c r="B14" s="24"/>
      <c r="C14" s="16"/>
      <c r="D14" s="16"/>
      <c r="E14" s="152" t="n">
        <f aca="false">+F89</f>
        <v>39155.2365692618</v>
      </c>
      <c r="F14" s="18" t="n">
        <f aca="false">IFERROR(E14/$E$15,0)</f>
        <v>0.197045126063915</v>
      </c>
    </row>
    <row r="15" customFormat="false" ht="12.8" hidden="false" customHeight="false" outlineLevel="0" collapsed="false">
      <c r="A15" s="31" t="s">
        <v>6</v>
      </c>
      <c r="B15" s="32"/>
      <c r="C15" s="33"/>
      <c r="D15" s="33"/>
      <c r="E15" s="34" t="n">
        <f aca="false">E7+E8+E9+E12+E13+E14</f>
        <v>198712.027805048</v>
      </c>
      <c r="F15" s="35" t="n">
        <f aca="false">F7+F8+F9+F12+F13+F14</f>
        <v>1</v>
      </c>
    </row>
    <row r="16" customFormat="false" ht="12.8" hidden="false" customHeight="false" outlineLevel="0" collapsed="false">
      <c r="A16" s="36"/>
      <c r="B16" s="36"/>
      <c r="C16" s="36"/>
      <c r="D16" s="37"/>
      <c r="E16" s="37"/>
      <c r="F16" s="37"/>
    </row>
    <row r="17" customFormat="false" ht="12.8" hidden="false" customHeight="false" outlineLevel="0" collapsed="false">
      <c r="A17" s="36"/>
      <c r="B17" s="36"/>
      <c r="C17" s="36"/>
      <c r="D17" s="37"/>
      <c r="E17" s="37"/>
      <c r="F17" s="37"/>
    </row>
    <row r="18" customFormat="false" ht="12.8" hidden="false" customHeight="false" outlineLevel="0" collapsed="false">
      <c r="A18" s="60" t="str">
        <f aca="false">A7</f>
        <v>1. Custo Transporte</v>
      </c>
      <c r="B18" s="36"/>
      <c r="C18" s="36"/>
      <c r="D18" s="37"/>
      <c r="E18" s="37"/>
      <c r="F18" s="37"/>
    </row>
    <row r="19" customFormat="false" ht="12.8" hidden="false" customHeight="false" outlineLevel="0" collapsed="false">
      <c r="A19" s="62" t="s">
        <v>16</v>
      </c>
      <c r="B19" s="63" t="s">
        <v>17</v>
      </c>
      <c r="C19" s="65" t="s">
        <v>143</v>
      </c>
      <c r="D19" s="37"/>
      <c r="E19" s="37"/>
      <c r="F19" s="37"/>
    </row>
    <row r="20" customFormat="false" ht="12.8" hidden="false" customHeight="false" outlineLevel="0" collapsed="false">
      <c r="A20" s="36" t="s">
        <v>144</v>
      </c>
      <c r="B20" s="119" t="s">
        <v>145</v>
      </c>
      <c r="C20" s="36" t="n">
        <v>96.3</v>
      </c>
      <c r="D20" s="37"/>
      <c r="E20" s="37"/>
      <c r="F20" s="37"/>
    </row>
    <row r="21" customFormat="false" ht="12.8" hidden="false" customHeight="false" outlineLevel="0" collapsed="false">
      <c r="A21" s="36" t="s">
        <v>146</v>
      </c>
      <c r="B21" s="119" t="s">
        <v>17</v>
      </c>
      <c r="C21" s="36" t="n">
        <v>6</v>
      </c>
      <c r="D21" s="37"/>
      <c r="E21" s="37"/>
      <c r="F21" s="37"/>
    </row>
    <row r="22" customFormat="false" ht="12.8" hidden="false" customHeight="false" outlineLevel="0" collapsed="false">
      <c r="A22" s="36" t="s">
        <v>147</v>
      </c>
      <c r="B22" s="119" t="s">
        <v>145</v>
      </c>
      <c r="C22" s="36" t="n">
        <f aca="false">C20*2</f>
        <v>192.6</v>
      </c>
      <c r="D22" s="37"/>
      <c r="E22" s="37"/>
      <c r="F22" s="37"/>
    </row>
    <row r="23" customFormat="false" ht="12.8" hidden="false" customHeight="false" outlineLevel="0" collapsed="false">
      <c r="A23" s="36" t="s">
        <v>148</v>
      </c>
      <c r="B23" s="119" t="s">
        <v>28</v>
      </c>
      <c r="C23" s="153" t="n">
        <f aca="false">'Custo Transporte'!E199</f>
        <v>1.62057192588509</v>
      </c>
      <c r="D23" s="37"/>
      <c r="E23" s="37"/>
      <c r="F23" s="37"/>
    </row>
    <row r="24" customFormat="false" ht="12.8" hidden="false" customHeight="false" outlineLevel="0" collapsed="false">
      <c r="A24" s="36" t="s">
        <v>149</v>
      </c>
      <c r="B24" s="119" t="s">
        <v>28</v>
      </c>
      <c r="C24" s="154" t="n">
        <f aca="false">C21*C22*C23</f>
        <v>1872.73291755281</v>
      </c>
      <c r="D24" s="37"/>
      <c r="E24" s="37"/>
      <c r="F24" s="37"/>
    </row>
    <row r="25" customFormat="false" ht="12.8" hidden="false" customHeight="false" outlineLevel="0" collapsed="false">
      <c r="A25" s="36" t="s">
        <v>150</v>
      </c>
      <c r="B25" s="119" t="s">
        <v>17</v>
      </c>
      <c r="C25" s="36" t="n">
        <v>78</v>
      </c>
      <c r="D25" s="37"/>
      <c r="E25" s="37"/>
      <c r="F25" s="37"/>
    </row>
    <row r="26" customFormat="false" ht="12.8" hidden="false" customHeight="false" outlineLevel="0" collapsed="false">
      <c r="A26" s="155" t="s">
        <v>151</v>
      </c>
      <c r="B26" s="156"/>
      <c r="C26" s="157" t="n">
        <f aca="false">C24*C25</f>
        <v>146073.167569119</v>
      </c>
      <c r="D26" s="59"/>
      <c r="E26" s="59"/>
      <c r="F26" s="59"/>
    </row>
    <row r="27" customFormat="false" ht="12.8" hidden="false" customHeight="false" outlineLevel="0" collapsed="false">
      <c r="A27" s="36"/>
      <c r="B27" s="36"/>
      <c r="C27" s="36"/>
      <c r="D27" s="37"/>
      <c r="E27" s="37"/>
      <c r="F27" s="37"/>
    </row>
    <row r="28" customFormat="false" ht="12.8" hidden="false" customHeight="false" outlineLevel="0" collapsed="false">
      <c r="A28" s="36"/>
      <c r="B28" s="36"/>
      <c r="C28" s="36"/>
      <c r="D28" s="37"/>
      <c r="E28" s="37"/>
      <c r="F28" s="37"/>
    </row>
    <row r="29" customFormat="false" ht="12.8" hidden="false" customHeight="false" outlineLevel="0" collapsed="false">
      <c r="A29" s="60" t="s">
        <v>152</v>
      </c>
      <c r="B29" s="36"/>
      <c r="C29" s="36"/>
      <c r="D29" s="37"/>
      <c r="E29" s="37"/>
      <c r="F29" s="37"/>
    </row>
    <row r="30" customFormat="false" ht="12.8" hidden="false" customHeight="false" outlineLevel="0" collapsed="false">
      <c r="A30" s="62" t="s">
        <v>16</v>
      </c>
      <c r="B30" s="63" t="s">
        <v>17</v>
      </c>
      <c r="C30" s="65" t="s">
        <v>143</v>
      </c>
      <c r="D30" s="37"/>
      <c r="E30" s="37"/>
      <c r="F30" s="37"/>
    </row>
    <row r="31" customFormat="false" ht="12.8" hidden="false" customHeight="false" outlineLevel="0" collapsed="false">
      <c r="A31" s="36" t="s">
        <v>153</v>
      </c>
      <c r="B31" s="119" t="s">
        <v>28</v>
      </c>
      <c r="C31" s="131" t="n">
        <v>19.5</v>
      </c>
      <c r="D31" s="37"/>
      <c r="E31" s="37"/>
      <c r="F31" s="37"/>
    </row>
    <row r="32" customFormat="false" ht="12.8" hidden="false" customHeight="false" outlineLevel="0" collapsed="false">
      <c r="A32" s="36" t="s">
        <v>154</v>
      </c>
      <c r="B32" s="119" t="s">
        <v>28</v>
      </c>
      <c r="C32" s="131" t="n">
        <v>42.6</v>
      </c>
      <c r="D32" s="37"/>
      <c r="E32" s="37"/>
      <c r="F32" s="37"/>
    </row>
    <row r="33" customFormat="false" ht="12.8" hidden="false" customHeight="false" outlineLevel="0" collapsed="false">
      <c r="A33" s="36" t="s">
        <v>155</v>
      </c>
      <c r="B33" s="119" t="s">
        <v>28</v>
      </c>
      <c r="C33" s="36" t="n">
        <f aca="false">(C31+C32)*2</f>
        <v>124.2</v>
      </c>
      <c r="D33" s="37"/>
      <c r="E33" s="37"/>
      <c r="F33" s="37"/>
    </row>
    <row r="34" customFormat="false" ht="12.8" hidden="false" customHeight="false" outlineLevel="0" collapsed="false">
      <c r="A34" s="155" t="s">
        <v>151</v>
      </c>
      <c r="B34" s="156"/>
      <c r="C34" s="157" t="n">
        <f aca="false">C33*C25</f>
        <v>9687.6</v>
      </c>
      <c r="D34" s="37"/>
      <c r="E34" s="37"/>
      <c r="F34" s="37"/>
    </row>
    <row r="35" customFormat="false" ht="12.8" hidden="false" customHeight="false" outlineLevel="0" collapsed="false">
      <c r="A35" s="36"/>
      <c r="B35" s="36"/>
      <c r="C35" s="36"/>
      <c r="D35" s="37"/>
      <c r="E35" s="37"/>
      <c r="F35" s="37"/>
    </row>
    <row r="36" customFormat="false" ht="12.8" hidden="false" customHeight="false" outlineLevel="0" collapsed="false">
      <c r="A36" s="60" t="s">
        <v>156</v>
      </c>
      <c r="B36" s="36"/>
      <c r="C36" s="36"/>
      <c r="D36" s="37"/>
      <c r="E36" s="37"/>
      <c r="F36" s="37"/>
    </row>
    <row r="37" customFormat="false" ht="12.8" hidden="false" customHeight="false" outlineLevel="0" collapsed="false">
      <c r="A37" s="107" t="s">
        <v>157</v>
      </c>
      <c r="B37" s="36"/>
      <c r="C37" s="36"/>
      <c r="D37" s="37"/>
      <c r="E37" s="37"/>
      <c r="F37" s="37"/>
    </row>
    <row r="38" customFormat="false" ht="12.8" hidden="false" customHeight="false" outlineLevel="0" collapsed="false">
      <c r="A38" s="88" t="s">
        <v>16</v>
      </c>
      <c r="B38" s="89" t="s">
        <v>17</v>
      </c>
      <c r="C38" s="89" t="s">
        <v>9</v>
      </c>
      <c r="D38" s="90" t="s">
        <v>18</v>
      </c>
      <c r="E38" s="91" t="s">
        <v>19</v>
      </c>
      <c r="F38" s="92" t="s">
        <v>20</v>
      </c>
    </row>
    <row r="39" customFormat="false" ht="12.8" hidden="false" customHeight="false" outlineLevel="0" collapsed="false">
      <c r="A39" s="66" t="s">
        <v>158</v>
      </c>
      <c r="B39" s="67" t="s">
        <v>51</v>
      </c>
      <c r="C39" s="67" t="n">
        <v>1</v>
      </c>
      <c r="D39" s="68" t="n">
        <v>30000</v>
      </c>
      <c r="E39" s="69" t="n">
        <f aca="false">C39*D39</f>
        <v>30000</v>
      </c>
      <c r="F39" s="37"/>
    </row>
    <row r="40" customFormat="false" ht="12.8" hidden="false" customHeight="false" outlineLevel="0" collapsed="false">
      <c r="A40" s="70" t="s">
        <v>159</v>
      </c>
      <c r="B40" s="71" t="s">
        <v>74</v>
      </c>
      <c r="C40" s="71" t="n">
        <v>5</v>
      </c>
      <c r="D40" s="73"/>
      <c r="E40" s="73"/>
      <c r="F40" s="37"/>
    </row>
    <row r="41" customFormat="false" ht="12.8" hidden="false" customHeight="false" outlineLevel="0" collapsed="false">
      <c r="A41" s="70" t="s">
        <v>160</v>
      </c>
      <c r="B41" s="71" t="s">
        <v>74</v>
      </c>
      <c r="C41" s="71" t="n">
        <v>0</v>
      </c>
      <c r="D41" s="73"/>
      <c r="E41" s="73"/>
      <c r="F41" s="108"/>
    </row>
    <row r="42" customFormat="false" ht="12.8" hidden="false" customHeight="false" outlineLevel="0" collapsed="false">
      <c r="A42" s="70" t="s">
        <v>161</v>
      </c>
      <c r="B42" s="71" t="s">
        <v>5</v>
      </c>
      <c r="C42" s="73" t="n">
        <v>55.68</v>
      </c>
      <c r="D42" s="73" t="n">
        <f aca="false">E39</f>
        <v>30000</v>
      </c>
      <c r="E42" s="73" t="n">
        <f aca="false">C42*D42/100</f>
        <v>16704</v>
      </c>
      <c r="F42" s="37"/>
    </row>
    <row r="43" customFormat="false" ht="12.8" hidden="false" customHeight="false" outlineLevel="0" collapsed="false">
      <c r="A43" s="109" t="s">
        <v>162</v>
      </c>
      <c r="B43" s="110" t="s">
        <v>22</v>
      </c>
      <c r="C43" s="110" t="n">
        <f aca="false">C40*12</f>
        <v>60</v>
      </c>
      <c r="D43" s="112" t="n">
        <f aca="false">E42</f>
        <v>16704</v>
      </c>
      <c r="E43" s="112" t="n">
        <f aca="false">IFERROR(D43/C43,0)</f>
        <v>278.4</v>
      </c>
      <c r="F43" s="37"/>
    </row>
    <row r="44" customFormat="false" ht="12.8" hidden="false" customHeight="false" outlineLevel="0" collapsed="false">
      <c r="A44" s="75" t="s">
        <v>163</v>
      </c>
      <c r="B44" s="113" t="s">
        <v>51</v>
      </c>
      <c r="C44" s="74" t="n">
        <v>6</v>
      </c>
      <c r="D44" s="78" t="n">
        <f aca="false">E43</f>
        <v>278.4</v>
      </c>
      <c r="E44" s="86" t="n">
        <f aca="false">C44*D44</f>
        <v>1670.4</v>
      </c>
      <c r="F44" s="37"/>
    </row>
    <row r="45" customFormat="false" ht="12.8" hidden="false" customHeight="false" outlineLevel="0" collapsed="false">
      <c r="A45" s="117"/>
      <c r="B45" s="117"/>
      <c r="C45" s="117"/>
      <c r="D45" s="81" t="s">
        <v>36</v>
      </c>
      <c r="E45" s="82" t="n">
        <v>1</v>
      </c>
      <c r="F45" s="106" t="n">
        <f aca="false">E44*E45</f>
        <v>1670.4</v>
      </c>
    </row>
    <row r="46" customFormat="false" ht="12.8" hidden="false" customHeight="false" outlineLevel="0" collapsed="false">
      <c r="A46" s="36"/>
      <c r="B46" s="36"/>
      <c r="C46" s="36"/>
      <c r="D46" s="37"/>
      <c r="E46" s="37"/>
      <c r="F46" s="37"/>
    </row>
    <row r="47" customFormat="false" ht="12.8" hidden="false" customHeight="false" outlineLevel="0" collapsed="false">
      <c r="A47" s="107" t="s">
        <v>164</v>
      </c>
      <c r="B47" s="36"/>
      <c r="C47" s="36"/>
      <c r="D47" s="37"/>
      <c r="E47" s="37"/>
      <c r="F47" s="37"/>
    </row>
    <row r="48" customFormat="false" ht="12.8" hidden="false" customHeight="false" outlineLevel="0" collapsed="false">
      <c r="A48" s="88" t="s">
        <v>16</v>
      </c>
      <c r="B48" s="89" t="s">
        <v>17</v>
      </c>
      <c r="C48" s="89" t="s">
        <v>9</v>
      </c>
      <c r="D48" s="90" t="s">
        <v>18</v>
      </c>
      <c r="E48" s="91" t="s">
        <v>19</v>
      </c>
      <c r="F48" s="92" t="s">
        <v>20</v>
      </c>
    </row>
    <row r="49" customFormat="false" ht="12.8" hidden="false" customHeight="false" outlineLevel="0" collapsed="false">
      <c r="A49" s="66" t="s">
        <v>165</v>
      </c>
      <c r="B49" s="67" t="s">
        <v>51</v>
      </c>
      <c r="C49" s="67" t="n">
        <v>1</v>
      </c>
      <c r="D49" s="69" t="n">
        <f aca="false">D39</f>
        <v>30000</v>
      </c>
      <c r="E49" s="69" t="n">
        <f aca="false">C49*D49</f>
        <v>30000</v>
      </c>
      <c r="F49" s="108"/>
    </row>
    <row r="50" customFormat="false" ht="12.8" hidden="false" customHeight="false" outlineLevel="0" collapsed="false">
      <c r="A50" s="70" t="s">
        <v>166</v>
      </c>
      <c r="B50" s="71" t="s">
        <v>5</v>
      </c>
      <c r="C50" s="71" t="n">
        <v>14.75</v>
      </c>
      <c r="D50" s="73"/>
      <c r="E50" s="73"/>
      <c r="F50" s="108"/>
    </row>
    <row r="51" customFormat="false" ht="12.8" hidden="false" customHeight="false" outlineLevel="0" collapsed="false">
      <c r="A51" s="70" t="s">
        <v>167</v>
      </c>
      <c r="B51" s="71" t="s">
        <v>28</v>
      </c>
      <c r="C51" s="118" t="n">
        <f aca="false">IFERROR(IF(C41&lt;=C40,E39-(C42/(100*C40)*C41)*E39,E39-E42),0)</f>
        <v>30000</v>
      </c>
      <c r="D51" s="73"/>
      <c r="E51" s="73"/>
      <c r="F51" s="108"/>
    </row>
    <row r="52" customFormat="false" ht="12.8" hidden="false" customHeight="false" outlineLevel="0" collapsed="false">
      <c r="A52" s="70" t="s">
        <v>168</v>
      </c>
      <c r="B52" s="71" t="s">
        <v>28</v>
      </c>
      <c r="C52" s="73" t="n">
        <f aca="false">IFERROR(IF(C41&gt;=C40,C51,((((C51)-(E39-E42))*(((C40-C41)+1)/(2*(C40-C41))))+(E39-E42))),0)</f>
        <v>23318.4</v>
      </c>
      <c r="D52" s="73"/>
      <c r="E52" s="73"/>
      <c r="F52" s="108"/>
    </row>
    <row r="53" customFormat="false" ht="12.8" hidden="false" customHeight="false" outlineLevel="0" collapsed="false">
      <c r="A53" s="109" t="s">
        <v>169</v>
      </c>
      <c r="B53" s="110" t="s">
        <v>28</v>
      </c>
      <c r="C53" s="110"/>
      <c r="D53" s="112" t="n">
        <f aca="false">C50*C52/12/100</f>
        <v>286.622</v>
      </c>
      <c r="E53" s="112" t="n">
        <f aca="false">D53</f>
        <v>286.622</v>
      </c>
      <c r="F53" s="108"/>
    </row>
    <row r="54" customFormat="false" ht="12.8" hidden="false" customHeight="false" outlineLevel="0" collapsed="false">
      <c r="A54" s="75" t="s">
        <v>163</v>
      </c>
      <c r="B54" s="113" t="s">
        <v>51</v>
      </c>
      <c r="C54" s="71" t="n">
        <f aca="false">C44</f>
        <v>6</v>
      </c>
      <c r="D54" s="78" t="n">
        <f aca="false">E53</f>
        <v>286.622</v>
      </c>
      <c r="E54" s="86" t="n">
        <f aca="false">C54*D54</f>
        <v>1719.732</v>
      </c>
      <c r="F54" s="108"/>
    </row>
    <row r="55" customFormat="false" ht="12.8" hidden="false" customHeight="false" outlineLevel="0" collapsed="false">
      <c r="A55" s="36"/>
      <c r="B55" s="36"/>
      <c r="C55" s="119"/>
      <c r="D55" s="81" t="s">
        <v>36</v>
      </c>
      <c r="E55" s="82" t="n">
        <v>1</v>
      </c>
      <c r="F55" s="106" t="n">
        <f aca="false">E54*E55</f>
        <v>1719.732</v>
      </c>
    </row>
    <row r="56" customFormat="false" ht="12.8" hidden="false" customHeight="false" outlineLevel="0" collapsed="false">
      <c r="A56" s="97" t="s">
        <v>170</v>
      </c>
      <c r="B56" s="98"/>
      <c r="C56" s="98"/>
      <c r="D56" s="33"/>
      <c r="E56" s="99"/>
      <c r="F56" s="158" t="n">
        <f aca="false">+SUM(F37:F55)</f>
        <v>3390.132</v>
      </c>
    </row>
    <row r="57" customFormat="false" ht="12.8" hidden="false" customHeight="false" outlineLevel="0" collapsed="false">
      <c r="A57" s="159"/>
      <c r="B57" s="159"/>
      <c r="C57" s="159"/>
      <c r="D57" s="59"/>
      <c r="E57" s="59"/>
      <c r="F57" s="77"/>
    </row>
    <row r="58" customFormat="false" ht="12.8" hidden="false" customHeight="false" outlineLevel="0" collapsed="false">
      <c r="A58" s="60" t="s">
        <v>171</v>
      </c>
      <c r="B58" s="60"/>
      <c r="C58" s="60"/>
      <c r="D58" s="59"/>
      <c r="E58" s="59"/>
      <c r="F58" s="77"/>
    </row>
    <row r="59" customFormat="false" ht="12.8" hidden="false" customHeight="false" outlineLevel="0" collapsed="false">
      <c r="A59" s="36"/>
      <c r="B59" s="36"/>
      <c r="C59" s="36"/>
      <c r="D59" s="37"/>
      <c r="E59" s="37"/>
      <c r="F59" s="37"/>
    </row>
    <row r="60" customFormat="false" ht="12.8" hidden="false" customHeight="false" outlineLevel="0" collapsed="false">
      <c r="A60" s="88" t="s">
        <v>16</v>
      </c>
      <c r="B60" s="89" t="s">
        <v>17</v>
      </c>
      <c r="C60" s="89" t="s">
        <v>9</v>
      </c>
      <c r="D60" s="90" t="s">
        <v>18</v>
      </c>
      <c r="E60" s="91" t="s">
        <v>19</v>
      </c>
      <c r="F60" s="92" t="s">
        <v>20</v>
      </c>
    </row>
    <row r="61" customFormat="false" ht="12.8" hidden="false" customHeight="false" outlineLevel="0" collapsed="false">
      <c r="A61" s="70" t="s">
        <v>172</v>
      </c>
      <c r="B61" s="71" t="s">
        <v>51</v>
      </c>
      <c r="C61" s="101" t="n">
        <v>0.0833333333333333</v>
      </c>
      <c r="D61" s="68" t="n">
        <v>49.9</v>
      </c>
      <c r="E61" s="73" t="n">
        <f aca="false">C61*D61</f>
        <v>4.15833333333333</v>
      </c>
      <c r="F61" s="108"/>
    </row>
    <row r="62" customFormat="false" ht="12.8" hidden="false" customHeight="false" outlineLevel="0" collapsed="false">
      <c r="A62" s="70" t="s">
        <v>173</v>
      </c>
      <c r="B62" s="71" t="s">
        <v>51</v>
      </c>
      <c r="C62" s="101" t="n">
        <v>0.0833333333333333</v>
      </c>
      <c r="D62" s="68" t="n">
        <v>39</v>
      </c>
      <c r="E62" s="73" t="n">
        <f aca="false">C62*D62</f>
        <v>3.25</v>
      </c>
      <c r="F62" s="108"/>
    </row>
    <row r="63" customFormat="false" ht="12.8" hidden="false" customHeight="false" outlineLevel="0" collapsed="false">
      <c r="A63" s="70" t="s">
        <v>174</v>
      </c>
      <c r="B63" s="71" t="s">
        <v>51</v>
      </c>
      <c r="C63" s="101" t="n">
        <v>0.166666666666667</v>
      </c>
      <c r="D63" s="68" t="n">
        <v>29.9</v>
      </c>
      <c r="E63" s="73" t="n">
        <f aca="false">C63*D63</f>
        <v>4.98333333333334</v>
      </c>
      <c r="F63" s="108"/>
    </row>
    <row r="64" customFormat="false" ht="12.8" hidden="false" customHeight="false" outlineLevel="0" collapsed="false">
      <c r="A64" s="70" t="s">
        <v>175</v>
      </c>
      <c r="B64" s="71" t="s">
        <v>51</v>
      </c>
      <c r="C64" s="101" t="n">
        <v>0.333333333333333</v>
      </c>
      <c r="D64" s="68" t="n">
        <v>430.5</v>
      </c>
      <c r="E64" s="73" t="n">
        <f aca="false">C64*D64</f>
        <v>143.5</v>
      </c>
      <c r="F64" s="108"/>
    </row>
    <row r="65" customFormat="false" ht="12.8" hidden="false" customHeight="false" outlineLevel="0" collapsed="false">
      <c r="A65" s="70" t="s">
        <v>176</v>
      </c>
      <c r="B65" s="71" t="s">
        <v>177</v>
      </c>
      <c r="C65" s="101" t="n">
        <v>0.0833333333333333</v>
      </c>
      <c r="D65" s="68" t="n">
        <v>1050</v>
      </c>
      <c r="E65" s="73" t="n">
        <f aca="false">C65*D65</f>
        <v>87.5</v>
      </c>
      <c r="F65" s="108"/>
    </row>
    <row r="66" customFormat="false" ht="12.8" hidden="false" customHeight="false" outlineLevel="0" collapsed="false">
      <c r="A66" s="70" t="s">
        <v>178</v>
      </c>
      <c r="B66" s="71" t="s">
        <v>177</v>
      </c>
      <c r="C66" s="101" t="n">
        <v>0.0833333333333333</v>
      </c>
      <c r="D66" s="68" t="n">
        <v>420</v>
      </c>
      <c r="E66" s="73" t="n">
        <f aca="false">C66*D66</f>
        <v>35</v>
      </c>
      <c r="F66" s="108"/>
    </row>
    <row r="67" customFormat="false" ht="12.8" hidden="false" customHeight="false" outlineLevel="0" collapsed="false">
      <c r="A67" s="60"/>
      <c r="B67" s="60"/>
      <c r="C67" s="60"/>
      <c r="D67" s="60"/>
      <c r="E67" s="59"/>
      <c r="F67" s="106" t="n">
        <f aca="false">SUM(E61:E66)</f>
        <v>278.391666666667</v>
      </c>
    </row>
    <row r="68" customFormat="false" ht="12.8" hidden="false" customHeight="false" outlineLevel="0" collapsed="false">
      <c r="A68" s="36"/>
      <c r="B68" s="36"/>
      <c r="C68" s="36"/>
      <c r="D68" s="37"/>
      <c r="E68" s="37"/>
      <c r="F68" s="37"/>
    </row>
    <row r="69" customFormat="false" ht="12.8" hidden="false" customHeight="false" outlineLevel="0" collapsed="false">
      <c r="A69" s="97" t="s">
        <v>179</v>
      </c>
      <c r="B69" s="98"/>
      <c r="C69" s="98"/>
      <c r="D69" s="33"/>
      <c r="E69" s="99"/>
      <c r="F69" s="106" t="n">
        <f aca="false">+F67</f>
        <v>278.391666666667</v>
      </c>
    </row>
    <row r="70" customFormat="false" ht="12.8" hidden="false" customHeight="false" outlineLevel="0" collapsed="false">
      <c r="A70" s="36"/>
      <c r="B70" s="36"/>
      <c r="C70" s="36"/>
      <c r="D70" s="37"/>
      <c r="E70" s="37"/>
      <c r="F70" s="37"/>
    </row>
    <row r="71" customFormat="false" ht="12.8" hidden="false" customHeight="false" outlineLevel="0" collapsed="false">
      <c r="A71" s="60" t="s">
        <v>180</v>
      </c>
      <c r="B71" s="60"/>
      <c r="C71" s="60"/>
      <c r="D71" s="59"/>
      <c r="E71" s="59"/>
      <c r="F71" s="77"/>
    </row>
    <row r="72" customFormat="false" ht="12.8" hidden="false" customHeight="false" outlineLevel="0" collapsed="false">
      <c r="A72" s="36"/>
      <c r="B72" s="36"/>
      <c r="C72" s="36"/>
      <c r="D72" s="37"/>
      <c r="E72" s="37"/>
      <c r="F72" s="37"/>
    </row>
    <row r="73" customFormat="false" ht="12.8" hidden="false" customHeight="false" outlineLevel="0" collapsed="false">
      <c r="A73" s="88" t="s">
        <v>16</v>
      </c>
      <c r="B73" s="89" t="s">
        <v>17</v>
      </c>
      <c r="C73" s="89" t="s">
        <v>9</v>
      </c>
      <c r="D73" s="90" t="s">
        <v>18</v>
      </c>
      <c r="E73" s="91" t="s">
        <v>19</v>
      </c>
      <c r="F73" s="92" t="s">
        <v>20</v>
      </c>
    </row>
    <row r="74" customFormat="false" ht="12.8" hidden="false" customHeight="false" outlineLevel="0" collapsed="false">
      <c r="A74" s="70" t="s">
        <v>181</v>
      </c>
      <c r="B74" s="160" t="s">
        <v>177</v>
      </c>
      <c r="C74" s="74" t="n">
        <v>2</v>
      </c>
      <c r="D74" s="68" t="n">
        <v>105</v>
      </c>
      <c r="E74" s="73" t="n">
        <f aca="false">+D74*C74</f>
        <v>210</v>
      </c>
      <c r="F74" s="108"/>
    </row>
    <row r="75" customFormat="false" ht="12.8" hidden="false" customHeight="false" outlineLevel="0" collapsed="false">
      <c r="A75" s="70" t="s">
        <v>182</v>
      </c>
      <c r="B75" s="160" t="s">
        <v>22</v>
      </c>
      <c r="C75" s="71" t="n">
        <v>60</v>
      </c>
      <c r="D75" s="84" t="n">
        <f aca="false">E74</f>
        <v>210</v>
      </c>
      <c r="E75" s="73" t="n">
        <f aca="false">+D75/C75</f>
        <v>3.5</v>
      </c>
      <c r="F75" s="108"/>
    </row>
    <row r="76" customFormat="false" ht="12.8" hidden="false" customHeight="false" outlineLevel="0" collapsed="false">
      <c r="A76" s="70" t="s">
        <v>183</v>
      </c>
      <c r="B76" s="71" t="s">
        <v>51</v>
      </c>
      <c r="C76" s="74" t="n">
        <f aca="false">+C74</f>
        <v>2</v>
      </c>
      <c r="D76" s="68" t="n">
        <v>62</v>
      </c>
      <c r="E76" s="73" t="n">
        <f aca="false">C76*D76</f>
        <v>124</v>
      </c>
      <c r="F76" s="108"/>
    </row>
    <row r="77" customFormat="false" ht="12.8" hidden="false" customHeight="false" outlineLevel="0" collapsed="false">
      <c r="A77" s="70" t="s">
        <v>184</v>
      </c>
      <c r="B77" s="160" t="s">
        <v>22</v>
      </c>
      <c r="C77" s="71" t="n">
        <v>1</v>
      </c>
      <c r="D77" s="84" t="n">
        <f aca="false">E76</f>
        <v>124</v>
      </c>
      <c r="E77" s="73" t="n">
        <f aca="false">+D77/C77</f>
        <v>124</v>
      </c>
      <c r="F77" s="108"/>
    </row>
    <row r="78" customFormat="false" ht="12.8" hidden="false" customHeight="false" outlineLevel="0" collapsed="false">
      <c r="A78" s="161"/>
      <c r="B78" s="161"/>
      <c r="C78" s="161"/>
      <c r="D78" s="81" t="s">
        <v>36</v>
      </c>
      <c r="E78" s="82" t="n">
        <v>1</v>
      </c>
      <c r="F78" s="106" t="n">
        <f aca="false">(E75+E77)*E78</f>
        <v>127.5</v>
      </c>
    </row>
    <row r="79" customFormat="false" ht="12.8" hidden="false" customHeight="false" outlineLevel="0" collapsed="false">
      <c r="A79" s="36"/>
      <c r="B79" s="36"/>
      <c r="C79" s="36"/>
      <c r="D79" s="37"/>
      <c r="E79" s="37"/>
      <c r="F79" s="37"/>
    </row>
    <row r="80" customFormat="false" ht="12.8" hidden="false" customHeight="false" outlineLevel="0" collapsed="false">
      <c r="A80" s="97" t="s">
        <v>185</v>
      </c>
      <c r="B80" s="98"/>
      <c r="C80" s="98"/>
      <c r="D80" s="33"/>
      <c r="E80" s="99"/>
      <c r="F80" s="106" t="n">
        <f aca="false">+F78</f>
        <v>127.5</v>
      </c>
    </row>
    <row r="81" customFormat="false" ht="12.8" hidden="false" customHeight="false" outlineLevel="0" collapsed="false">
      <c r="A81" s="36"/>
      <c r="B81" s="36"/>
      <c r="C81" s="119"/>
      <c r="D81" s="81"/>
      <c r="E81" s="37"/>
      <c r="F81" s="77"/>
    </row>
    <row r="82" customFormat="false" ht="12.8" hidden="false" customHeight="false" outlineLevel="0" collapsed="false">
      <c r="A82" s="97" t="s">
        <v>131</v>
      </c>
      <c r="B82" s="103"/>
      <c r="C82" s="103"/>
      <c r="D82" s="104"/>
      <c r="E82" s="105"/>
      <c r="F82" s="162" t="n">
        <f aca="false">C26+C34+F56+F69+F80</f>
        <v>159556.791235786</v>
      </c>
    </row>
    <row r="83" customFormat="false" ht="12.8" hidden="false" customHeight="false" outlineLevel="0" collapsed="false">
      <c r="A83" s="36"/>
      <c r="B83" s="36"/>
      <c r="C83" s="119"/>
      <c r="D83" s="81"/>
      <c r="E83" s="37"/>
      <c r="F83" s="77"/>
    </row>
    <row r="84" customFormat="false" ht="12.8" hidden="false" customHeight="false" outlineLevel="0" collapsed="false">
      <c r="A84" s="36" t="s">
        <v>186</v>
      </c>
      <c r="B84" s="36"/>
      <c r="C84" s="36"/>
      <c r="D84" s="37"/>
      <c r="E84" s="37"/>
      <c r="F84" s="37"/>
    </row>
    <row r="85" customFormat="false" ht="12.8" hidden="false" customHeight="false" outlineLevel="0" collapsed="false">
      <c r="A85" s="62" t="s">
        <v>16</v>
      </c>
      <c r="B85" s="63" t="s">
        <v>17</v>
      </c>
      <c r="C85" s="63" t="s">
        <v>9</v>
      </c>
      <c r="D85" s="64" t="s">
        <v>18</v>
      </c>
      <c r="E85" s="64" t="s">
        <v>19</v>
      </c>
      <c r="F85" s="65" t="s">
        <v>20</v>
      </c>
    </row>
    <row r="86" customFormat="false" ht="12.8" hidden="false" customHeight="false" outlineLevel="0" collapsed="false">
      <c r="A86" s="66" t="s">
        <v>187</v>
      </c>
      <c r="B86" s="67" t="s">
        <v>5</v>
      </c>
      <c r="C86" s="73" t="n">
        <f aca="false">'4.BDI'!C18*100</f>
        <v>24.54</v>
      </c>
      <c r="D86" s="69" t="n">
        <f aca="false">F82</f>
        <v>159556.791235786</v>
      </c>
      <c r="E86" s="69" t="n">
        <f aca="false">C86*D86/100</f>
        <v>39155.2365692618</v>
      </c>
      <c r="F86" s="37"/>
    </row>
    <row r="87" customFormat="false" ht="12.8" hidden="false" customHeight="false" outlineLevel="0" collapsed="false">
      <c r="A87" s="36"/>
      <c r="B87" s="36"/>
      <c r="C87" s="36"/>
      <c r="D87" s="37"/>
      <c r="E87" s="37"/>
      <c r="F87" s="158" t="n">
        <f aca="false">+E86</f>
        <v>39155.2365692618</v>
      </c>
    </row>
    <row r="88" customFormat="false" ht="12.8" hidden="false" customHeight="false" outlineLevel="0" collapsed="false">
      <c r="A88" s="36"/>
      <c r="B88" s="36"/>
      <c r="C88" s="36"/>
      <c r="D88" s="37"/>
      <c r="E88" s="37"/>
      <c r="F88" s="37"/>
    </row>
    <row r="89" customFormat="false" ht="12.8" hidden="false" customHeight="false" outlineLevel="0" collapsed="false">
      <c r="A89" s="97" t="s">
        <v>188</v>
      </c>
      <c r="B89" s="103"/>
      <c r="C89" s="103"/>
      <c r="D89" s="104"/>
      <c r="E89" s="105"/>
      <c r="F89" s="162" t="n">
        <f aca="false">F87</f>
        <v>39155.2365692618</v>
      </c>
    </row>
    <row r="90" customFormat="false" ht="12.8" hidden="false" customHeight="false" outlineLevel="0" collapsed="false">
      <c r="A90" s="60"/>
      <c r="B90" s="60"/>
      <c r="C90" s="60"/>
      <c r="D90" s="59"/>
      <c r="E90" s="59"/>
      <c r="F90" s="77"/>
    </row>
    <row r="91" customFormat="false" ht="12.8" hidden="false" customHeight="false" outlineLevel="0" collapsed="false">
      <c r="A91" s="36"/>
      <c r="B91" s="36"/>
      <c r="C91" s="36"/>
      <c r="D91" s="37"/>
      <c r="E91" s="37"/>
      <c r="F91" s="37"/>
    </row>
    <row r="92" customFormat="false" ht="12.8" hidden="false" customHeight="false" outlineLevel="0" collapsed="false">
      <c r="A92" s="97" t="s">
        <v>189</v>
      </c>
      <c r="B92" s="103"/>
      <c r="C92" s="103"/>
      <c r="D92" s="104"/>
      <c r="E92" s="105"/>
      <c r="F92" s="162" t="n">
        <f aca="false">D86+F89</f>
        <v>198712.027805048</v>
      </c>
    </row>
    <row r="93" customFormat="false" ht="15" hidden="false" customHeight="false" outlineLevel="0" collapsed="false">
      <c r="A93" s="134"/>
      <c r="B93" s="134"/>
      <c r="C93" s="134"/>
      <c r="D93" s="135"/>
      <c r="E93" s="135"/>
      <c r="F93" s="135"/>
    </row>
    <row r="94" customFormat="false" ht="13.8" hidden="false" customHeight="false" outlineLevel="0" collapsed="false">
      <c r="A94" s="136"/>
      <c r="B94" s="136"/>
      <c r="C94" s="136"/>
      <c r="D94" s="137"/>
      <c r="E94" s="137"/>
      <c r="F94" s="37"/>
    </row>
    <row r="95" customFormat="false" ht="12.8" hidden="false" customHeight="false" outlineLevel="0" collapsed="false">
      <c r="A95" s="163" t="s">
        <v>190</v>
      </c>
      <c r="B95" s="163"/>
      <c r="C95" s="36"/>
      <c r="D95" s="37"/>
      <c r="E95" s="37"/>
      <c r="F95" s="37"/>
    </row>
    <row r="96" customFormat="false" ht="12.8" hidden="false" customHeight="false" outlineLevel="0" collapsed="false">
      <c r="A96" s="36" t="s">
        <v>191</v>
      </c>
      <c r="B96" s="164" t="n">
        <f aca="false">F56</f>
        <v>3390.132</v>
      </c>
      <c r="C96" s="36"/>
      <c r="D96" s="37"/>
      <c r="E96" s="37"/>
      <c r="F96" s="37"/>
    </row>
    <row r="97" customFormat="false" ht="12.8" hidden="false" customHeight="false" outlineLevel="0" collapsed="false">
      <c r="A97" s="36" t="s">
        <v>192</v>
      </c>
      <c r="B97" s="164" t="n">
        <f aca="false">F69</f>
        <v>278.391666666667</v>
      </c>
      <c r="C97" s="60"/>
      <c r="D97" s="59"/>
      <c r="E97" s="141"/>
      <c r="F97" s="141"/>
    </row>
    <row r="98" customFormat="false" ht="12.8" hidden="false" customHeight="false" outlineLevel="0" collapsed="false">
      <c r="A98" s="36" t="s">
        <v>193</v>
      </c>
      <c r="B98" s="164" t="n">
        <f aca="false">F80</f>
        <v>127.5</v>
      </c>
      <c r="C98" s="60"/>
      <c r="D98" s="59"/>
      <c r="E98" s="59"/>
      <c r="F98" s="59"/>
    </row>
    <row r="99" customFormat="false" ht="12.8" hidden="false" customHeight="false" outlineLevel="0" collapsed="false">
      <c r="A99" s="36" t="s">
        <v>194</v>
      </c>
      <c r="B99" s="164" t="n">
        <f aca="false">SUM(B96:B98)</f>
        <v>3796.02366666667</v>
      </c>
      <c r="C99" s="37"/>
      <c r="D99" s="37"/>
      <c r="E99" s="37"/>
      <c r="F99" s="165"/>
    </row>
    <row r="100" customFormat="false" ht="12.8" hidden="false" customHeight="false" outlineLevel="0" collapsed="false">
      <c r="A100" s="36" t="s">
        <v>195</v>
      </c>
      <c r="B100" s="164" t="n">
        <f aca="false">B99*C86%</f>
        <v>931.5442078</v>
      </c>
      <c r="C100" s="37"/>
      <c r="D100" s="37"/>
      <c r="E100" s="37"/>
      <c r="F100" s="37"/>
    </row>
    <row r="101" customFormat="false" ht="12.8" hidden="false" customHeight="false" outlineLevel="0" collapsed="false">
      <c r="A101" s="60" t="s">
        <v>196</v>
      </c>
      <c r="B101" s="166" t="n">
        <f aca="false">SUM(B99:B100)</f>
        <v>4727.56787446667</v>
      </c>
      <c r="C101" s="59"/>
      <c r="D101" s="59"/>
      <c r="E101" s="59"/>
      <c r="F101" s="59"/>
    </row>
    <row r="102" customFormat="false" ht="12.8" hidden="false" customHeight="false" outlineLevel="0" collapsed="false">
      <c r="A102" s="36" t="s">
        <v>197</v>
      </c>
      <c r="B102" s="167" t="n">
        <f aca="false">C25</f>
        <v>78</v>
      </c>
      <c r="C102" s="37"/>
      <c r="D102" s="37"/>
      <c r="E102" s="37"/>
      <c r="F102" s="37"/>
    </row>
    <row r="103" customFormat="false" ht="12.8" hidden="false" customHeight="false" outlineLevel="0" collapsed="false">
      <c r="A103" s="60" t="s">
        <v>198</v>
      </c>
      <c r="B103" s="168" t="n">
        <f aca="false">B101/B102</f>
        <v>60.6098445444444</v>
      </c>
      <c r="C103" s="168"/>
      <c r="D103" s="37"/>
      <c r="E103" s="37"/>
      <c r="F103" s="37"/>
    </row>
    <row r="104" customFormat="false" ht="12.8" hidden="false" customHeight="false" outlineLevel="0" collapsed="false">
      <c r="A104" s="36"/>
      <c r="B104" s="36"/>
      <c r="C104" s="36"/>
      <c r="D104" s="37"/>
      <c r="E104" s="37"/>
      <c r="F104" s="37"/>
    </row>
    <row r="105" customFormat="false" ht="12.8" hidden="false" customHeight="false" outlineLevel="0" collapsed="false">
      <c r="A105" s="163" t="s">
        <v>199</v>
      </c>
      <c r="B105" s="163"/>
      <c r="C105" s="36"/>
      <c r="D105" s="37"/>
      <c r="E105" s="37"/>
      <c r="F105" s="37"/>
    </row>
    <row r="106" customFormat="false" ht="12.8" hidden="false" customHeight="false" outlineLevel="0" collapsed="false">
      <c r="A106" s="36" t="s">
        <v>200</v>
      </c>
      <c r="B106" s="164" t="n">
        <f aca="false">C24</f>
        <v>1872.73291755281</v>
      </c>
      <c r="C106" s="36"/>
      <c r="D106" s="37"/>
      <c r="E106" s="37"/>
      <c r="F106" s="37"/>
    </row>
    <row r="107" customFormat="false" ht="12.8" hidden="false" customHeight="false" outlineLevel="0" collapsed="false">
      <c r="A107" s="36" t="s">
        <v>201</v>
      </c>
      <c r="B107" s="164" t="n">
        <f aca="false">C33</f>
        <v>124.2</v>
      </c>
      <c r="C107" s="36"/>
      <c r="D107" s="37"/>
      <c r="E107" s="37"/>
      <c r="F107" s="37"/>
    </row>
    <row r="108" customFormat="false" ht="12.8" hidden="false" customHeight="false" outlineLevel="0" collapsed="false">
      <c r="A108" s="36" t="s">
        <v>202</v>
      </c>
      <c r="B108" s="164" t="n">
        <f aca="false">SUM(B106:B107)</f>
        <v>1996.93291755281</v>
      </c>
      <c r="C108" s="36"/>
      <c r="D108" s="37"/>
      <c r="E108" s="37"/>
      <c r="F108" s="37"/>
    </row>
    <row r="109" customFormat="false" ht="12.8" hidden="false" customHeight="false" outlineLevel="0" collapsed="false">
      <c r="A109" s="36" t="s">
        <v>195</v>
      </c>
      <c r="B109" s="164" t="n">
        <f aca="false">B108*C86%</f>
        <v>490.047337967459</v>
      </c>
      <c r="C109" s="36"/>
      <c r="D109" s="37"/>
      <c r="E109" s="37"/>
      <c r="F109" s="37"/>
    </row>
    <row r="110" customFormat="false" ht="12.8" hidden="false" customHeight="false" outlineLevel="0" collapsed="false">
      <c r="A110" s="60" t="s">
        <v>198</v>
      </c>
      <c r="B110" s="166" t="n">
        <f aca="false">SUM(B108:B109)</f>
        <v>2486.98025552027</v>
      </c>
      <c r="C110" s="166"/>
      <c r="D110" s="59"/>
      <c r="E110" s="59"/>
      <c r="F110" s="59"/>
    </row>
    <row r="111" customFormat="false" ht="12.8" hidden="false" customHeight="false" outlineLevel="0" collapsed="false">
      <c r="A111" s="36"/>
      <c r="B111" s="36"/>
      <c r="C111" s="36"/>
      <c r="D111" s="37"/>
      <c r="E111" s="37"/>
      <c r="F111" s="37"/>
    </row>
    <row r="112" customFormat="false" ht="12.8" hidden="false" customHeight="false" outlineLevel="0" collapsed="false">
      <c r="A112" s="60" t="s">
        <v>198</v>
      </c>
      <c r="B112" s="166" t="n">
        <f aca="false">B110+B103</f>
        <v>2547.59010006471</v>
      </c>
      <c r="C112" s="166"/>
      <c r="D112" s="37"/>
      <c r="E112" s="37"/>
      <c r="F112" s="37"/>
    </row>
    <row r="113" customFormat="false" ht="12.8" hidden="false" customHeight="false" outlineLevel="0" collapsed="false">
      <c r="A113" s="36"/>
      <c r="B113" s="36"/>
      <c r="C113" s="36"/>
      <c r="D113" s="37"/>
      <c r="E113" s="37"/>
      <c r="F113" s="37"/>
    </row>
    <row r="114" customFormat="false" ht="12.8" hidden="false" customHeight="false" outlineLevel="0" collapsed="false">
      <c r="A114" s="36"/>
      <c r="B114" s="36"/>
      <c r="C114" s="36"/>
      <c r="D114" s="37"/>
      <c r="E114" s="37"/>
      <c r="F114" s="37"/>
    </row>
    <row r="115" customFormat="false" ht="12.8" hidden="false" customHeight="false" outlineLevel="0" collapsed="false">
      <c r="A115" s="36"/>
      <c r="B115" s="164"/>
      <c r="C115" s="36"/>
      <c r="D115" s="37"/>
      <c r="E115" s="37"/>
      <c r="F115" s="37"/>
    </row>
    <row r="116" customFormat="false" ht="12.8" hidden="false" customHeight="false" outlineLevel="0" collapsed="false">
      <c r="A116" s="36"/>
      <c r="B116" s="164"/>
      <c r="C116" s="36"/>
      <c r="D116" s="37"/>
      <c r="E116" s="37"/>
      <c r="F116" s="37"/>
    </row>
    <row r="117" customFormat="false" ht="12.8" hidden="false" customHeight="false" outlineLevel="0" collapsed="false">
      <c r="A117" s="36"/>
      <c r="B117" s="36"/>
      <c r="C117" s="36"/>
      <c r="D117" s="37"/>
      <c r="E117" s="37"/>
      <c r="F117" s="37"/>
    </row>
  </sheetData>
  <mergeCells count="6">
    <mergeCell ref="A1:F1"/>
    <mergeCell ref="A2:F2"/>
    <mergeCell ref="A3:F3"/>
    <mergeCell ref="A5:F5"/>
    <mergeCell ref="A95:B95"/>
    <mergeCell ref="A105:B105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62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65"/>
  <sheetViews>
    <sheetView showFormulas="false" showGridLines="true" showRowColHeaders="true" showZeros="true" rightToLeft="false" tabSelected="false" showOutlineSymbols="true" defaultGridColor="true" view="pageBreakPreview" topLeftCell="A7" colorId="64" zoomScale="160" zoomScaleNormal="65" zoomScalePageLayoutView="160" workbookViewId="0">
      <selection pane="topLeft" activeCell="D22" activeCellId="0" sqref="D22"/>
    </sheetView>
  </sheetViews>
  <sheetFormatPr defaultColWidth="11.53515625" defaultRowHeight="16.45" zeroHeight="false" outlineLevelRow="0" outlineLevelCol="0"/>
  <cols>
    <col collapsed="false" customWidth="true" hidden="false" outlineLevel="0" max="1" min="1" style="169" width="31.29"/>
    <col collapsed="false" customWidth="true" hidden="false" outlineLevel="0" max="2" min="2" style="169" width="36.75"/>
    <col collapsed="false" customWidth="true" hidden="false" outlineLevel="0" max="3" min="3" style="169" width="28.64"/>
    <col collapsed="false" customWidth="true" hidden="false" outlineLevel="0" max="4" min="4" style="170" width="37.34"/>
    <col collapsed="false" customWidth="true" hidden="false" outlineLevel="0" max="10" min="5" style="171" width="9.15"/>
    <col collapsed="false" customWidth="true" hidden="false" outlineLevel="0" max="11" min="11" style="171" width="11.01"/>
    <col collapsed="false" customWidth="true" hidden="false" outlineLevel="0" max="1024" min="12" style="171" width="9.15"/>
  </cols>
  <sheetData>
    <row r="1" customFormat="false" ht="16.45" hidden="false" customHeight="false" outlineLevel="0" collapsed="false">
      <c r="A1" s="172"/>
      <c r="B1" s="173" t="s">
        <v>203</v>
      </c>
    </row>
    <row r="2" customFormat="false" ht="16.45" hidden="false" customHeight="false" outlineLevel="0" collapsed="false">
      <c r="A2" s="161" t="s">
        <v>204</v>
      </c>
    </row>
    <row r="4" customFormat="false" ht="17.65" hidden="false" customHeight="false" outlineLevel="0" collapsed="false">
      <c r="A4" s="174" t="s">
        <v>205</v>
      </c>
      <c r="B4" s="174"/>
      <c r="C4" s="174"/>
      <c r="D4" s="175"/>
      <c r="E4" s="175"/>
      <c r="F4" s="175"/>
    </row>
    <row r="5" customFormat="false" ht="16.45" hidden="false" customHeight="false" outlineLevel="0" collapsed="false">
      <c r="A5" s="176" t="s">
        <v>206</v>
      </c>
      <c r="B5" s="177" t="s">
        <v>207</v>
      </c>
      <c r="C5" s="178" t="s">
        <v>208</v>
      </c>
      <c r="D5" s="179"/>
    </row>
    <row r="6" customFormat="false" ht="16.45" hidden="false" customHeight="false" outlineLevel="0" collapsed="false">
      <c r="A6" s="176" t="s">
        <v>209</v>
      </c>
      <c r="B6" s="177" t="s">
        <v>210</v>
      </c>
      <c r="C6" s="180" t="n">
        <v>0.2</v>
      </c>
      <c r="D6" s="179"/>
      <c r="F6" s="170"/>
      <c r="G6" s="170"/>
      <c r="H6" s="170"/>
      <c r="I6" s="170"/>
      <c r="J6" s="170"/>
      <c r="K6" s="170"/>
      <c r="L6" s="170"/>
    </row>
    <row r="7" customFormat="false" ht="16.45" hidden="false" customHeight="false" outlineLevel="0" collapsed="false">
      <c r="A7" s="176" t="s">
        <v>211</v>
      </c>
      <c r="B7" s="177" t="s">
        <v>212</v>
      </c>
      <c r="C7" s="180" t="n">
        <v>0.015</v>
      </c>
      <c r="D7" s="179"/>
      <c r="F7" s="170"/>
      <c r="G7" s="170"/>
      <c r="H7" s="170"/>
      <c r="I7" s="170"/>
      <c r="J7" s="170"/>
      <c r="K7" s="170"/>
      <c r="L7" s="170"/>
    </row>
    <row r="8" customFormat="false" ht="16.45" hidden="false" customHeight="false" outlineLevel="0" collapsed="false">
      <c r="A8" s="176" t="s">
        <v>213</v>
      </c>
      <c r="B8" s="177" t="s">
        <v>214</v>
      </c>
      <c r="C8" s="180" t="n">
        <v>0.01</v>
      </c>
      <c r="D8" s="179"/>
      <c r="F8" s="170"/>
      <c r="G8" s="170"/>
      <c r="H8" s="170"/>
      <c r="I8" s="170"/>
      <c r="J8" s="170"/>
      <c r="K8" s="170"/>
      <c r="L8" s="170"/>
    </row>
    <row r="9" customFormat="false" ht="16.45" hidden="false" customHeight="false" outlineLevel="0" collapsed="false">
      <c r="A9" s="176" t="s">
        <v>215</v>
      </c>
      <c r="B9" s="177" t="s">
        <v>216</v>
      </c>
      <c r="C9" s="180" t="n">
        <v>0.002</v>
      </c>
      <c r="D9" s="179"/>
      <c r="F9" s="170"/>
      <c r="G9" s="170"/>
      <c r="H9" s="170"/>
      <c r="I9" s="170"/>
      <c r="J9" s="170"/>
      <c r="K9" s="170"/>
      <c r="L9" s="170"/>
    </row>
    <row r="10" customFormat="false" ht="16.45" hidden="false" customHeight="false" outlineLevel="0" collapsed="false">
      <c r="A10" s="176" t="s">
        <v>217</v>
      </c>
      <c r="B10" s="177" t="s">
        <v>218</v>
      </c>
      <c r="C10" s="180" t="n">
        <v>0.006</v>
      </c>
      <c r="D10" s="179"/>
      <c r="F10" s="170"/>
      <c r="G10" s="170"/>
      <c r="H10" s="170"/>
      <c r="I10" s="170"/>
      <c r="J10" s="170"/>
      <c r="K10" s="170"/>
      <c r="L10" s="170"/>
    </row>
    <row r="11" customFormat="false" ht="16.45" hidden="false" customHeight="false" outlineLevel="0" collapsed="false">
      <c r="A11" s="176" t="s">
        <v>219</v>
      </c>
      <c r="B11" s="177" t="s">
        <v>220</v>
      </c>
      <c r="C11" s="180" t="n">
        <v>0.025</v>
      </c>
      <c r="D11" s="179"/>
      <c r="F11" s="170"/>
      <c r="G11" s="170"/>
      <c r="H11" s="170"/>
      <c r="I11" s="170"/>
      <c r="J11" s="170"/>
      <c r="K11" s="170"/>
      <c r="L11" s="170"/>
    </row>
    <row r="12" customFormat="false" ht="16.45" hidden="false" customHeight="false" outlineLevel="0" collapsed="false">
      <c r="A12" s="176" t="s">
        <v>221</v>
      </c>
      <c r="B12" s="177" t="s">
        <v>222</v>
      </c>
      <c r="C12" s="180" t="n">
        <v>0.03</v>
      </c>
      <c r="D12" s="179"/>
      <c r="F12" s="170"/>
      <c r="G12" s="170"/>
      <c r="H12" s="170"/>
      <c r="I12" s="170"/>
      <c r="J12" s="170"/>
      <c r="K12" s="170"/>
      <c r="L12" s="170"/>
    </row>
    <row r="13" customFormat="false" ht="16.45" hidden="false" customHeight="false" outlineLevel="0" collapsed="false">
      <c r="A13" s="176" t="s">
        <v>223</v>
      </c>
      <c r="B13" s="177" t="s">
        <v>224</v>
      </c>
      <c r="C13" s="180" t="n">
        <v>0.08</v>
      </c>
      <c r="D13" s="181"/>
      <c r="F13" s="170"/>
      <c r="G13" s="170"/>
      <c r="H13" s="170"/>
      <c r="I13" s="170"/>
      <c r="J13" s="170"/>
      <c r="K13" s="170"/>
      <c r="L13" s="170"/>
    </row>
    <row r="14" customFormat="false" ht="16.45" hidden="false" customHeight="false" outlineLevel="0" collapsed="false">
      <c r="A14" s="176" t="s">
        <v>225</v>
      </c>
      <c r="B14" s="182" t="s">
        <v>226</v>
      </c>
      <c r="C14" s="183" t="n">
        <f aca="false">SUM(C6:C13)</f>
        <v>0.368</v>
      </c>
      <c r="D14" s="181"/>
      <c r="F14" s="170"/>
      <c r="G14" s="170"/>
      <c r="H14" s="170"/>
      <c r="I14" s="170"/>
      <c r="J14" s="170"/>
      <c r="K14" s="170"/>
      <c r="L14" s="170"/>
    </row>
    <row r="15" customFormat="false" ht="16.45" hidden="false" customHeight="false" outlineLevel="0" collapsed="false">
      <c r="A15" s="184"/>
      <c r="B15" s="185"/>
      <c r="C15" s="186"/>
      <c r="D15" s="181"/>
      <c r="F15" s="170"/>
      <c r="G15" s="170"/>
      <c r="H15" s="170"/>
      <c r="I15" s="170"/>
      <c r="J15" s="170"/>
      <c r="K15" s="170"/>
      <c r="L15" s="170"/>
    </row>
    <row r="16" customFormat="false" ht="16.45" hidden="false" customHeight="false" outlineLevel="0" collapsed="false">
      <c r="A16" s="176" t="s">
        <v>227</v>
      </c>
      <c r="B16" s="177" t="s">
        <v>228</v>
      </c>
      <c r="C16" s="180" t="n">
        <f aca="false">ROUND(IF('3.CAGED'!C39&gt;24,(1-12/'3.CAGED'!C39)*0.1111,0.1111-C25),4)</f>
        <v>0.0619</v>
      </c>
      <c r="D16" s="181"/>
      <c r="F16" s="170"/>
      <c r="G16" s="170"/>
      <c r="H16" s="170"/>
      <c r="I16" s="170"/>
      <c r="J16" s="170"/>
      <c r="K16" s="170"/>
      <c r="L16" s="170"/>
    </row>
    <row r="17" customFormat="false" ht="16.45" hidden="false" customHeight="false" outlineLevel="0" collapsed="false">
      <c r="A17" s="176" t="s">
        <v>229</v>
      </c>
      <c r="B17" s="177" t="s">
        <v>230</v>
      </c>
      <c r="C17" s="180" t="n">
        <f aca="false">ROUND('3.CAGED'!C33/'3.CAGED'!C30,4)</f>
        <v>0.0833</v>
      </c>
      <c r="D17" s="181"/>
      <c r="F17" s="170"/>
      <c r="G17" s="170"/>
      <c r="H17" s="170"/>
      <c r="I17" s="170"/>
      <c r="J17" s="170"/>
      <c r="K17" s="170"/>
      <c r="L17" s="170"/>
    </row>
    <row r="18" customFormat="false" ht="16.45" hidden="false" customHeight="false" outlineLevel="0" collapsed="false">
      <c r="A18" s="176" t="s">
        <v>231</v>
      </c>
      <c r="B18" s="177" t="s">
        <v>232</v>
      </c>
      <c r="C18" s="180" t="n">
        <v>0.0006</v>
      </c>
      <c r="D18" s="181"/>
      <c r="F18" s="170"/>
      <c r="G18" s="170"/>
      <c r="H18" s="170"/>
      <c r="I18" s="170"/>
      <c r="J18" s="170"/>
      <c r="K18" s="170"/>
      <c r="L18" s="170"/>
    </row>
    <row r="19" customFormat="false" ht="16.45" hidden="false" customHeight="false" outlineLevel="0" collapsed="false">
      <c r="A19" s="176" t="s">
        <v>233</v>
      </c>
      <c r="B19" s="177" t="s">
        <v>234</v>
      </c>
      <c r="C19" s="180" t="n">
        <v>0.0082</v>
      </c>
      <c r="D19" s="181"/>
      <c r="F19" s="170"/>
      <c r="G19" s="170"/>
      <c r="H19" s="170"/>
      <c r="I19" s="170"/>
      <c r="J19" s="170"/>
      <c r="K19" s="170"/>
      <c r="L19" s="170"/>
    </row>
    <row r="20" customFormat="false" ht="16.45" hidden="false" customHeight="false" outlineLevel="0" collapsed="false">
      <c r="A20" s="176" t="s">
        <v>235</v>
      </c>
      <c r="B20" s="177" t="s">
        <v>236</v>
      </c>
      <c r="C20" s="180" t="n">
        <v>0.0031</v>
      </c>
      <c r="D20" s="181"/>
      <c r="F20" s="170"/>
      <c r="G20" s="170"/>
      <c r="H20" s="170"/>
      <c r="I20" s="170"/>
      <c r="J20" s="170"/>
      <c r="K20" s="170"/>
      <c r="L20" s="170"/>
    </row>
    <row r="21" customFormat="false" ht="16.45" hidden="false" customHeight="false" outlineLevel="0" collapsed="false">
      <c r="A21" s="176" t="s">
        <v>237</v>
      </c>
      <c r="B21" s="177" t="s">
        <v>238</v>
      </c>
      <c r="C21" s="180" t="n">
        <v>0.0166</v>
      </c>
      <c r="D21" s="181"/>
      <c r="F21" s="170"/>
      <c r="G21" s="170"/>
      <c r="H21" s="170"/>
      <c r="I21" s="170"/>
      <c r="J21" s="170"/>
      <c r="K21" s="170"/>
      <c r="L21" s="170"/>
    </row>
    <row r="22" customFormat="false" ht="16.45" hidden="false" customHeight="false" outlineLevel="0" collapsed="false">
      <c r="A22" s="176" t="s">
        <v>239</v>
      </c>
      <c r="B22" s="182" t="s">
        <v>240</v>
      </c>
      <c r="C22" s="183" t="n">
        <f aca="false">SUM(C16:C21)</f>
        <v>0.1737</v>
      </c>
      <c r="D22" s="187"/>
      <c r="F22" s="170"/>
      <c r="G22" s="170"/>
      <c r="H22" s="170"/>
      <c r="I22" s="170"/>
      <c r="J22" s="170"/>
      <c r="K22" s="170"/>
      <c r="L22" s="170"/>
    </row>
    <row r="23" customFormat="false" ht="16.45" hidden="false" customHeight="false" outlineLevel="0" collapsed="false">
      <c r="A23" s="184"/>
      <c r="B23" s="185"/>
      <c r="C23" s="186"/>
      <c r="D23" s="187"/>
      <c r="F23" s="170"/>
      <c r="G23" s="170"/>
      <c r="H23" s="170"/>
      <c r="I23" s="170"/>
      <c r="J23" s="170"/>
      <c r="K23" s="170"/>
      <c r="L23" s="170"/>
    </row>
    <row r="24" customFormat="false" ht="16.45" hidden="false" customHeight="false" outlineLevel="0" collapsed="false">
      <c r="A24" s="176" t="s">
        <v>241</v>
      </c>
      <c r="B24" s="177" t="s">
        <v>242</v>
      </c>
      <c r="C24" s="180" t="n">
        <f aca="false">ROUND(('3.CAGED'!C38) *'3.CAGED'!C29/'3.CAGED'!C30,4)</f>
        <v>0.0256</v>
      </c>
      <c r="D24" s="181"/>
      <c r="E24" s="188"/>
      <c r="F24" s="170"/>
      <c r="G24" s="170"/>
      <c r="H24" s="170"/>
      <c r="I24" s="170"/>
      <c r="J24" s="170"/>
      <c r="K24" s="170"/>
      <c r="L24" s="170"/>
    </row>
    <row r="25" customFormat="false" ht="16.45" hidden="false" customHeight="false" outlineLevel="0" collapsed="false">
      <c r="A25" s="176" t="s">
        <v>243</v>
      </c>
      <c r="B25" s="177" t="s">
        <v>244</v>
      </c>
      <c r="C25" s="180" t="n">
        <f aca="false">ROUND(IF('3.CAGED'!C39&gt;12,12/'3.CAGED'!C39*0.1111,0.1111),4)</f>
        <v>0.0492</v>
      </c>
      <c r="D25" s="181"/>
      <c r="F25" s="170"/>
      <c r="G25" s="170"/>
      <c r="H25" s="189"/>
      <c r="I25" s="170"/>
      <c r="J25" s="170"/>
      <c r="K25" s="170"/>
      <c r="L25" s="170"/>
    </row>
    <row r="26" customFormat="false" ht="16.45" hidden="false" customHeight="false" outlineLevel="0" collapsed="false">
      <c r="A26" s="176" t="s">
        <v>245</v>
      </c>
      <c r="B26" s="177" t="s">
        <v>246</v>
      </c>
      <c r="C26" s="180" t="n">
        <f aca="false">C24*C25</f>
        <v>0.00125952</v>
      </c>
      <c r="D26" s="181"/>
      <c r="F26" s="170"/>
      <c r="G26" s="170"/>
      <c r="H26" s="170"/>
      <c r="I26" s="170"/>
      <c r="J26" s="170"/>
      <c r="K26" s="170"/>
      <c r="L26" s="170"/>
    </row>
    <row r="27" customFormat="false" ht="16.45" hidden="false" customHeight="false" outlineLevel="0" collapsed="false">
      <c r="A27" s="176" t="s">
        <v>247</v>
      </c>
      <c r="B27" s="177" t="s">
        <v>248</v>
      </c>
      <c r="C27" s="180" t="n">
        <f aca="false">ROUND(('3.CAGED'!C30+'3.CAGED'!C31+'3.CAGED'!C33)/'3.CAGED'!C28*'3.CAGED'!C35*'3.CAGED'!C36*'3.CAGED'!C29/'3.CAGED'!C30,4)</f>
        <v>0.0205</v>
      </c>
      <c r="D27" s="181"/>
      <c r="F27" s="170"/>
      <c r="G27" s="190"/>
      <c r="H27" s="170"/>
      <c r="I27" s="170"/>
      <c r="J27" s="170"/>
      <c r="K27" s="170"/>
      <c r="L27" s="170"/>
    </row>
    <row r="28" customFormat="false" ht="16.45" hidden="false" customHeight="false" outlineLevel="0" collapsed="false">
      <c r="A28" s="176" t="s">
        <v>249</v>
      </c>
      <c r="B28" s="177" t="s">
        <v>250</v>
      </c>
      <c r="C28" s="180" t="n">
        <f aca="false">ROUND(('3.CAGED'!C32/'3.CAGED'!C30)*'3.CAGED'!C29/12,4)</f>
        <v>0.0018</v>
      </c>
      <c r="D28" s="181"/>
      <c r="F28" s="170"/>
      <c r="G28" s="170"/>
      <c r="H28" s="170"/>
      <c r="I28" s="170"/>
      <c r="J28" s="170"/>
      <c r="K28" s="170"/>
      <c r="L28" s="170"/>
    </row>
    <row r="29" customFormat="false" ht="16.45" hidden="false" customHeight="false" outlineLevel="0" collapsed="false">
      <c r="A29" s="176" t="s">
        <v>251</v>
      </c>
      <c r="B29" s="182" t="s">
        <v>252</v>
      </c>
      <c r="C29" s="183" t="n">
        <f aca="false">SUM(C24:C28)</f>
        <v>0.09835952</v>
      </c>
      <c r="D29" s="187"/>
      <c r="F29" s="170"/>
      <c r="G29" s="170"/>
      <c r="H29" s="170"/>
      <c r="I29" s="170"/>
      <c r="J29" s="170"/>
      <c r="K29" s="170"/>
      <c r="L29" s="170"/>
    </row>
    <row r="30" customFormat="false" ht="16.45" hidden="false" customHeight="false" outlineLevel="0" collapsed="false">
      <c r="A30" s="184"/>
      <c r="B30" s="185"/>
      <c r="C30" s="186"/>
      <c r="D30" s="187"/>
      <c r="F30" s="170"/>
      <c r="G30" s="170"/>
      <c r="H30" s="170"/>
      <c r="I30" s="170"/>
      <c r="J30" s="170"/>
      <c r="K30" s="170"/>
      <c r="L30" s="170"/>
    </row>
    <row r="31" customFormat="false" ht="16.45" hidden="false" customHeight="false" outlineLevel="0" collapsed="false">
      <c r="A31" s="176" t="s">
        <v>253</v>
      </c>
      <c r="B31" s="177" t="s">
        <v>254</v>
      </c>
      <c r="C31" s="180" t="n">
        <f aca="false">ROUND(C14*C22,4)</f>
        <v>0.0639</v>
      </c>
      <c r="D31" s="181"/>
      <c r="F31" s="170"/>
      <c r="G31" s="170"/>
      <c r="H31" s="170"/>
      <c r="I31" s="170"/>
      <c r="J31" s="170"/>
      <c r="K31" s="170"/>
      <c r="L31" s="170"/>
    </row>
    <row r="32" customFormat="false" ht="26.85" hidden="false" customHeight="false" outlineLevel="0" collapsed="false">
      <c r="A32" s="176" t="s">
        <v>255</v>
      </c>
      <c r="B32" s="191" t="s">
        <v>256</v>
      </c>
      <c r="C32" s="180" t="n">
        <f aca="false">ROUND((C24*C13),4)</f>
        <v>0.002</v>
      </c>
      <c r="D32" s="181"/>
      <c r="F32" s="170"/>
      <c r="G32" s="170"/>
      <c r="H32" s="170"/>
      <c r="I32" s="170"/>
      <c r="J32" s="170"/>
      <c r="K32" s="170"/>
      <c r="L32" s="170"/>
    </row>
    <row r="33" customFormat="false" ht="16.45" hidden="false" customHeight="false" outlineLevel="0" collapsed="false">
      <c r="A33" s="176" t="s">
        <v>257</v>
      </c>
      <c r="B33" s="182" t="s">
        <v>258</v>
      </c>
      <c r="C33" s="183" t="n">
        <f aca="false">SUM(C31:C32)</f>
        <v>0.0659</v>
      </c>
      <c r="D33" s="187"/>
      <c r="F33" s="170"/>
      <c r="G33" s="170"/>
      <c r="H33" s="170"/>
      <c r="I33" s="170"/>
      <c r="J33" s="170"/>
      <c r="K33" s="170"/>
      <c r="L33" s="170"/>
    </row>
    <row r="34" customFormat="false" ht="16.45" hidden="false" customHeight="false" outlineLevel="0" collapsed="false">
      <c r="A34" s="192"/>
      <c r="B34" s="193" t="s">
        <v>259</v>
      </c>
      <c r="C34" s="194" t="n">
        <f aca="false">C33+C29+C22+C14</f>
        <v>0.70595952</v>
      </c>
      <c r="D34" s="187"/>
      <c r="F34" s="170"/>
      <c r="G34" s="170"/>
      <c r="H34" s="170"/>
      <c r="I34" s="170"/>
      <c r="J34" s="170"/>
      <c r="K34" s="170"/>
      <c r="L34" s="170"/>
    </row>
    <row r="35" customFormat="false" ht="16.45" hidden="false" customHeight="false" outlineLevel="0" collapsed="false">
      <c r="A35" s="179"/>
      <c r="B35" s="195"/>
      <c r="C35" s="196"/>
      <c r="D35" s="197"/>
      <c r="F35" s="170"/>
      <c r="G35" s="170"/>
      <c r="H35" s="170"/>
      <c r="I35" s="170"/>
      <c r="J35" s="170"/>
      <c r="K35" s="170"/>
      <c r="L35" s="170"/>
    </row>
    <row r="36" customFormat="false" ht="17.65" hidden="false" customHeight="false" outlineLevel="0" collapsed="false">
      <c r="A36" s="198"/>
      <c r="B36" s="198"/>
      <c r="C36" s="198"/>
      <c r="D36" s="199"/>
      <c r="F36" s="170"/>
      <c r="G36" s="170"/>
      <c r="H36" s="170"/>
      <c r="I36" s="170"/>
      <c r="J36" s="170"/>
      <c r="K36" s="170"/>
      <c r="L36" s="170"/>
    </row>
    <row r="37" customFormat="false" ht="14.05" hidden="false" customHeight="false" outlineLevel="0" collapsed="false">
      <c r="A37" s="200"/>
      <c r="B37" s="201"/>
      <c r="C37" s="201"/>
      <c r="D37" s="179"/>
      <c r="F37" s="170"/>
      <c r="G37" s="170"/>
      <c r="H37" s="170"/>
      <c r="I37" s="170"/>
      <c r="J37" s="170"/>
      <c r="K37" s="170"/>
      <c r="L37" s="170"/>
    </row>
    <row r="38" customFormat="false" ht="14.05" hidden="false" customHeight="false" outlineLevel="0" collapsed="false">
      <c r="A38" s="200"/>
      <c r="B38" s="202"/>
      <c r="C38" s="203"/>
      <c r="D38" s="179"/>
      <c r="F38" s="170"/>
      <c r="G38" s="170"/>
      <c r="H38" s="170"/>
      <c r="I38" s="170"/>
      <c r="J38" s="170"/>
      <c r="K38" s="170"/>
      <c r="L38" s="170"/>
    </row>
    <row r="39" customFormat="false" ht="14.05" hidden="false" customHeight="false" outlineLevel="0" collapsed="false">
      <c r="A39" s="200"/>
      <c r="B39" s="202"/>
      <c r="C39" s="203"/>
      <c r="D39" s="179"/>
      <c r="F39" s="170"/>
      <c r="G39" s="170"/>
      <c r="H39" s="170"/>
      <c r="I39" s="170"/>
      <c r="J39" s="170"/>
      <c r="K39" s="170"/>
      <c r="L39" s="170"/>
    </row>
    <row r="40" customFormat="false" ht="14.05" hidden="false" customHeight="false" outlineLevel="0" collapsed="false">
      <c r="A40" s="200"/>
      <c r="B40" s="202"/>
      <c r="C40" s="203"/>
      <c r="D40" s="179"/>
      <c r="F40" s="170"/>
      <c r="G40" s="170"/>
      <c r="H40" s="170"/>
      <c r="I40" s="170"/>
      <c r="J40" s="170"/>
      <c r="K40" s="170"/>
      <c r="L40" s="170"/>
    </row>
    <row r="41" customFormat="false" ht="14.05" hidden="false" customHeight="false" outlineLevel="0" collapsed="false">
      <c r="A41" s="200"/>
      <c r="B41" s="202"/>
      <c r="C41" s="203"/>
      <c r="D41" s="187"/>
      <c r="E41" s="170"/>
      <c r="F41" s="170"/>
      <c r="G41" s="170"/>
      <c r="H41" s="170"/>
      <c r="I41" s="170"/>
      <c r="J41" s="170"/>
      <c r="K41" s="170"/>
      <c r="L41" s="170"/>
    </row>
    <row r="42" customFormat="false" ht="14.05" hidden="false" customHeight="false" outlineLevel="0" collapsed="false">
      <c r="A42" s="200"/>
      <c r="B42" s="202"/>
      <c r="C42" s="203"/>
      <c r="E42" s="170"/>
      <c r="F42" s="170"/>
      <c r="G42" s="170"/>
      <c r="H42" s="170"/>
      <c r="I42" s="170"/>
      <c r="J42" s="170"/>
      <c r="K42" s="170"/>
      <c r="L42" s="170"/>
    </row>
    <row r="43" customFormat="false" ht="14.05" hidden="false" customHeight="false" outlineLevel="0" collapsed="false">
      <c r="A43" s="200"/>
      <c r="B43" s="200"/>
      <c r="C43" s="203"/>
      <c r="E43" s="170"/>
      <c r="F43" s="170"/>
      <c r="G43" s="170"/>
      <c r="H43" s="170"/>
      <c r="I43" s="170"/>
      <c r="J43" s="170"/>
      <c r="K43" s="170"/>
      <c r="L43" s="170"/>
    </row>
    <row r="44" customFormat="false" ht="14.05" hidden="false" customHeight="false" outlineLevel="0" collapsed="false">
      <c r="A44" s="200"/>
      <c r="B44" s="200"/>
      <c r="C44" s="203"/>
      <c r="E44" s="170"/>
      <c r="F44" s="170"/>
      <c r="G44" s="170"/>
      <c r="H44" s="170"/>
      <c r="I44" s="170"/>
      <c r="J44" s="170"/>
      <c r="K44" s="170"/>
      <c r="L44" s="170"/>
    </row>
    <row r="45" customFormat="false" ht="14.05" hidden="false" customHeight="false" outlineLevel="0" collapsed="false">
      <c r="A45" s="200"/>
      <c r="B45" s="200"/>
      <c r="C45" s="203"/>
      <c r="E45" s="170"/>
      <c r="F45" s="170"/>
      <c r="G45" s="170"/>
      <c r="H45" s="170"/>
      <c r="I45" s="170"/>
      <c r="J45" s="170"/>
      <c r="K45" s="170"/>
      <c r="L45" s="170"/>
    </row>
    <row r="46" customFormat="false" ht="14.05" hidden="false" customHeight="false" outlineLevel="0" collapsed="false">
      <c r="A46" s="200"/>
      <c r="B46" s="200"/>
      <c r="C46" s="203"/>
      <c r="E46" s="170"/>
      <c r="F46" s="170"/>
      <c r="G46" s="170"/>
      <c r="H46" s="170"/>
      <c r="I46" s="170"/>
      <c r="J46" s="170"/>
      <c r="K46" s="170"/>
      <c r="L46" s="170"/>
    </row>
    <row r="47" customFormat="false" ht="14.05" hidden="false" customHeight="false" outlineLevel="0" collapsed="false">
      <c r="A47" s="200"/>
      <c r="B47" s="200"/>
      <c r="C47" s="203"/>
      <c r="E47" s="170"/>
      <c r="F47" s="170"/>
      <c r="G47" s="170"/>
      <c r="H47" s="170"/>
      <c r="I47" s="170"/>
      <c r="J47" s="170"/>
      <c r="K47" s="170"/>
      <c r="L47" s="170"/>
    </row>
    <row r="48" customFormat="false" ht="15.25" hidden="false" customHeight="false" outlineLevel="0" collapsed="false">
      <c r="A48" s="204"/>
      <c r="B48" s="202"/>
      <c r="C48" s="203"/>
      <c r="E48" s="170"/>
      <c r="F48" s="170"/>
      <c r="G48" s="170"/>
      <c r="H48" s="170"/>
      <c r="I48" s="170"/>
      <c r="J48" s="170"/>
      <c r="K48" s="170"/>
      <c r="L48" s="170"/>
    </row>
    <row r="49" customFormat="false" ht="15.25" hidden="false" customHeight="false" outlineLevel="0" collapsed="false">
      <c r="A49" s="204"/>
      <c r="B49" s="202"/>
      <c r="C49" s="203"/>
      <c r="E49" s="170"/>
      <c r="F49" s="170"/>
      <c r="G49" s="170"/>
      <c r="H49" s="170"/>
      <c r="I49" s="170"/>
      <c r="J49" s="170"/>
      <c r="K49" s="170"/>
      <c r="L49" s="170"/>
    </row>
    <row r="50" customFormat="false" ht="15.25" hidden="false" customHeight="false" outlineLevel="0" collapsed="false">
      <c r="A50" s="204"/>
      <c r="B50" s="202"/>
      <c r="C50" s="203"/>
      <c r="E50" s="170"/>
      <c r="F50" s="170"/>
      <c r="G50" s="170"/>
      <c r="H50" s="170"/>
      <c r="I50" s="170"/>
      <c r="J50" s="170"/>
      <c r="K50" s="170"/>
      <c r="L50" s="170"/>
    </row>
    <row r="51" customFormat="false" ht="15.25" hidden="false" customHeight="false" outlineLevel="0" collapsed="false">
      <c r="A51" s="204"/>
      <c r="B51" s="202"/>
      <c r="C51" s="203"/>
      <c r="E51" s="170"/>
      <c r="F51" s="170"/>
      <c r="G51" s="170"/>
      <c r="H51" s="170"/>
      <c r="I51" s="170"/>
      <c r="J51" s="170"/>
      <c r="K51" s="170"/>
      <c r="L51" s="170"/>
    </row>
    <row r="52" customFormat="false" ht="15.25" hidden="false" customHeight="false" outlineLevel="0" collapsed="false">
      <c r="A52" s="204"/>
      <c r="B52" s="202"/>
      <c r="C52" s="203"/>
      <c r="E52" s="170"/>
      <c r="F52" s="170"/>
      <c r="G52" s="170"/>
      <c r="H52" s="170"/>
      <c r="I52" s="170"/>
      <c r="J52" s="170"/>
      <c r="K52" s="170"/>
      <c r="L52" s="170"/>
    </row>
    <row r="53" customFormat="false" ht="16.15" hidden="false" customHeight="false" outlineLevel="0" collapsed="false">
      <c r="A53" s="205"/>
      <c r="B53" s="200"/>
      <c r="C53" s="200"/>
      <c r="E53" s="170"/>
      <c r="F53" s="170"/>
      <c r="G53" s="170"/>
      <c r="H53" s="170"/>
      <c r="I53" s="170"/>
      <c r="J53" s="170"/>
      <c r="K53" s="170"/>
      <c r="L53" s="170"/>
    </row>
    <row r="54" customFormat="false" ht="12.8" hidden="false" customHeight="false" outlineLevel="0" collapsed="false">
      <c r="A54" s="200"/>
      <c r="B54" s="200"/>
      <c r="C54" s="200"/>
      <c r="E54" s="170"/>
      <c r="F54" s="170"/>
      <c r="G54" s="170"/>
      <c r="H54" s="170"/>
      <c r="I54" s="170"/>
      <c r="J54" s="170"/>
      <c r="K54" s="170"/>
      <c r="L54" s="170"/>
    </row>
    <row r="55" customFormat="false" ht="12.8" hidden="false" customHeight="false" outlineLevel="0" collapsed="false">
      <c r="A55" s="200"/>
      <c r="B55" s="200"/>
      <c r="C55" s="200"/>
      <c r="E55" s="170"/>
      <c r="F55" s="170"/>
      <c r="G55" s="170"/>
      <c r="H55" s="170"/>
      <c r="I55" s="170"/>
      <c r="J55" s="170"/>
      <c r="K55" s="170"/>
      <c r="L55" s="170"/>
    </row>
    <row r="56" customFormat="false" ht="12.8" hidden="false" customHeight="false" outlineLevel="0" collapsed="false">
      <c r="A56" s="206"/>
      <c r="B56" s="200"/>
      <c r="C56" s="200"/>
      <c r="E56" s="170"/>
      <c r="F56" s="170"/>
      <c r="G56" s="170"/>
      <c r="H56" s="170"/>
      <c r="I56" s="170"/>
      <c r="J56" s="170"/>
      <c r="K56" s="170"/>
      <c r="L56" s="170"/>
    </row>
    <row r="57" customFormat="false" ht="12.8" hidden="false" customHeight="false" outlineLevel="0" collapsed="false">
      <c r="A57" s="200"/>
      <c r="B57" s="200"/>
      <c r="C57" s="200"/>
      <c r="E57" s="170"/>
    </row>
    <row r="58" customFormat="false" ht="12.8" hidden="false" customHeight="false" outlineLevel="0" collapsed="false">
      <c r="A58" s="200"/>
      <c r="B58" s="200"/>
      <c r="C58" s="200"/>
      <c r="E58" s="170"/>
    </row>
    <row r="59" customFormat="false" ht="12.8" hidden="false" customHeight="false" outlineLevel="0" collapsed="false">
      <c r="A59" s="200"/>
      <c r="B59" s="200"/>
      <c r="C59" s="200"/>
      <c r="E59" s="170"/>
    </row>
    <row r="60" customFormat="false" ht="12.8" hidden="false" customHeight="false" outlineLevel="0" collapsed="false">
      <c r="A60" s="200"/>
      <c r="B60" s="200"/>
      <c r="C60" s="200"/>
      <c r="E60" s="170"/>
    </row>
    <row r="61" customFormat="false" ht="12.8" hidden="false" customHeight="false" outlineLevel="0" collapsed="false">
      <c r="A61" s="200"/>
      <c r="B61" s="200"/>
      <c r="C61" s="200"/>
      <c r="E61" s="170"/>
    </row>
    <row r="62" customFormat="false" ht="12.8" hidden="false" customHeight="false" outlineLevel="0" collapsed="false">
      <c r="A62" s="200"/>
      <c r="B62" s="200"/>
      <c r="C62" s="200"/>
      <c r="E62" s="170"/>
    </row>
    <row r="63" customFormat="false" ht="12.8" hidden="false" customHeight="false" outlineLevel="0" collapsed="false">
      <c r="A63" s="200"/>
      <c r="B63" s="200"/>
      <c r="C63" s="200"/>
      <c r="E63" s="170"/>
    </row>
    <row r="64" customFormat="false" ht="12.8" hidden="false" customHeight="false" outlineLevel="0" collapsed="false">
      <c r="A64" s="200"/>
      <c r="B64" s="200"/>
      <c r="C64" s="200"/>
      <c r="E64" s="170"/>
    </row>
    <row r="65" customFormat="false" ht="12.8" hidden="false" customHeight="false" outlineLevel="0" collapsed="false">
      <c r="A65" s="200"/>
      <c r="B65" s="200"/>
      <c r="C65" s="200"/>
      <c r="E65" s="170"/>
    </row>
  </sheetData>
  <mergeCells count="4">
    <mergeCell ref="A4:C4"/>
    <mergeCell ref="A36:C36"/>
    <mergeCell ref="A43:B43"/>
    <mergeCell ref="A44:B4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8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28"/>
  <sheetViews>
    <sheetView showFormulas="false" showGridLines="true" showRowColHeaders="true" showZeros="true" rightToLeft="false" tabSelected="false" showOutlineSymbols="true" defaultGridColor="true" view="pageBreakPreview" topLeftCell="A1" colorId="64" zoomScale="160" zoomScaleNormal="65" zoomScalePageLayoutView="160" workbookViewId="0">
      <selection pane="topLeft" activeCell="E16" activeCellId="0" sqref="E16"/>
    </sheetView>
  </sheetViews>
  <sheetFormatPr defaultColWidth="11.53515625" defaultRowHeight="14.05" zeroHeight="false" outlineLevelRow="0" outlineLevelCol="0"/>
  <cols>
    <col collapsed="false" customWidth="true" hidden="false" outlineLevel="0" max="1" min="1" style="207" width="41.9"/>
    <col collapsed="false" customWidth="true" hidden="false" outlineLevel="0" max="2" min="2" style="207" width="5.58"/>
    <col collapsed="false" customWidth="true" hidden="false" outlineLevel="0" max="3" min="3" style="207" width="8.68"/>
    <col collapsed="false" customWidth="true" hidden="false" outlineLevel="0" max="4" min="4" style="207" width="10.93"/>
    <col collapsed="false" customWidth="true" hidden="false" outlineLevel="0" max="5" min="5" style="208" width="13.8"/>
    <col collapsed="false" customWidth="true" hidden="false" outlineLevel="0" max="6" min="6" style="207" width="9.72"/>
    <col collapsed="false" customWidth="true" hidden="false" outlineLevel="0" max="1024" min="7" style="1" width="8.68"/>
  </cols>
  <sheetData>
    <row r="1" customFormat="false" ht="14.05" hidden="false" customHeight="false" outlineLevel="0" collapsed="false">
      <c r="A1" s="172" t="s">
        <v>260</v>
      </c>
      <c r="B1" s="209"/>
      <c r="C1" s="209"/>
      <c r="D1" s="210"/>
      <c r="E1" s="211"/>
      <c r="F1" s="210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  <c r="AV1" s="212"/>
      <c r="AW1" s="212"/>
      <c r="AX1" s="212"/>
      <c r="AY1" s="212"/>
      <c r="AZ1" s="212"/>
      <c r="BA1" s="212"/>
      <c r="BB1" s="212"/>
      <c r="BC1" s="212"/>
      <c r="BD1" s="212"/>
      <c r="BE1" s="212"/>
      <c r="BF1" s="212"/>
      <c r="BG1" s="212"/>
      <c r="BH1" s="212"/>
      <c r="BI1" s="212"/>
      <c r="BJ1" s="212"/>
      <c r="BK1" s="212"/>
      <c r="BL1" s="212"/>
      <c r="BM1" s="212"/>
      <c r="BN1" s="212"/>
      <c r="BO1" s="212"/>
      <c r="BP1" s="212"/>
      <c r="BQ1" s="212"/>
      <c r="BR1" s="212"/>
      <c r="BS1" s="212"/>
      <c r="BT1" s="212"/>
      <c r="BU1" s="212"/>
      <c r="BV1" s="212"/>
      <c r="BW1" s="212"/>
      <c r="BX1" s="212"/>
      <c r="BY1" s="212"/>
      <c r="BZ1" s="212"/>
      <c r="CA1" s="212"/>
      <c r="CB1" s="212"/>
      <c r="CC1" s="212"/>
      <c r="CD1" s="212"/>
      <c r="CE1" s="212"/>
      <c r="CF1" s="212"/>
      <c r="CG1" s="212"/>
      <c r="CH1" s="212"/>
      <c r="CI1" s="212"/>
      <c r="CJ1" s="212"/>
      <c r="CK1" s="212"/>
      <c r="CL1" s="212"/>
      <c r="CM1" s="212"/>
      <c r="CN1" s="212"/>
      <c r="CO1" s="212"/>
      <c r="CP1" s="212"/>
      <c r="CQ1" s="212"/>
      <c r="CR1" s="212"/>
      <c r="CS1" s="212"/>
      <c r="CT1" s="212"/>
      <c r="CU1" s="212"/>
      <c r="CV1" s="212"/>
      <c r="CW1" s="212"/>
      <c r="CX1" s="212"/>
      <c r="CY1" s="212"/>
      <c r="CZ1" s="212"/>
      <c r="DA1" s="212"/>
      <c r="DB1" s="212"/>
      <c r="DC1" s="212"/>
      <c r="DD1" s="212"/>
      <c r="DE1" s="212"/>
      <c r="DF1" s="212"/>
      <c r="DG1" s="212"/>
      <c r="DH1" s="212"/>
      <c r="DI1" s="212"/>
      <c r="DJ1" s="212"/>
      <c r="DK1" s="212"/>
      <c r="DL1" s="212"/>
      <c r="DM1" s="212"/>
      <c r="DN1" s="212"/>
      <c r="DO1" s="212"/>
      <c r="DP1" s="212"/>
      <c r="DQ1" s="212"/>
      <c r="DR1" s="212"/>
      <c r="DS1" s="212"/>
      <c r="DT1" s="212"/>
      <c r="DU1" s="212"/>
      <c r="DV1" s="212"/>
      <c r="DW1" s="212"/>
      <c r="DX1" s="212"/>
      <c r="DY1" s="212"/>
      <c r="DZ1" s="212"/>
      <c r="EA1" s="212"/>
      <c r="EB1" s="212"/>
      <c r="EC1" s="212"/>
      <c r="ED1" s="212"/>
      <c r="EE1" s="212"/>
      <c r="EF1" s="212"/>
      <c r="EG1" s="212"/>
      <c r="EH1" s="212"/>
      <c r="EI1" s="212"/>
      <c r="EJ1" s="212"/>
      <c r="EK1" s="212"/>
      <c r="EL1" s="212"/>
      <c r="EM1" s="212"/>
      <c r="EN1" s="212"/>
      <c r="EO1" s="212"/>
      <c r="EP1" s="212"/>
      <c r="EQ1" s="212"/>
      <c r="ER1" s="212"/>
      <c r="ES1" s="212"/>
      <c r="ET1" s="212"/>
      <c r="EU1" s="212"/>
      <c r="EV1" s="212"/>
      <c r="EW1" s="212"/>
      <c r="EX1" s="212"/>
      <c r="EY1" s="212"/>
      <c r="EZ1" s="212"/>
      <c r="FA1" s="212"/>
      <c r="FB1" s="212"/>
      <c r="FC1" s="212"/>
      <c r="FD1" s="212"/>
      <c r="FE1" s="212"/>
      <c r="FF1" s="212"/>
      <c r="FG1" s="212"/>
      <c r="FH1" s="212"/>
      <c r="FI1" s="212"/>
      <c r="FJ1" s="212"/>
      <c r="FK1" s="212"/>
      <c r="FL1" s="212"/>
      <c r="FM1" s="212"/>
      <c r="FN1" s="212"/>
      <c r="FO1" s="212"/>
      <c r="FP1" s="212"/>
      <c r="FQ1" s="212"/>
      <c r="FR1" s="212"/>
      <c r="FS1" s="212"/>
      <c r="FT1" s="212"/>
      <c r="FU1" s="212"/>
      <c r="FV1" s="212"/>
      <c r="FW1" s="212"/>
      <c r="FX1" s="212"/>
      <c r="FY1" s="212"/>
      <c r="FZ1" s="212"/>
      <c r="GA1" s="212"/>
      <c r="GB1" s="212"/>
      <c r="GC1" s="212"/>
      <c r="GD1" s="212"/>
      <c r="GE1" s="212"/>
      <c r="GF1" s="212"/>
      <c r="GG1" s="212"/>
      <c r="GH1" s="212"/>
      <c r="GI1" s="212"/>
      <c r="GJ1" s="212"/>
      <c r="GK1" s="212"/>
      <c r="GL1" s="212"/>
      <c r="GM1" s="212"/>
      <c r="GN1" s="212"/>
      <c r="GO1" s="212"/>
      <c r="GP1" s="212"/>
      <c r="GQ1" s="212"/>
      <c r="GR1" s="212"/>
      <c r="GS1" s="212"/>
      <c r="GT1" s="212"/>
      <c r="GU1" s="212"/>
      <c r="GV1" s="212"/>
      <c r="GW1" s="212"/>
      <c r="GX1" s="212"/>
      <c r="GY1" s="212"/>
      <c r="GZ1" s="212"/>
      <c r="HA1" s="212"/>
      <c r="HB1" s="212"/>
      <c r="HC1" s="212"/>
      <c r="HD1" s="212"/>
      <c r="HE1" s="212"/>
      <c r="HF1" s="212"/>
      <c r="HG1" s="212"/>
      <c r="HH1" s="212"/>
      <c r="HI1" s="212"/>
      <c r="HJ1" s="212"/>
      <c r="HK1" s="212"/>
      <c r="HL1" s="212"/>
      <c r="HM1" s="212"/>
      <c r="HN1" s="212"/>
      <c r="HO1" s="212"/>
      <c r="HP1" s="212"/>
      <c r="HQ1" s="212"/>
      <c r="HR1" s="212"/>
      <c r="HS1" s="212"/>
      <c r="HT1" s="212"/>
      <c r="HU1" s="212"/>
      <c r="HV1" s="212"/>
      <c r="HW1" s="212"/>
      <c r="HX1" s="212"/>
      <c r="HY1" s="212"/>
      <c r="HZ1" s="212"/>
      <c r="IA1" s="212"/>
      <c r="IB1" s="212"/>
      <c r="IC1" s="212"/>
      <c r="ID1" s="212"/>
      <c r="IE1" s="212"/>
      <c r="IF1" s="212"/>
      <c r="IG1" s="212"/>
      <c r="IH1" s="212"/>
      <c r="II1" s="212"/>
      <c r="IJ1" s="212"/>
      <c r="IK1" s="212"/>
      <c r="IL1" s="212"/>
      <c r="IM1" s="212"/>
      <c r="IN1" s="212"/>
      <c r="IO1" s="212"/>
      <c r="IP1" s="212"/>
      <c r="IQ1" s="212"/>
      <c r="IR1" s="212"/>
      <c r="IS1" s="212"/>
      <c r="IT1" s="212"/>
      <c r="IU1" s="212"/>
      <c r="IV1" s="212"/>
      <c r="IW1" s="212"/>
      <c r="IX1" s="212"/>
      <c r="IY1" s="212"/>
      <c r="IZ1" s="212"/>
      <c r="JA1" s="212"/>
      <c r="JB1" s="212"/>
      <c r="JC1" s="212"/>
      <c r="JD1" s="212"/>
      <c r="JE1" s="212"/>
      <c r="JF1" s="212"/>
      <c r="JG1" s="212"/>
      <c r="JH1" s="212"/>
      <c r="JI1" s="212"/>
      <c r="JJ1" s="212"/>
      <c r="JK1" s="212"/>
      <c r="JL1" s="212"/>
      <c r="JM1" s="212"/>
      <c r="JN1" s="212"/>
      <c r="JO1" s="212"/>
      <c r="JP1" s="212"/>
      <c r="JQ1" s="212"/>
      <c r="JR1" s="212"/>
      <c r="JS1" s="212"/>
      <c r="JT1" s="212"/>
      <c r="JU1" s="212"/>
      <c r="JV1" s="212"/>
      <c r="JW1" s="212"/>
      <c r="JX1" s="212"/>
      <c r="JY1" s="212"/>
      <c r="JZ1" s="212"/>
      <c r="KA1" s="212"/>
      <c r="KB1" s="212"/>
      <c r="KC1" s="212"/>
      <c r="KD1" s="212"/>
      <c r="KE1" s="212"/>
      <c r="KF1" s="212"/>
      <c r="KG1" s="212"/>
      <c r="KH1" s="212"/>
      <c r="KI1" s="212"/>
      <c r="KJ1" s="212"/>
      <c r="KK1" s="212"/>
      <c r="KL1" s="212"/>
      <c r="KM1" s="212"/>
      <c r="KN1" s="212"/>
      <c r="KO1" s="212"/>
      <c r="KP1" s="212"/>
      <c r="KQ1" s="212"/>
      <c r="KR1" s="212"/>
      <c r="KS1" s="212"/>
      <c r="KT1" s="212"/>
      <c r="KU1" s="212"/>
      <c r="KV1" s="212"/>
      <c r="KW1" s="212"/>
      <c r="KX1" s="212"/>
      <c r="KY1" s="212"/>
      <c r="KZ1" s="212"/>
      <c r="LA1" s="212"/>
      <c r="LB1" s="212"/>
      <c r="LC1" s="212"/>
      <c r="LD1" s="212"/>
      <c r="LE1" s="212"/>
      <c r="LF1" s="212"/>
      <c r="LG1" s="212"/>
      <c r="LH1" s="212"/>
      <c r="LI1" s="212"/>
      <c r="LJ1" s="212"/>
      <c r="LK1" s="212"/>
      <c r="LL1" s="212"/>
      <c r="LM1" s="212"/>
      <c r="LN1" s="212"/>
      <c r="LO1" s="212"/>
      <c r="LP1" s="212"/>
      <c r="LQ1" s="212"/>
      <c r="LR1" s="212"/>
      <c r="LS1" s="212"/>
      <c r="LT1" s="212"/>
      <c r="LU1" s="212"/>
      <c r="LV1" s="212"/>
      <c r="LW1" s="212"/>
      <c r="LX1" s="212"/>
      <c r="LY1" s="212"/>
      <c r="LZ1" s="212"/>
      <c r="MA1" s="212"/>
      <c r="MB1" s="212"/>
      <c r="MC1" s="212"/>
      <c r="MD1" s="212"/>
      <c r="ME1" s="212"/>
      <c r="MF1" s="212"/>
      <c r="MG1" s="212"/>
      <c r="MH1" s="212"/>
      <c r="MI1" s="212"/>
      <c r="MJ1" s="212"/>
      <c r="MK1" s="212"/>
      <c r="ML1" s="212"/>
      <c r="MM1" s="212"/>
      <c r="MN1" s="212"/>
      <c r="MO1" s="212"/>
      <c r="MP1" s="212"/>
      <c r="MQ1" s="212"/>
      <c r="MR1" s="212"/>
      <c r="MS1" s="212"/>
      <c r="MT1" s="212"/>
      <c r="MU1" s="212"/>
      <c r="MV1" s="212"/>
      <c r="MW1" s="212"/>
      <c r="MX1" s="212"/>
      <c r="MY1" s="212"/>
      <c r="MZ1" s="212"/>
      <c r="NA1" s="212"/>
      <c r="NB1" s="212"/>
      <c r="NC1" s="212"/>
      <c r="ND1" s="212"/>
      <c r="NE1" s="212"/>
      <c r="NF1" s="212"/>
      <c r="NG1" s="212"/>
      <c r="NH1" s="212"/>
      <c r="NI1" s="212"/>
      <c r="NJ1" s="212"/>
      <c r="NK1" s="212"/>
      <c r="NL1" s="212"/>
      <c r="NM1" s="212"/>
      <c r="NN1" s="212"/>
      <c r="NO1" s="212"/>
      <c r="NP1" s="212"/>
      <c r="NQ1" s="212"/>
      <c r="NR1" s="212"/>
      <c r="NS1" s="212"/>
      <c r="NT1" s="212"/>
      <c r="NU1" s="212"/>
      <c r="NV1" s="212"/>
      <c r="NW1" s="212"/>
      <c r="NX1" s="212"/>
      <c r="NY1" s="212"/>
      <c r="NZ1" s="212"/>
      <c r="OA1" s="212"/>
      <c r="OB1" s="212"/>
      <c r="OC1" s="212"/>
      <c r="OD1" s="212"/>
      <c r="OE1" s="212"/>
      <c r="OF1" s="212"/>
      <c r="OG1" s="212"/>
      <c r="OH1" s="212"/>
      <c r="OI1" s="212"/>
      <c r="OJ1" s="212"/>
      <c r="OK1" s="212"/>
      <c r="OL1" s="212"/>
      <c r="OM1" s="212"/>
      <c r="ON1" s="212"/>
      <c r="OO1" s="212"/>
      <c r="OP1" s="212"/>
      <c r="OQ1" s="212"/>
      <c r="OR1" s="212"/>
      <c r="OS1" s="212"/>
      <c r="OT1" s="212"/>
      <c r="OU1" s="212"/>
      <c r="OV1" s="212"/>
      <c r="OW1" s="212"/>
      <c r="OX1" s="212"/>
      <c r="OY1" s="212"/>
      <c r="OZ1" s="212"/>
      <c r="PA1" s="212"/>
      <c r="PB1" s="212"/>
      <c r="PC1" s="212"/>
      <c r="PD1" s="212"/>
      <c r="PE1" s="212"/>
      <c r="PF1" s="212"/>
      <c r="PG1" s="212"/>
      <c r="PH1" s="212"/>
      <c r="PI1" s="212"/>
      <c r="PJ1" s="212"/>
      <c r="PK1" s="212"/>
      <c r="PL1" s="212"/>
      <c r="PM1" s="212"/>
      <c r="PN1" s="212"/>
      <c r="PO1" s="212"/>
      <c r="PP1" s="212"/>
      <c r="PQ1" s="212"/>
      <c r="PR1" s="212"/>
      <c r="PS1" s="212"/>
      <c r="PT1" s="212"/>
      <c r="PU1" s="212"/>
      <c r="PV1" s="212"/>
      <c r="PW1" s="212"/>
      <c r="PX1" s="212"/>
      <c r="PY1" s="212"/>
      <c r="PZ1" s="212"/>
      <c r="QA1" s="212"/>
      <c r="QB1" s="212"/>
      <c r="QC1" s="212"/>
      <c r="QD1" s="212"/>
      <c r="QE1" s="212"/>
      <c r="QF1" s="212"/>
      <c r="QG1" s="212"/>
      <c r="QH1" s="212"/>
      <c r="QI1" s="212"/>
      <c r="QJ1" s="212"/>
      <c r="QK1" s="212"/>
      <c r="QL1" s="212"/>
      <c r="QM1" s="212"/>
      <c r="QN1" s="212"/>
      <c r="QO1" s="212"/>
      <c r="QP1" s="212"/>
      <c r="QQ1" s="212"/>
      <c r="QR1" s="212"/>
      <c r="QS1" s="212"/>
      <c r="QT1" s="212"/>
      <c r="QU1" s="212"/>
      <c r="QV1" s="212"/>
      <c r="QW1" s="212"/>
      <c r="QX1" s="212"/>
      <c r="QY1" s="212"/>
      <c r="QZ1" s="212"/>
      <c r="RA1" s="212"/>
      <c r="RB1" s="212"/>
      <c r="RC1" s="212"/>
      <c r="RD1" s="212"/>
      <c r="RE1" s="212"/>
      <c r="RF1" s="212"/>
      <c r="RG1" s="212"/>
      <c r="RH1" s="212"/>
      <c r="RI1" s="212"/>
      <c r="RJ1" s="212"/>
      <c r="RK1" s="212"/>
      <c r="RL1" s="212"/>
      <c r="RM1" s="212"/>
      <c r="RN1" s="212"/>
      <c r="RO1" s="212"/>
      <c r="RP1" s="212"/>
      <c r="RQ1" s="212"/>
      <c r="RR1" s="212"/>
      <c r="RS1" s="212"/>
      <c r="RT1" s="212"/>
      <c r="RU1" s="212"/>
      <c r="RV1" s="212"/>
      <c r="RW1" s="212"/>
      <c r="RX1" s="212"/>
      <c r="RY1" s="212"/>
      <c r="RZ1" s="212"/>
      <c r="SA1" s="212"/>
      <c r="SB1" s="212"/>
      <c r="SC1" s="212"/>
      <c r="SD1" s="212"/>
      <c r="SE1" s="212"/>
      <c r="SF1" s="212"/>
      <c r="SG1" s="212"/>
      <c r="SH1" s="212"/>
      <c r="SI1" s="212"/>
      <c r="SJ1" s="212"/>
      <c r="SK1" s="212"/>
      <c r="SL1" s="212"/>
      <c r="SM1" s="212"/>
      <c r="SN1" s="212"/>
      <c r="SO1" s="212"/>
      <c r="SP1" s="212"/>
      <c r="SQ1" s="212"/>
      <c r="SR1" s="212"/>
      <c r="SS1" s="212"/>
      <c r="ST1" s="212"/>
      <c r="SU1" s="212"/>
      <c r="SV1" s="212"/>
      <c r="SW1" s="212"/>
      <c r="SX1" s="212"/>
      <c r="SY1" s="212"/>
      <c r="SZ1" s="212"/>
      <c r="TA1" s="212"/>
      <c r="TB1" s="212"/>
      <c r="TC1" s="212"/>
      <c r="TD1" s="212"/>
      <c r="TE1" s="212"/>
      <c r="TF1" s="212"/>
      <c r="TG1" s="212"/>
      <c r="TH1" s="212"/>
      <c r="TI1" s="212"/>
      <c r="TJ1" s="212"/>
      <c r="TK1" s="212"/>
      <c r="TL1" s="212"/>
      <c r="TM1" s="212"/>
      <c r="TN1" s="212"/>
      <c r="TO1" s="212"/>
      <c r="TP1" s="212"/>
      <c r="TQ1" s="212"/>
      <c r="TR1" s="212"/>
      <c r="TS1" s="212"/>
      <c r="TT1" s="212"/>
      <c r="TU1" s="212"/>
      <c r="TV1" s="212"/>
      <c r="TW1" s="212"/>
      <c r="TX1" s="212"/>
      <c r="TY1" s="212"/>
      <c r="TZ1" s="212"/>
      <c r="UA1" s="212"/>
      <c r="UB1" s="212"/>
      <c r="UC1" s="212"/>
      <c r="UD1" s="212"/>
      <c r="UE1" s="212"/>
      <c r="UF1" s="212"/>
      <c r="UG1" s="212"/>
      <c r="UH1" s="212"/>
      <c r="UI1" s="212"/>
      <c r="UJ1" s="212"/>
      <c r="UK1" s="212"/>
      <c r="UL1" s="212"/>
      <c r="UM1" s="212"/>
      <c r="UN1" s="212"/>
      <c r="UO1" s="212"/>
      <c r="UP1" s="212"/>
      <c r="UQ1" s="212"/>
      <c r="UR1" s="212"/>
      <c r="US1" s="212"/>
      <c r="UT1" s="212"/>
      <c r="UU1" s="212"/>
      <c r="UV1" s="212"/>
      <c r="UW1" s="212"/>
      <c r="UX1" s="212"/>
      <c r="UY1" s="212"/>
      <c r="UZ1" s="212"/>
      <c r="VA1" s="212"/>
      <c r="VB1" s="212"/>
      <c r="VC1" s="212"/>
      <c r="VD1" s="212"/>
      <c r="VE1" s="212"/>
      <c r="VF1" s="212"/>
      <c r="VG1" s="212"/>
      <c r="VH1" s="212"/>
      <c r="VI1" s="212"/>
      <c r="VJ1" s="212"/>
      <c r="VK1" s="212"/>
      <c r="VL1" s="212"/>
      <c r="VM1" s="212"/>
      <c r="VN1" s="212"/>
      <c r="VO1" s="212"/>
      <c r="VP1" s="212"/>
      <c r="VQ1" s="212"/>
      <c r="VR1" s="212"/>
      <c r="VS1" s="212"/>
      <c r="VT1" s="212"/>
      <c r="VU1" s="212"/>
      <c r="VV1" s="212"/>
      <c r="VW1" s="212"/>
      <c r="VX1" s="212"/>
      <c r="VY1" s="212"/>
      <c r="VZ1" s="212"/>
      <c r="WA1" s="212"/>
      <c r="WB1" s="212"/>
      <c r="WC1" s="212"/>
      <c r="WD1" s="212"/>
      <c r="WE1" s="212"/>
      <c r="WF1" s="212"/>
      <c r="WG1" s="212"/>
      <c r="WH1" s="212"/>
      <c r="WI1" s="212"/>
      <c r="WJ1" s="212"/>
      <c r="WK1" s="212"/>
      <c r="WL1" s="212"/>
      <c r="WM1" s="212"/>
      <c r="WN1" s="212"/>
      <c r="WO1" s="212"/>
      <c r="WP1" s="212"/>
      <c r="WQ1" s="212"/>
      <c r="WR1" s="212"/>
      <c r="WS1" s="212"/>
      <c r="WT1" s="212"/>
      <c r="WU1" s="212"/>
      <c r="WV1" s="212"/>
      <c r="WW1" s="212"/>
      <c r="WX1" s="212"/>
      <c r="WY1" s="212"/>
      <c r="WZ1" s="212"/>
      <c r="XA1" s="212"/>
      <c r="XB1" s="212"/>
      <c r="XC1" s="212"/>
      <c r="XD1" s="212"/>
      <c r="XE1" s="212"/>
      <c r="XF1" s="212"/>
      <c r="XG1" s="212"/>
      <c r="XH1" s="212"/>
      <c r="XI1" s="212"/>
      <c r="XJ1" s="212"/>
      <c r="XK1" s="212"/>
      <c r="XL1" s="212"/>
      <c r="XM1" s="212"/>
      <c r="XN1" s="212"/>
      <c r="XO1" s="212"/>
      <c r="XP1" s="212"/>
      <c r="XQ1" s="212"/>
      <c r="XR1" s="212"/>
      <c r="XS1" s="212"/>
      <c r="XT1" s="212"/>
      <c r="XU1" s="212"/>
      <c r="XV1" s="212"/>
      <c r="XW1" s="212"/>
      <c r="XX1" s="212"/>
      <c r="XY1" s="212"/>
      <c r="XZ1" s="212"/>
      <c r="YA1" s="212"/>
      <c r="YB1" s="212"/>
      <c r="YC1" s="212"/>
      <c r="YD1" s="212"/>
      <c r="YE1" s="212"/>
      <c r="YF1" s="212"/>
      <c r="YG1" s="212"/>
      <c r="YH1" s="212"/>
      <c r="YI1" s="212"/>
      <c r="YJ1" s="212"/>
      <c r="YK1" s="212"/>
      <c r="YL1" s="212"/>
      <c r="YM1" s="212"/>
      <c r="YN1" s="212"/>
      <c r="YO1" s="212"/>
      <c r="YP1" s="212"/>
      <c r="YQ1" s="212"/>
      <c r="YR1" s="212"/>
      <c r="YS1" s="212"/>
      <c r="YT1" s="212"/>
      <c r="YU1" s="212"/>
      <c r="YV1" s="212"/>
      <c r="YW1" s="212"/>
      <c r="YX1" s="212"/>
      <c r="YY1" s="212"/>
      <c r="YZ1" s="212"/>
      <c r="ZA1" s="212"/>
      <c r="ZB1" s="212"/>
      <c r="ZC1" s="212"/>
      <c r="ZD1" s="212"/>
      <c r="ZE1" s="212"/>
      <c r="ZF1" s="212"/>
      <c r="ZG1" s="212"/>
      <c r="ZH1" s="212"/>
      <c r="ZI1" s="212"/>
      <c r="ZJ1" s="212"/>
      <c r="ZK1" s="212"/>
      <c r="ZL1" s="212"/>
      <c r="ZM1" s="212"/>
      <c r="ZN1" s="212"/>
      <c r="ZO1" s="212"/>
      <c r="ZP1" s="212"/>
      <c r="ZQ1" s="212"/>
      <c r="ZR1" s="212"/>
      <c r="ZS1" s="212"/>
      <c r="ZT1" s="212"/>
      <c r="ZU1" s="212"/>
      <c r="ZV1" s="212"/>
      <c r="ZW1" s="212"/>
      <c r="ZX1" s="212"/>
      <c r="ZY1" s="212"/>
      <c r="ZZ1" s="212"/>
      <c r="AAA1" s="212"/>
      <c r="AAB1" s="212"/>
      <c r="AAC1" s="212"/>
      <c r="AAD1" s="212"/>
      <c r="AAE1" s="212"/>
      <c r="AAF1" s="212"/>
      <c r="AAG1" s="212"/>
      <c r="AAH1" s="212"/>
      <c r="AAI1" s="212"/>
      <c r="AAJ1" s="212"/>
      <c r="AAK1" s="212"/>
      <c r="AAL1" s="212"/>
      <c r="AAM1" s="212"/>
      <c r="AAN1" s="212"/>
      <c r="AAO1" s="212"/>
      <c r="AAP1" s="212"/>
      <c r="AAQ1" s="212"/>
      <c r="AAR1" s="212"/>
      <c r="AAS1" s="212"/>
      <c r="AAT1" s="212"/>
      <c r="AAU1" s="212"/>
      <c r="AAV1" s="212"/>
      <c r="AAW1" s="212"/>
      <c r="AAX1" s="212"/>
      <c r="AAY1" s="212"/>
      <c r="AAZ1" s="212"/>
      <c r="ABA1" s="212"/>
      <c r="ABB1" s="212"/>
      <c r="ABC1" s="212"/>
      <c r="ABD1" s="212"/>
      <c r="ABE1" s="212"/>
      <c r="ABF1" s="212"/>
      <c r="ABG1" s="212"/>
      <c r="ABH1" s="212"/>
      <c r="ABI1" s="212"/>
      <c r="ABJ1" s="212"/>
      <c r="ABK1" s="212"/>
      <c r="ABL1" s="212"/>
      <c r="ABM1" s="212"/>
      <c r="ABN1" s="212"/>
      <c r="ABO1" s="212"/>
      <c r="ABP1" s="212"/>
      <c r="ABQ1" s="212"/>
      <c r="ABR1" s="212"/>
      <c r="ABS1" s="212"/>
      <c r="ABT1" s="212"/>
      <c r="ABU1" s="212"/>
      <c r="ABV1" s="212"/>
      <c r="ABW1" s="212"/>
      <c r="ABX1" s="212"/>
      <c r="ABY1" s="212"/>
      <c r="ABZ1" s="212"/>
      <c r="ACA1" s="212"/>
      <c r="ACB1" s="212"/>
      <c r="ACC1" s="212"/>
      <c r="ACD1" s="212"/>
      <c r="ACE1" s="212"/>
      <c r="ACF1" s="212"/>
      <c r="ACG1" s="212"/>
      <c r="ACH1" s="212"/>
      <c r="ACI1" s="212"/>
      <c r="ACJ1" s="212"/>
      <c r="ACK1" s="212"/>
      <c r="ACL1" s="212"/>
      <c r="ACM1" s="212"/>
      <c r="ACN1" s="212"/>
      <c r="ACO1" s="212"/>
      <c r="ACP1" s="212"/>
      <c r="ACQ1" s="212"/>
      <c r="ACR1" s="212"/>
      <c r="ACS1" s="212"/>
      <c r="ACT1" s="212"/>
      <c r="ACU1" s="212"/>
      <c r="ACV1" s="212"/>
      <c r="ACW1" s="212"/>
      <c r="ACX1" s="212"/>
      <c r="ACY1" s="212"/>
      <c r="ACZ1" s="212"/>
      <c r="ADA1" s="212"/>
      <c r="ADB1" s="212"/>
      <c r="ADC1" s="212"/>
      <c r="ADD1" s="212"/>
      <c r="ADE1" s="212"/>
      <c r="ADF1" s="212"/>
      <c r="ADG1" s="212"/>
      <c r="ADH1" s="212"/>
      <c r="ADI1" s="212"/>
      <c r="ADJ1" s="212"/>
      <c r="ADK1" s="212"/>
      <c r="ADL1" s="212"/>
      <c r="ADM1" s="212"/>
      <c r="ADN1" s="212"/>
      <c r="ADO1" s="212"/>
      <c r="ADP1" s="212"/>
      <c r="ADQ1" s="212"/>
      <c r="ADR1" s="212"/>
      <c r="ADS1" s="212"/>
      <c r="ADT1" s="212"/>
      <c r="ADU1" s="212"/>
      <c r="ADV1" s="212"/>
      <c r="ADW1" s="212"/>
      <c r="ADX1" s="212"/>
      <c r="ADY1" s="212"/>
      <c r="ADZ1" s="212"/>
      <c r="AEA1" s="212"/>
      <c r="AEB1" s="212"/>
      <c r="AEC1" s="212"/>
      <c r="AED1" s="212"/>
      <c r="AEE1" s="212"/>
      <c r="AEF1" s="212"/>
      <c r="AEG1" s="212"/>
      <c r="AEH1" s="212"/>
      <c r="AEI1" s="212"/>
      <c r="AEJ1" s="212"/>
      <c r="AEK1" s="212"/>
      <c r="AEL1" s="212"/>
      <c r="AEM1" s="212"/>
      <c r="AEN1" s="212"/>
      <c r="AEO1" s="212"/>
      <c r="AEP1" s="212"/>
      <c r="AEQ1" s="212"/>
      <c r="AER1" s="212"/>
      <c r="AES1" s="212"/>
      <c r="AET1" s="212"/>
      <c r="AEU1" s="212"/>
      <c r="AEV1" s="212"/>
      <c r="AEW1" s="212"/>
      <c r="AEX1" s="212"/>
      <c r="AEY1" s="212"/>
      <c r="AEZ1" s="212"/>
      <c r="AFA1" s="212"/>
      <c r="AFB1" s="212"/>
      <c r="AFC1" s="212"/>
      <c r="AFD1" s="212"/>
      <c r="AFE1" s="212"/>
      <c r="AFF1" s="212"/>
      <c r="AFG1" s="212"/>
      <c r="AFH1" s="212"/>
      <c r="AFI1" s="212"/>
      <c r="AFJ1" s="212"/>
      <c r="AFK1" s="212"/>
      <c r="AFL1" s="212"/>
      <c r="AFM1" s="212"/>
      <c r="AFN1" s="212"/>
      <c r="AFO1" s="212"/>
      <c r="AFP1" s="212"/>
      <c r="AFQ1" s="212"/>
      <c r="AFR1" s="212"/>
      <c r="AFS1" s="212"/>
      <c r="AFT1" s="212"/>
      <c r="AFU1" s="212"/>
      <c r="AFV1" s="212"/>
      <c r="AFW1" s="212"/>
      <c r="AFX1" s="212"/>
      <c r="AFY1" s="212"/>
      <c r="AFZ1" s="212"/>
      <c r="AGA1" s="212"/>
      <c r="AGB1" s="212"/>
      <c r="AGC1" s="212"/>
      <c r="AGD1" s="212"/>
      <c r="AGE1" s="212"/>
      <c r="AGF1" s="212"/>
      <c r="AGG1" s="212"/>
      <c r="AGH1" s="212"/>
      <c r="AGI1" s="212"/>
      <c r="AGJ1" s="212"/>
      <c r="AGK1" s="212"/>
      <c r="AGL1" s="212"/>
      <c r="AGM1" s="212"/>
      <c r="AGN1" s="212"/>
      <c r="AGO1" s="212"/>
      <c r="AGP1" s="212"/>
      <c r="AGQ1" s="212"/>
      <c r="AGR1" s="212"/>
      <c r="AGS1" s="212"/>
      <c r="AGT1" s="212"/>
      <c r="AGU1" s="212"/>
      <c r="AGV1" s="212"/>
      <c r="AGW1" s="212"/>
      <c r="AGX1" s="212"/>
      <c r="AGY1" s="212"/>
      <c r="AGZ1" s="212"/>
      <c r="AHA1" s="212"/>
      <c r="AHB1" s="212"/>
      <c r="AHC1" s="212"/>
      <c r="AHD1" s="212"/>
      <c r="AHE1" s="212"/>
      <c r="AHF1" s="212"/>
      <c r="AHG1" s="212"/>
      <c r="AHH1" s="212"/>
      <c r="AHI1" s="212"/>
      <c r="AHJ1" s="212"/>
      <c r="AHK1" s="212"/>
      <c r="AHL1" s="212"/>
      <c r="AHM1" s="212"/>
      <c r="AHN1" s="212"/>
      <c r="AHO1" s="212"/>
      <c r="AHP1" s="212"/>
      <c r="AHQ1" s="212"/>
      <c r="AHR1" s="212"/>
      <c r="AHS1" s="212"/>
      <c r="AHT1" s="212"/>
      <c r="AHU1" s="212"/>
      <c r="AHV1" s="212"/>
      <c r="AHW1" s="212"/>
      <c r="AHX1" s="212"/>
      <c r="AHY1" s="212"/>
      <c r="AHZ1" s="212"/>
      <c r="AIA1" s="212"/>
      <c r="AIB1" s="212"/>
      <c r="AIC1" s="212"/>
      <c r="AID1" s="212"/>
      <c r="AIE1" s="212"/>
      <c r="AIF1" s="212"/>
      <c r="AIG1" s="212"/>
      <c r="AIH1" s="212"/>
      <c r="AII1" s="212"/>
      <c r="AIJ1" s="212"/>
      <c r="AIK1" s="212"/>
      <c r="AIL1" s="212"/>
      <c r="AIM1" s="212"/>
      <c r="AIN1" s="212"/>
      <c r="AIO1" s="212"/>
      <c r="AIP1" s="212"/>
      <c r="AIQ1" s="212"/>
      <c r="AIR1" s="212"/>
      <c r="AIS1" s="212"/>
      <c r="AIT1" s="212"/>
      <c r="AIU1" s="212"/>
      <c r="AIV1" s="212"/>
      <c r="AIW1" s="212"/>
      <c r="AIX1" s="212"/>
      <c r="AIY1" s="212"/>
      <c r="AIZ1" s="212"/>
      <c r="AJA1" s="212"/>
      <c r="AJB1" s="212"/>
      <c r="AJC1" s="212"/>
      <c r="AJD1" s="212"/>
      <c r="AJE1" s="212"/>
      <c r="AJF1" s="212"/>
      <c r="AJG1" s="212"/>
      <c r="AJH1" s="212"/>
      <c r="AJI1" s="212"/>
      <c r="AJJ1" s="212"/>
      <c r="AJK1" s="212"/>
      <c r="AJL1" s="212"/>
      <c r="AJM1" s="212"/>
      <c r="AJN1" s="212"/>
      <c r="AJO1" s="212"/>
      <c r="AJP1" s="212"/>
      <c r="AJQ1" s="212"/>
      <c r="AJR1" s="212"/>
      <c r="AJS1" s="212"/>
      <c r="AJT1" s="212"/>
      <c r="AJU1" s="212"/>
      <c r="AJV1" s="212"/>
      <c r="AJW1" s="212"/>
      <c r="AJX1" s="212"/>
      <c r="AJY1" s="212"/>
      <c r="AJZ1" s="212"/>
      <c r="AKA1" s="212"/>
      <c r="AKB1" s="212"/>
      <c r="AKC1" s="212"/>
      <c r="AKD1" s="212"/>
      <c r="AKE1" s="212"/>
      <c r="AKF1" s="212"/>
      <c r="AKG1" s="212"/>
      <c r="AKH1" s="212"/>
      <c r="AKI1" s="212"/>
      <c r="AKJ1" s="212"/>
      <c r="AKK1" s="212"/>
      <c r="AKL1" s="212"/>
      <c r="AKM1" s="212"/>
      <c r="AKN1" s="212"/>
      <c r="AKO1" s="212"/>
      <c r="AKP1" s="212"/>
      <c r="AKQ1" s="212"/>
      <c r="AKR1" s="212"/>
      <c r="AKS1" s="212"/>
      <c r="AKT1" s="212"/>
      <c r="AKU1" s="212"/>
      <c r="AKV1" s="212"/>
      <c r="AKW1" s="212"/>
      <c r="AKX1" s="212"/>
      <c r="AKY1" s="212"/>
      <c r="AKZ1" s="212"/>
      <c r="ALA1" s="212"/>
      <c r="ALB1" s="212"/>
      <c r="ALC1" s="212"/>
      <c r="ALD1" s="212"/>
      <c r="ALE1" s="212"/>
      <c r="ALF1" s="212"/>
      <c r="ALG1" s="212"/>
      <c r="ALH1" s="212"/>
      <c r="ALI1" s="212"/>
      <c r="ALJ1" s="212"/>
      <c r="ALK1" s="212"/>
      <c r="ALL1" s="212"/>
      <c r="ALM1" s="212"/>
      <c r="ALN1" s="212"/>
      <c r="ALO1" s="212"/>
      <c r="ALP1" s="212"/>
      <c r="ALQ1" s="212"/>
      <c r="ALR1" s="212"/>
      <c r="ALS1" s="212"/>
      <c r="ALT1" s="212"/>
      <c r="ALU1" s="212"/>
      <c r="ALV1" s="212"/>
      <c r="ALW1" s="212"/>
      <c r="ALX1" s="212"/>
      <c r="ALY1" s="212"/>
      <c r="ALZ1" s="212"/>
      <c r="AMA1" s="212"/>
      <c r="AMB1" s="212"/>
      <c r="AMC1" s="212"/>
      <c r="AMD1" s="212"/>
      <c r="AME1" s="212"/>
      <c r="AMF1" s="212"/>
      <c r="AMG1" s="212"/>
      <c r="AMH1" s="212"/>
      <c r="AMI1" s="212"/>
      <c r="AMJ1" s="212"/>
    </row>
    <row r="2" customFormat="false" ht="14.05" hidden="false" customHeight="false" outlineLevel="0" collapsed="false">
      <c r="A2" s="213" t="s">
        <v>261</v>
      </c>
      <c r="B2" s="209"/>
      <c r="C2" s="209"/>
      <c r="D2" s="210"/>
      <c r="E2" s="211"/>
      <c r="F2" s="210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  <c r="AV2" s="212"/>
      <c r="AW2" s="212"/>
      <c r="AX2" s="212"/>
      <c r="AY2" s="212"/>
      <c r="AZ2" s="212"/>
      <c r="BA2" s="212"/>
      <c r="BB2" s="212"/>
      <c r="BC2" s="212"/>
      <c r="BD2" s="212"/>
      <c r="BE2" s="212"/>
      <c r="BF2" s="212"/>
      <c r="BG2" s="212"/>
      <c r="BH2" s="212"/>
      <c r="BI2" s="212"/>
      <c r="BJ2" s="212"/>
      <c r="BK2" s="212"/>
      <c r="BL2" s="212"/>
      <c r="BM2" s="212"/>
      <c r="BN2" s="212"/>
      <c r="BO2" s="212"/>
      <c r="BP2" s="212"/>
      <c r="BQ2" s="212"/>
      <c r="BR2" s="212"/>
      <c r="BS2" s="212"/>
      <c r="BT2" s="212"/>
      <c r="BU2" s="212"/>
      <c r="BV2" s="212"/>
      <c r="BW2" s="212"/>
      <c r="BX2" s="212"/>
      <c r="BY2" s="212"/>
      <c r="BZ2" s="212"/>
      <c r="CA2" s="212"/>
      <c r="CB2" s="212"/>
      <c r="CC2" s="212"/>
      <c r="CD2" s="212"/>
      <c r="CE2" s="212"/>
      <c r="CF2" s="212"/>
      <c r="CG2" s="212"/>
      <c r="CH2" s="212"/>
      <c r="CI2" s="212"/>
      <c r="CJ2" s="212"/>
      <c r="CK2" s="212"/>
      <c r="CL2" s="212"/>
      <c r="CM2" s="212"/>
      <c r="CN2" s="212"/>
      <c r="CO2" s="212"/>
      <c r="CP2" s="212"/>
      <c r="CQ2" s="212"/>
      <c r="CR2" s="212"/>
      <c r="CS2" s="212"/>
      <c r="CT2" s="212"/>
      <c r="CU2" s="212"/>
      <c r="CV2" s="212"/>
      <c r="CW2" s="212"/>
      <c r="CX2" s="212"/>
      <c r="CY2" s="212"/>
      <c r="CZ2" s="212"/>
      <c r="DA2" s="212"/>
      <c r="DB2" s="212"/>
      <c r="DC2" s="212"/>
      <c r="DD2" s="212"/>
      <c r="DE2" s="212"/>
      <c r="DF2" s="212"/>
      <c r="DG2" s="212"/>
      <c r="DH2" s="212"/>
      <c r="DI2" s="212"/>
      <c r="DJ2" s="212"/>
      <c r="DK2" s="212"/>
      <c r="DL2" s="212"/>
      <c r="DM2" s="212"/>
      <c r="DN2" s="212"/>
      <c r="DO2" s="212"/>
      <c r="DP2" s="212"/>
      <c r="DQ2" s="212"/>
      <c r="DR2" s="212"/>
      <c r="DS2" s="212"/>
      <c r="DT2" s="212"/>
      <c r="DU2" s="212"/>
      <c r="DV2" s="212"/>
      <c r="DW2" s="212"/>
      <c r="DX2" s="212"/>
      <c r="DY2" s="212"/>
      <c r="DZ2" s="212"/>
      <c r="EA2" s="212"/>
      <c r="EB2" s="212"/>
      <c r="EC2" s="212"/>
      <c r="ED2" s="212"/>
      <c r="EE2" s="212"/>
      <c r="EF2" s="212"/>
      <c r="EG2" s="212"/>
      <c r="EH2" s="212"/>
      <c r="EI2" s="212"/>
      <c r="EJ2" s="212"/>
      <c r="EK2" s="212"/>
      <c r="EL2" s="212"/>
      <c r="EM2" s="212"/>
      <c r="EN2" s="212"/>
      <c r="EO2" s="212"/>
      <c r="EP2" s="212"/>
      <c r="EQ2" s="212"/>
      <c r="ER2" s="212"/>
      <c r="ES2" s="212"/>
      <c r="ET2" s="212"/>
      <c r="EU2" s="212"/>
      <c r="EV2" s="212"/>
      <c r="EW2" s="212"/>
      <c r="EX2" s="212"/>
      <c r="EY2" s="212"/>
      <c r="EZ2" s="212"/>
      <c r="FA2" s="212"/>
      <c r="FB2" s="212"/>
      <c r="FC2" s="212"/>
      <c r="FD2" s="212"/>
      <c r="FE2" s="212"/>
      <c r="FF2" s="212"/>
      <c r="FG2" s="212"/>
      <c r="FH2" s="212"/>
      <c r="FI2" s="212"/>
      <c r="FJ2" s="212"/>
      <c r="FK2" s="212"/>
      <c r="FL2" s="212"/>
      <c r="FM2" s="212"/>
      <c r="FN2" s="212"/>
      <c r="FO2" s="212"/>
      <c r="FP2" s="212"/>
      <c r="FQ2" s="212"/>
      <c r="FR2" s="212"/>
      <c r="FS2" s="212"/>
      <c r="FT2" s="212"/>
      <c r="FU2" s="212"/>
      <c r="FV2" s="212"/>
      <c r="FW2" s="212"/>
      <c r="FX2" s="212"/>
      <c r="FY2" s="212"/>
      <c r="FZ2" s="212"/>
      <c r="GA2" s="212"/>
      <c r="GB2" s="212"/>
      <c r="GC2" s="212"/>
      <c r="GD2" s="212"/>
      <c r="GE2" s="212"/>
      <c r="GF2" s="212"/>
      <c r="GG2" s="212"/>
      <c r="GH2" s="212"/>
      <c r="GI2" s="212"/>
      <c r="GJ2" s="212"/>
      <c r="GK2" s="212"/>
      <c r="GL2" s="212"/>
      <c r="GM2" s="212"/>
      <c r="GN2" s="212"/>
      <c r="GO2" s="212"/>
      <c r="GP2" s="212"/>
      <c r="GQ2" s="212"/>
      <c r="GR2" s="212"/>
      <c r="GS2" s="212"/>
      <c r="GT2" s="212"/>
      <c r="GU2" s="212"/>
      <c r="GV2" s="212"/>
      <c r="GW2" s="212"/>
      <c r="GX2" s="212"/>
      <c r="GY2" s="212"/>
      <c r="GZ2" s="212"/>
      <c r="HA2" s="212"/>
      <c r="HB2" s="212"/>
      <c r="HC2" s="212"/>
      <c r="HD2" s="212"/>
      <c r="HE2" s="212"/>
      <c r="HF2" s="212"/>
      <c r="HG2" s="212"/>
      <c r="HH2" s="212"/>
      <c r="HI2" s="212"/>
      <c r="HJ2" s="212"/>
      <c r="HK2" s="212"/>
      <c r="HL2" s="212"/>
      <c r="HM2" s="212"/>
      <c r="HN2" s="212"/>
      <c r="HO2" s="212"/>
      <c r="HP2" s="212"/>
      <c r="HQ2" s="212"/>
      <c r="HR2" s="212"/>
      <c r="HS2" s="212"/>
      <c r="HT2" s="212"/>
      <c r="HU2" s="212"/>
      <c r="HV2" s="212"/>
      <c r="HW2" s="212"/>
      <c r="HX2" s="212"/>
      <c r="HY2" s="212"/>
      <c r="HZ2" s="212"/>
      <c r="IA2" s="212"/>
      <c r="IB2" s="212"/>
      <c r="IC2" s="212"/>
      <c r="ID2" s="212"/>
      <c r="IE2" s="212"/>
      <c r="IF2" s="212"/>
      <c r="IG2" s="212"/>
      <c r="IH2" s="212"/>
      <c r="II2" s="212"/>
      <c r="IJ2" s="212"/>
      <c r="IK2" s="212"/>
      <c r="IL2" s="212"/>
      <c r="IM2" s="212"/>
      <c r="IN2" s="212"/>
      <c r="IO2" s="212"/>
      <c r="IP2" s="212"/>
      <c r="IQ2" s="212"/>
      <c r="IR2" s="212"/>
      <c r="IS2" s="212"/>
      <c r="IT2" s="212"/>
      <c r="IU2" s="212"/>
      <c r="IV2" s="212"/>
      <c r="IW2" s="212"/>
      <c r="IX2" s="212"/>
      <c r="IY2" s="212"/>
      <c r="IZ2" s="212"/>
      <c r="JA2" s="212"/>
      <c r="JB2" s="212"/>
      <c r="JC2" s="212"/>
      <c r="JD2" s="212"/>
      <c r="JE2" s="212"/>
      <c r="JF2" s="212"/>
      <c r="JG2" s="212"/>
      <c r="JH2" s="212"/>
      <c r="JI2" s="212"/>
      <c r="JJ2" s="212"/>
      <c r="JK2" s="212"/>
      <c r="JL2" s="212"/>
      <c r="JM2" s="212"/>
      <c r="JN2" s="212"/>
      <c r="JO2" s="212"/>
      <c r="JP2" s="212"/>
      <c r="JQ2" s="212"/>
      <c r="JR2" s="212"/>
      <c r="JS2" s="212"/>
      <c r="JT2" s="212"/>
      <c r="JU2" s="212"/>
      <c r="JV2" s="212"/>
      <c r="JW2" s="212"/>
      <c r="JX2" s="212"/>
      <c r="JY2" s="212"/>
      <c r="JZ2" s="212"/>
      <c r="KA2" s="212"/>
      <c r="KB2" s="212"/>
      <c r="KC2" s="212"/>
      <c r="KD2" s="212"/>
      <c r="KE2" s="212"/>
      <c r="KF2" s="212"/>
      <c r="KG2" s="212"/>
      <c r="KH2" s="212"/>
      <c r="KI2" s="212"/>
      <c r="KJ2" s="212"/>
      <c r="KK2" s="212"/>
      <c r="KL2" s="212"/>
      <c r="KM2" s="212"/>
      <c r="KN2" s="212"/>
      <c r="KO2" s="212"/>
      <c r="KP2" s="212"/>
      <c r="KQ2" s="212"/>
      <c r="KR2" s="212"/>
      <c r="KS2" s="212"/>
      <c r="KT2" s="212"/>
      <c r="KU2" s="212"/>
      <c r="KV2" s="212"/>
      <c r="KW2" s="212"/>
      <c r="KX2" s="212"/>
      <c r="KY2" s="212"/>
      <c r="KZ2" s="212"/>
      <c r="LA2" s="212"/>
      <c r="LB2" s="212"/>
      <c r="LC2" s="212"/>
      <c r="LD2" s="212"/>
      <c r="LE2" s="212"/>
      <c r="LF2" s="212"/>
      <c r="LG2" s="212"/>
      <c r="LH2" s="212"/>
      <c r="LI2" s="212"/>
      <c r="LJ2" s="212"/>
      <c r="LK2" s="212"/>
      <c r="LL2" s="212"/>
      <c r="LM2" s="212"/>
      <c r="LN2" s="212"/>
      <c r="LO2" s="212"/>
      <c r="LP2" s="212"/>
      <c r="LQ2" s="212"/>
      <c r="LR2" s="212"/>
      <c r="LS2" s="212"/>
      <c r="LT2" s="212"/>
      <c r="LU2" s="212"/>
      <c r="LV2" s="212"/>
      <c r="LW2" s="212"/>
      <c r="LX2" s="212"/>
      <c r="LY2" s="212"/>
      <c r="LZ2" s="212"/>
      <c r="MA2" s="212"/>
      <c r="MB2" s="212"/>
      <c r="MC2" s="212"/>
      <c r="MD2" s="212"/>
      <c r="ME2" s="212"/>
      <c r="MF2" s="212"/>
      <c r="MG2" s="212"/>
      <c r="MH2" s="212"/>
      <c r="MI2" s="212"/>
      <c r="MJ2" s="212"/>
      <c r="MK2" s="212"/>
      <c r="ML2" s="212"/>
      <c r="MM2" s="212"/>
      <c r="MN2" s="212"/>
      <c r="MO2" s="212"/>
      <c r="MP2" s="212"/>
      <c r="MQ2" s="212"/>
      <c r="MR2" s="212"/>
      <c r="MS2" s="212"/>
      <c r="MT2" s="212"/>
      <c r="MU2" s="212"/>
      <c r="MV2" s="212"/>
      <c r="MW2" s="212"/>
      <c r="MX2" s="212"/>
      <c r="MY2" s="212"/>
      <c r="MZ2" s="212"/>
      <c r="NA2" s="212"/>
      <c r="NB2" s="212"/>
      <c r="NC2" s="212"/>
      <c r="ND2" s="212"/>
      <c r="NE2" s="212"/>
      <c r="NF2" s="212"/>
      <c r="NG2" s="212"/>
      <c r="NH2" s="212"/>
      <c r="NI2" s="212"/>
      <c r="NJ2" s="212"/>
      <c r="NK2" s="212"/>
      <c r="NL2" s="212"/>
      <c r="NM2" s="212"/>
      <c r="NN2" s="212"/>
      <c r="NO2" s="212"/>
      <c r="NP2" s="212"/>
      <c r="NQ2" s="212"/>
      <c r="NR2" s="212"/>
      <c r="NS2" s="212"/>
      <c r="NT2" s="212"/>
      <c r="NU2" s="212"/>
      <c r="NV2" s="212"/>
      <c r="NW2" s="212"/>
      <c r="NX2" s="212"/>
      <c r="NY2" s="212"/>
      <c r="NZ2" s="212"/>
      <c r="OA2" s="212"/>
      <c r="OB2" s="212"/>
      <c r="OC2" s="212"/>
      <c r="OD2" s="212"/>
      <c r="OE2" s="212"/>
      <c r="OF2" s="212"/>
      <c r="OG2" s="212"/>
      <c r="OH2" s="212"/>
      <c r="OI2" s="212"/>
      <c r="OJ2" s="212"/>
      <c r="OK2" s="212"/>
      <c r="OL2" s="212"/>
      <c r="OM2" s="212"/>
      <c r="ON2" s="212"/>
      <c r="OO2" s="212"/>
      <c r="OP2" s="212"/>
      <c r="OQ2" s="212"/>
      <c r="OR2" s="212"/>
      <c r="OS2" s="212"/>
      <c r="OT2" s="212"/>
      <c r="OU2" s="212"/>
      <c r="OV2" s="212"/>
      <c r="OW2" s="212"/>
      <c r="OX2" s="212"/>
      <c r="OY2" s="212"/>
      <c r="OZ2" s="212"/>
      <c r="PA2" s="212"/>
      <c r="PB2" s="212"/>
      <c r="PC2" s="212"/>
      <c r="PD2" s="212"/>
      <c r="PE2" s="212"/>
      <c r="PF2" s="212"/>
      <c r="PG2" s="212"/>
      <c r="PH2" s="212"/>
      <c r="PI2" s="212"/>
      <c r="PJ2" s="212"/>
      <c r="PK2" s="212"/>
      <c r="PL2" s="212"/>
      <c r="PM2" s="212"/>
      <c r="PN2" s="212"/>
      <c r="PO2" s="212"/>
      <c r="PP2" s="212"/>
      <c r="PQ2" s="212"/>
      <c r="PR2" s="212"/>
      <c r="PS2" s="212"/>
      <c r="PT2" s="212"/>
      <c r="PU2" s="212"/>
      <c r="PV2" s="212"/>
      <c r="PW2" s="212"/>
      <c r="PX2" s="212"/>
      <c r="PY2" s="212"/>
      <c r="PZ2" s="212"/>
      <c r="QA2" s="212"/>
      <c r="QB2" s="212"/>
      <c r="QC2" s="212"/>
      <c r="QD2" s="212"/>
      <c r="QE2" s="212"/>
      <c r="QF2" s="212"/>
      <c r="QG2" s="212"/>
      <c r="QH2" s="212"/>
      <c r="QI2" s="212"/>
      <c r="QJ2" s="212"/>
      <c r="QK2" s="212"/>
      <c r="QL2" s="212"/>
      <c r="QM2" s="212"/>
      <c r="QN2" s="212"/>
      <c r="QO2" s="212"/>
      <c r="QP2" s="212"/>
      <c r="QQ2" s="212"/>
      <c r="QR2" s="212"/>
      <c r="QS2" s="212"/>
      <c r="QT2" s="212"/>
      <c r="QU2" s="212"/>
      <c r="QV2" s="212"/>
      <c r="QW2" s="212"/>
      <c r="QX2" s="212"/>
      <c r="QY2" s="212"/>
      <c r="QZ2" s="212"/>
      <c r="RA2" s="212"/>
      <c r="RB2" s="212"/>
      <c r="RC2" s="212"/>
      <c r="RD2" s="212"/>
      <c r="RE2" s="212"/>
      <c r="RF2" s="212"/>
      <c r="RG2" s="212"/>
      <c r="RH2" s="212"/>
      <c r="RI2" s="212"/>
      <c r="RJ2" s="212"/>
      <c r="RK2" s="212"/>
      <c r="RL2" s="212"/>
      <c r="RM2" s="212"/>
      <c r="RN2" s="212"/>
      <c r="RO2" s="212"/>
      <c r="RP2" s="212"/>
      <c r="RQ2" s="212"/>
      <c r="RR2" s="212"/>
      <c r="RS2" s="212"/>
      <c r="RT2" s="212"/>
      <c r="RU2" s="212"/>
      <c r="RV2" s="212"/>
      <c r="RW2" s="212"/>
      <c r="RX2" s="212"/>
      <c r="RY2" s="212"/>
      <c r="RZ2" s="212"/>
      <c r="SA2" s="212"/>
      <c r="SB2" s="212"/>
      <c r="SC2" s="212"/>
      <c r="SD2" s="212"/>
      <c r="SE2" s="212"/>
      <c r="SF2" s="212"/>
      <c r="SG2" s="212"/>
      <c r="SH2" s="212"/>
      <c r="SI2" s="212"/>
      <c r="SJ2" s="212"/>
      <c r="SK2" s="212"/>
      <c r="SL2" s="212"/>
      <c r="SM2" s="212"/>
      <c r="SN2" s="212"/>
      <c r="SO2" s="212"/>
      <c r="SP2" s="212"/>
      <c r="SQ2" s="212"/>
      <c r="SR2" s="212"/>
      <c r="SS2" s="212"/>
      <c r="ST2" s="212"/>
      <c r="SU2" s="212"/>
      <c r="SV2" s="212"/>
      <c r="SW2" s="212"/>
      <c r="SX2" s="212"/>
      <c r="SY2" s="212"/>
      <c r="SZ2" s="212"/>
      <c r="TA2" s="212"/>
      <c r="TB2" s="212"/>
      <c r="TC2" s="212"/>
      <c r="TD2" s="212"/>
      <c r="TE2" s="212"/>
      <c r="TF2" s="212"/>
      <c r="TG2" s="212"/>
      <c r="TH2" s="212"/>
      <c r="TI2" s="212"/>
      <c r="TJ2" s="212"/>
      <c r="TK2" s="212"/>
      <c r="TL2" s="212"/>
      <c r="TM2" s="212"/>
      <c r="TN2" s="212"/>
      <c r="TO2" s="212"/>
      <c r="TP2" s="212"/>
      <c r="TQ2" s="212"/>
      <c r="TR2" s="212"/>
      <c r="TS2" s="212"/>
      <c r="TT2" s="212"/>
      <c r="TU2" s="212"/>
      <c r="TV2" s="212"/>
      <c r="TW2" s="212"/>
      <c r="TX2" s="212"/>
      <c r="TY2" s="212"/>
      <c r="TZ2" s="212"/>
      <c r="UA2" s="212"/>
      <c r="UB2" s="212"/>
      <c r="UC2" s="212"/>
      <c r="UD2" s="212"/>
      <c r="UE2" s="212"/>
      <c r="UF2" s="212"/>
      <c r="UG2" s="212"/>
      <c r="UH2" s="212"/>
      <c r="UI2" s="212"/>
      <c r="UJ2" s="212"/>
      <c r="UK2" s="212"/>
      <c r="UL2" s="212"/>
      <c r="UM2" s="212"/>
      <c r="UN2" s="212"/>
      <c r="UO2" s="212"/>
      <c r="UP2" s="212"/>
      <c r="UQ2" s="212"/>
      <c r="UR2" s="212"/>
      <c r="US2" s="212"/>
      <c r="UT2" s="212"/>
      <c r="UU2" s="212"/>
      <c r="UV2" s="212"/>
      <c r="UW2" s="212"/>
      <c r="UX2" s="212"/>
      <c r="UY2" s="212"/>
      <c r="UZ2" s="212"/>
      <c r="VA2" s="212"/>
      <c r="VB2" s="212"/>
      <c r="VC2" s="212"/>
      <c r="VD2" s="212"/>
      <c r="VE2" s="212"/>
      <c r="VF2" s="212"/>
      <c r="VG2" s="212"/>
      <c r="VH2" s="212"/>
      <c r="VI2" s="212"/>
      <c r="VJ2" s="212"/>
      <c r="VK2" s="212"/>
      <c r="VL2" s="212"/>
      <c r="VM2" s="212"/>
      <c r="VN2" s="212"/>
      <c r="VO2" s="212"/>
      <c r="VP2" s="212"/>
      <c r="VQ2" s="212"/>
      <c r="VR2" s="212"/>
      <c r="VS2" s="212"/>
      <c r="VT2" s="212"/>
      <c r="VU2" s="212"/>
      <c r="VV2" s="212"/>
      <c r="VW2" s="212"/>
      <c r="VX2" s="212"/>
      <c r="VY2" s="212"/>
      <c r="VZ2" s="212"/>
      <c r="WA2" s="212"/>
      <c r="WB2" s="212"/>
      <c r="WC2" s="212"/>
      <c r="WD2" s="212"/>
      <c r="WE2" s="212"/>
      <c r="WF2" s="212"/>
      <c r="WG2" s="212"/>
      <c r="WH2" s="212"/>
      <c r="WI2" s="212"/>
      <c r="WJ2" s="212"/>
      <c r="WK2" s="212"/>
      <c r="WL2" s="212"/>
      <c r="WM2" s="212"/>
      <c r="WN2" s="212"/>
      <c r="WO2" s="212"/>
      <c r="WP2" s="212"/>
      <c r="WQ2" s="212"/>
      <c r="WR2" s="212"/>
      <c r="WS2" s="212"/>
      <c r="WT2" s="212"/>
      <c r="WU2" s="212"/>
      <c r="WV2" s="212"/>
      <c r="WW2" s="212"/>
      <c r="WX2" s="212"/>
      <c r="WY2" s="212"/>
      <c r="WZ2" s="212"/>
      <c r="XA2" s="212"/>
      <c r="XB2" s="212"/>
      <c r="XC2" s="212"/>
      <c r="XD2" s="212"/>
      <c r="XE2" s="212"/>
      <c r="XF2" s="212"/>
      <c r="XG2" s="212"/>
      <c r="XH2" s="212"/>
      <c r="XI2" s="212"/>
      <c r="XJ2" s="212"/>
      <c r="XK2" s="212"/>
      <c r="XL2" s="212"/>
      <c r="XM2" s="212"/>
      <c r="XN2" s="212"/>
      <c r="XO2" s="212"/>
      <c r="XP2" s="212"/>
      <c r="XQ2" s="212"/>
      <c r="XR2" s="212"/>
      <c r="XS2" s="212"/>
      <c r="XT2" s="212"/>
      <c r="XU2" s="212"/>
      <c r="XV2" s="212"/>
      <c r="XW2" s="212"/>
      <c r="XX2" s="212"/>
      <c r="XY2" s="212"/>
      <c r="XZ2" s="212"/>
      <c r="YA2" s="212"/>
      <c r="YB2" s="212"/>
      <c r="YC2" s="212"/>
      <c r="YD2" s="212"/>
      <c r="YE2" s="212"/>
      <c r="YF2" s="212"/>
      <c r="YG2" s="212"/>
      <c r="YH2" s="212"/>
      <c r="YI2" s="212"/>
      <c r="YJ2" s="212"/>
      <c r="YK2" s="212"/>
      <c r="YL2" s="212"/>
      <c r="YM2" s="212"/>
      <c r="YN2" s="212"/>
      <c r="YO2" s="212"/>
      <c r="YP2" s="212"/>
      <c r="YQ2" s="212"/>
      <c r="YR2" s="212"/>
      <c r="YS2" s="212"/>
      <c r="YT2" s="212"/>
      <c r="YU2" s="212"/>
      <c r="YV2" s="212"/>
      <c r="YW2" s="212"/>
      <c r="YX2" s="212"/>
      <c r="YY2" s="212"/>
      <c r="YZ2" s="212"/>
      <c r="ZA2" s="212"/>
      <c r="ZB2" s="212"/>
      <c r="ZC2" s="212"/>
      <c r="ZD2" s="212"/>
      <c r="ZE2" s="212"/>
      <c r="ZF2" s="212"/>
      <c r="ZG2" s="212"/>
      <c r="ZH2" s="212"/>
      <c r="ZI2" s="212"/>
      <c r="ZJ2" s="212"/>
      <c r="ZK2" s="212"/>
      <c r="ZL2" s="212"/>
      <c r="ZM2" s="212"/>
      <c r="ZN2" s="212"/>
      <c r="ZO2" s="212"/>
      <c r="ZP2" s="212"/>
      <c r="ZQ2" s="212"/>
      <c r="ZR2" s="212"/>
      <c r="ZS2" s="212"/>
      <c r="ZT2" s="212"/>
      <c r="ZU2" s="212"/>
      <c r="ZV2" s="212"/>
      <c r="ZW2" s="212"/>
      <c r="ZX2" s="212"/>
      <c r="ZY2" s="212"/>
      <c r="ZZ2" s="212"/>
      <c r="AAA2" s="212"/>
      <c r="AAB2" s="212"/>
      <c r="AAC2" s="212"/>
      <c r="AAD2" s="212"/>
      <c r="AAE2" s="212"/>
      <c r="AAF2" s="212"/>
      <c r="AAG2" s="212"/>
      <c r="AAH2" s="212"/>
      <c r="AAI2" s="212"/>
      <c r="AAJ2" s="212"/>
      <c r="AAK2" s="212"/>
      <c r="AAL2" s="212"/>
      <c r="AAM2" s="212"/>
      <c r="AAN2" s="212"/>
      <c r="AAO2" s="212"/>
      <c r="AAP2" s="212"/>
      <c r="AAQ2" s="212"/>
      <c r="AAR2" s="212"/>
      <c r="AAS2" s="212"/>
      <c r="AAT2" s="212"/>
      <c r="AAU2" s="212"/>
      <c r="AAV2" s="212"/>
      <c r="AAW2" s="212"/>
      <c r="AAX2" s="212"/>
      <c r="AAY2" s="212"/>
      <c r="AAZ2" s="212"/>
      <c r="ABA2" s="212"/>
      <c r="ABB2" s="212"/>
      <c r="ABC2" s="212"/>
      <c r="ABD2" s="212"/>
      <c r="ABE2" s="212"/>
      <c r="ABF2" s="212"/>
      <c r="ABG2" s="212"/>
      <c r="ABH2" s="212"/>
      <c r="ABI2" s="212"/>
      <c r="ABJ2" s="212"/>
      <c r="ABK2" s="212"/>
      <c r="ABL2" s="212"/>
      <c r="ABM2" s="212"/>
      <c r="ABN2" s="212"/>
      <c r="ABO2" s="212"/>
      <c r="ABP2" s="212"/>
      <c r="ABQ2" s="212"/>
      <c r="ABR2" s="212"/>
      <c r="ABS2" s="212"/>
      <c r="ABT2" s="212"/>
      <c r="ABU2" s="212"/>
      <c r="ABV2" s="212"/>
      <c r="ABW2" s="212"/>
      <c r="ABX2" s="212"/>
      <c r="ABY2" s="212"/>
      <c r="ABZ2" s="212"/>
      <c r="ACA2" s="212"/>
      <c r="ACB2" s="212"/>
      <c r="ACC2" s="212"/>
      <c r="ACD2" s="212"/>
      <c r="ACE2" s="212"/>
      <c r="ACF2" s="212"/>
      <c r="ACG2" s="212"/>
      <c r="ACH2" s="212"/>
      <c r="ACI2" s="212"/>
      <c r="ACJ2" s="212"/>
      <c r="ACK2" s="212"/>
      <c r="ACL2" s="212"/>
      <c r="ACM2" s="212"/>
      <c r="ACN2" s="212"/>
      <c r="ACO2" s="212"/>
      <c r="ACP2" s="212"/>
      <c r="ACQ2" s="212"/>
      <c r="ACR2" s="212"/>
      <c r="ACS2" s="212"/>
      <c r="ACT2" s="212"/>
      <c r="ACU2" s="212"/>
      <c r="ACV2" s="212"/>
      <c r="ACW2" s="212"/>
      <c r="ACX2" s="212"/>
      <c r="ACY2" s="212"/>
      <c r="ACZ2" s="212"/>
      <c r="ADA2" s="212"/>
      <c r="ADB2" s="212"/>
      <c r="ADC2" s="212"/>
      <c r="ADD2" s="212"/>
      <c r="ADE2" s="212"/>
      <c r="ADF2" s="212"/>
      <c r="ADG2" s="212"/>
      <c r="ADH2" s="212"/>
      <c r="ADI2" s="212"/>
      <c r="ADJ2" s="212"/>
      <c r="ADK2" s="212"/>
      <c r="ADL2" s="212"/>
      <c r="ADM2" s="212"/>
      <c r="ADN2" s="212"/>
      <c r="ADO2" s="212"/>
      <c r="ADP2" s="212"/>
      <c r="ADQ2" s="212"/>
      <c r="ADR2" s="212"/>
      <c r="ADS2" s="212"/>
      <c r="ADT2" s="212"/>
      <c r="ADU2" s="212"/>
      <c r="ADV2" s="212"/>
      <c r="ADW2" s="212"/>
      <c r="ADX2" s="212"/>
      <c r="ADY2" s="212"/>
      <c r="ADZ2" s="212"/>
      <c r="AEA2" s="212"/>
      <c r="AEB2" s="212"/>
      <c r="AEC2" s="212"/>
      <c r="AED2" s="212"/>
      <c r="AEE2" s="212"/>
      <c r="AEF2" s="212"/>
      <c r="AEG2" s="212"/>
      <c r="AEH2" s="212"/>
      <c r="AEI2" s="212"/>
      <c r="AEJ2" s="212"/>
      <c r="AEK2" s="212"/>
      <c r="AEL2" s="212"/>
      <c r="AEM2" s="212"/>
      <c r="AEN2" s="212"/>
      <c r="AEO2" s="212"/>
      <c r="AEP2" s="212"/>
      <c r="AEQ2" s="212"/>
      <c r="AER2" s="212"/>
      <c r="AES2" s="212"/>
      <c r="AET2" s="212"/>
      <c r="AEU2" s="212"/>
      <c r="AEV2" s="212"/>
      <c r="AEW2" s="212"/>
      <c r="AEX2" s="212"/>
      <c r="AEY2" s="212"/>
      <c r="AEZ2" s="212"/>
      <c r="AFA2" s="212"/>
      <c r="AFB2" s="212"/>
      <c r="AFC2" s="212"/>
      <c r="AFD2" s="212"/>
      <c r="AFE2" s="212"/>
      <c r="AFF2" s="212"/>
      <c r="AFG2" s="212"/>
      <c r="AFH2" s="212"/>
      <c r="AFI2" s="212"/>
      <c r="AFJ2" s="212"/>
      <c r="AFK2" s="212"/>
      <c r="AFL2" s="212"/>
      <c r="AFM2" s="212"/>
      <c r="AFN2" s="212"/>
      <c r="AFO2" s="212"/>
      <c r="AFP2" s="212"/>
      <c r="AFQ2" s="212"/>
      <c r="AFR2" s="212"/>
      <c r="AFS2" s="212"/>
      <c r="AFT2" s="212"/>
      <c r="AFU2" s="212"/>
      <c r="AFV2" s="212"/>
      <c r="AFW2" s="212"/>
      <c r="AFX2" s="212"/>
      <c r="AFY2" s="212"/>
      <c r="AFZ2" s="212"/>
      <c r="AGA2" s="212"/>
      <c r="AGB2" s="212"/>
      <c r="AGC2" s="212"/>
      <c r="AGD2" s="212"/>
      <c r="AGE2" s="212"/>
      <c r="AGF2" s="212"/>
      <c r="AGG2" s="212"/>
      <c r="AGH2" s="212"/>
      <c r="AGI2" s="212"/>
      <c r="AGJ2" s="212"/>
      <c r="AGK2" s="212"/>
      <c r="AGL2" s="212"/>
      <c r="AGM2" s="212"/>
      <c r="AGN2" s="212"/>
      <c r="AGO2" s="212"/>
      <c r="AGP2" s="212"/>
      <c r="AGQ2" s="212"/>
      <c r="AGR2" s="212"/>
      <c r="AGS2" s="212"/>
      <c r="AGT2" s="212"/>
      <c r="AGU2" s="212"/>
      <c r="AGV2" s="212"/>
      <c r="AGW2" s="212"/>
      <c r="AGX2" s="212"/>
      <c r="AGY2" s="212"/>
      <c r="AGZ2" s="212"/>
      <c r="AHA2" s="212"/>
      <c r="AHB2" s="212"/>
      <c r="AHC2" s="212"/>
      <c r="AHD2" s="212"/>
      <c r="AHE2" s="212"/>
      <c r="AHF2" s="212"/>
      <c r="AHG2" s="212"/>
      <c r="AHH2" s="212"/>
      <c r="AHI2" s="212"/>
      <c r="AHJ2" s="212"/>
      <c r="AHK2" s="212"/>
      <c r="AHL2" s="212"/>
      <c r="AHM2" s="212"/>
      <c r="AHN2" s="212"/>
      <c r="AHO2" s="212"/>
      <c r="AHP2" s="212"/>
      <c r="AHQ2" s="212"/>
      <c r="AHR2" s="212"/>
      <c r="AHS2" s="212"/>
      <c r="AHT2" s="212"/>
      <c r="AHU2" s="212"/>
      <c r="AHV2" s="212"/>
      <c r="AHW2" s="212"/>
      <c r="AHX2" s="212"/>
      <c r="AHY2" s="212"/>
      <c r="AHZ2" s="212"/>
      <c r="AIA2" s="212"/>
      <c r="AIB2" s="212"/>
      <c r="AIC2" s="212"/>
      <c r="AID2" s="212"/>
      <c r="AIE2" s="212"/>
      <c r="AIF2" s="212"/>
      <c r="AIG2" s="212"/>
      <c r="AIH2" s="212"/>
      <c r="AII2" s="212"/>
      <c r="AIJ2" s="212"/>
      <c r="AIK2" s="212"/>
      <c r="AIL2" s="212"/>
      <c r="AIM2" s="212"/>
      <c r="AIN2" s="212"/>
      <c r="AIO2" s="212"/>
      <c r="AIP2" s="212"/>
      <c r="AIQ2" s="212"/>
      <c r="AIR2" s="212"/>
      <c r="AIS2" s="212"/>
      <c r="AIT2" s="212"/>
      <c r="AIU2" s="212"/>
      <c r="AIV2" s="212"/>
      <c r="AIW2" s="212"/>
      <c r="AIX2" s="212"/>
      <c r="AIY2" s="212"/>
      <c r="AIZ2" s="212"/>
      <c r="AJA2" s="212"/>
      <c r="AJB2" s="212"/>
      <c r="AJC2" s="212"/>
      <c r="AJD2" s="212"/>
      <c r="AJE2" s="212"/>
      <c r="AJF2" s="212"/>
      <c r="AJG2" s="212"/>
      <c r="AJH2" s="212"/>
      <c r="AJI2" s="212"/>
      <c r="AJJ2" s="212"/>
      <c r="AJK2" s="212"/>
      <c r="AJL2" s="212"/>
      <c r="AJM2" s="212"/>
      <c r="AJN2" s="212"/>
      <c r="AJO2" s="212"/>
      <c r="AJP2" s="212"/>
      <c r="AJQ2" s="212"/>
      <c r="AJR2" s="212"/>
      <c r="AJS2" s="212"/>
      <c r="AJT2" s="212"/>
      <c r="AJU2" s="212"/>
      <c r="AJV2" s="212"/>
      <c r="AJW2" s="212"/>
      <c r="AJX2" s="212"/>
      <c r="AJY2" s="212"/>
      <c r="AJZ2" s="212"/>
      <c r="AKA2" s="212"/>
      <c r="AKB2" s="212"/>
      <c r="AKC2" s="212"/>
      <c r="AKD2" s="212"/>
      <c r="AKE2" s="212"/>
      <c r="AKF2" s="212"/>
      <c r="AKG2" s="212"/>
      <c r="AKH2" s="212"/>
      <c r="AKI2" s="212"/>
      <c r="AKJ2" s="212"/>
      <c r="AKK2" s="212"/>
      <c r="AKL2" s="212"/>
      <c r="AKM2" s="212"/>
      <c r="AKN2" s="212"/>
      <c r="AKO2" s="212"/>
      <c r="AKP2" s="212"/>
      <c r="AKQ2" s="212"/>
      <c r="AKR2" s="212"/>
      <c r="AKS2" s="212"/>
      <c r="AKT2" s="212"/>
      <c r="AKU2" s="212"/>
      <c r="AKV2" s="212"/>
      <c r="AKW2" s="212"/>
      <c r="AKX2" s="212"/>
      <c r="AKY2" s="212"/>
      <c r="AKZ2" s="212"/>
      <c r="ALA2" s="212"/>
      <c r="ALB2" s="212"/>
      <c r="ALC2" s="212"/>
      <c r="ALD2" s="212"/>
      <c r="ALE2" s="212"/>
      <c r="ALF2" s="212"/>
      <c r="ALG2" s="212"/>
      <c r="ALH2" s="212"/>
      <c r="ALI2" s="212"/>
      <c r="ALJ2" s="212"/>
      <c r="ALK2" s="212"/>
      <c r="ALL2" s="212"/>
      <c r="ALM2" s="212"/>
      <c r="ALN2" s="212"/>
      <c r="ALO2" s="212"/>
      <c r="ALP2" s="212"/>
      <c r="ALQ2" s="212"/>
      <c r="ALR2" s="212"/>
      <c r="ALS2" s="212"/>
      <c r="ALT2" s="212"/>
      <c r="ALU2" s="212"/>
      <c r="ALV2" s="212"/>
      <c r="ALW2" s="212"/>
      <c r="ALX2" s="212"/>
      <c r="ALY2" s="212"/>
      <c r="ALZ2" s="212"/>
      <c r="AMA2" s="212"/>
      <c r="AMB2" s="212"/>
      <c r="AMC2" s="212"/>
      <c r="AMD2" s="212"/>
      <c r="AME2" s="212"/>
      <c r="AMF2" s="212"/>
      <c r="AMG2" s="212"/>
      <c r="AMH2" s="212"/>
      <c r="AMI2" s="212"/>
      <c r="AMJ2" s="212"/>
    </row>
    <row r="3" customFormat="false" ht="14.05" hidden="false" customHeight="false" outlineLevel="0" collapsed="false">
      <c r="A3" s="214" t="s">
        <v>262</v>
      </c>
      <c r="B3" s="209"/>
      <c r="C3" s="209"/>
      <c r="D3" s="210"/>
      <c r="E3" s="211"/>
      <c r="F3" s="210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  <c r="AV3" s="212"/>
      <c r="AW3" s="212"/>
      <c r="AX3" s="212"/>
      <c r="AY3" s="212"/>
      <c r="AZ3" s="212"/>
      <c r="BA3" s="212"/>
      <c r="BB3" s="212"/>
      <c r="BC3" s="212"/>
      <c r="BD3" s="212"/>
      <c r="BE3" s="212"/>
      <c r="BF3" s="212"/>
      <c r="BG3" s="212"/>
      <c r="BH3" s="212"/>
      <c r="BI3" s="212"/>
      <c r="BJ3" s="212"/>
      <c r="BK3" s="212"/>
      <c r="BL3" s="212"/>
      <c r="BM3" s="212"/>
      <c r="BN3" s="212"/>
      <c r="BO3" s="212"/>
      <c r="BP3" s="212"/>
      <c r="BQ3" s="212"/>
      <c r="BR3" s="212"/>
      <c r="BS3" s="212"/>
      <c r="BT3" s="212"/>
      <c r="BU3" s="212"/>
      <c r="BV3" s="212"/>
      <c r="BW3" s="212"/>
      <c r="BX3" s="212"/>
      <c r="BY3" s="212"/>
      <c r="BZ3" s="212"/>
      <c r="CA3" s="212"/>
      <c r="CB3" s="212"/>
      <c r="CC3" s="212"/>
      <c r="CD3" s="212"/>
      <c r="CE3" s="212"/>
      <c r="CF3" s="212"/>
      <c r="CG3" s="212"/>
      <c r="CH3" s="212"/>
      <c r="CI3" s="212"/>
      <c r="CJ3" s="212"/>
      <c r="CK3" s="212"/>
      <c r="CL3" s="212"/>
      <c r="CM3" s="212"/>
      <c r="CN3" s="212"/>
      <c r="CO3" s="212"/>
      <c r="CP3" s="212"/>
      <c r="CQ3" s="212"/>
      <c r="CR3" s="212"/>
      <c r="CS3" s="212"/>
      <c r="CT3" s="212"/>
      <c r="CU3" s="212"/>
      <c r="CV3" s="212"/>
      <c r="CW3" s="212"/>
      <c r="CX3" s="212"/>
      <c r="CY3" s="212"/>
      <c r="CZ3" s="212"/>
      <c r="DA3" s="212"/>
      <c r="DB3" s="212"/>
      <c r="DC3" s="212"/>
      <c r="DD3" s="212"/>
      <c r="DE3" s="212"/>
      <c r="DF3" s="212"/>
      <c r="DG3" s="212"/>
      <c r="DH3" s="212"/>
      <c r="DI3" s="212"/>
      <c r="DJ3" s="212"/>
      <c r="DK3" s="212"/>
      <c r="DL3" s="212"/>
      <c r="DM3" s="212"/>
      <c r="DN3" s="212"/>
      <c r="DO3" s="212"/>
      <c r="DP3" s="212"/>
      <c r="DQ3" s="212"/>
      <c r="DR3" s="212"/>
      <c r="DS3" s="212"/>
      <c r="DT3" s="212"/>
      <c r="DU3" s="212"/>
      <c r="DV3" s="212"/>
      <c r="DW3" s="212"/>
      <c r="DX3" s="212"/>
      <c r="DY3" s="212"/>
      <c r="DZ3" s="212"/>
      <c r="EA3" s="212"/>
      <c r="EB3" s="212"/>
      <c r="EC3" s="212"/>
      <c r="ED3" s="212"/>
      <c r="EE3" s="212"/>
      <c r="EF3" s="212"/>
      <c r="EG3" s="212"/>
      <c r="EH3" s="212"/>
      <c r="EI3" s="212"/>
      <c r="EJ3" s="212"/>
      <c r="EK3" s="212"/>
      <c r="EL3" s="212"/>
      <c r="EM3" s="212"/>
      <c r="EN3" s="212"/>
      <c r="EO3" s="212"/>
      <c r="EP3" s="212"/>
      <c r="EQ3" s="212"/>
      <c r="ER3" s="212"/>
      <c r="ES3" s="212"/>
      <c r="ET3" s="212"/>
      <c r="EU3" s="212"/>
      <c r="EV3" s="212"/>
      <c r="EW3" s="212"/>
      <c r="EX3" s="212"/>
      <c r="EY3" s="212"/>
      <c r="EZ3" s="212"/>
      <c r="FA3" s="212"/>
      <c r="FB3" s="212"/>
      <c r="FC3" s="212"/>
      <c r="FD3" s="212"/>
      <c r="FE3" s="212"/>
      <c r="FF3" s="212"/>
      <c r="FG3" s="212"/>
      <c r="FH3" s="212"/>
      <c r="FI3" s="212"/>
      <c r="FJ3" s="212"/>
      <c r="FK3" s="212"/>
      <c r="FL3" s="212"/>
      <c r="FM3" s="212"/>
      <c r="FN3" s="212"/>
      <c r="FO3" s="212"/>
      <c r="FP3" s="212"/>
      <c r="FQ3" s="212"/>
      <c r="FR3" s="212"/>
      <c r="FS3" s="212"/>
      <c r="FT3" s="212"/>
      <c r="FU3" s="212"/>
      <c r="FV3" s="212"/>
      <c r="FW3" s="212"/>
      <c r="FX3" s="212"/>
      <c r="FY3" s="212"/>
      <c r="FZ3" s="212"/>
      <c r="GA3" s="212"/>
      <c r="GB3" s="212"/>
      <c r="GC3" s="212"/>
      <c r="GD3" s="212"/>
      <c r="GE3" s="212"/>
      <c r="GF3" s="212"/>
      <c r="GG3" s="212"/>
      <c r="GH3" s="212"/>
      <c r="GI3" s="212"/>
      <c r="GJ3" s="212"/>
      <c r="GK3" s="212"/>
      <c r="GL3" s="212"/>
      <c r="GM3" s="212"/>
      <c r="GN3" s="212"/>
      <c r="GO3" s="212"/>
      <c r="GP3" s="212"/>
      <c r="GQ3" s="212"/>
      <c r="GR3" s="212"/>
      <c r="GS3" s="212"/>
      <c r="GT3" s="212"/>
      <c r="GU3" s="212"/>
      <c r="GV3" s="212"/>
      <c r="GW3" s="212"/>
      <c r="GX3" s="212"/>
      <c r="GY3" s="212"/>
      <c r="GZ3" s="212"/>
      <c r="HA3" s="212"/>
      <c r="HB3" s="212"/>
      <c r="HC3" s="212"/>
      <c r="HD3" s="212"/>
      <c r="HE3" s="212"/>
      <c r="HF3" s="212"/>
      <c r="HG3" s="212"/>
      <c r="HH3" s="212"/>
      <c r="HI3" s="212"/>
      <c r="HJ3" s="212"/>
      <c r="HK3" s="212"/>
      <c r="HL3" s="212"/>
      <c r="HM3" s="212"/>
      <c r="HN3" s="212"/>
      <c r="HO3" s="212"/>
      <c r="HP3" s="212"/>
      <c r="HQ3" s="212"/>
      <c r="HR3" s="212"/>
      <c r="HS3" s="212"/>
      <c r="HT3" s="212"/>
      <c r="HU3" s="212"/>
      <c r="HV3" s="212"/>
      <c r="HW3" s="212"/>
      <c r="HX3" s="212"/>
      <c r="HY3" s="212"/>
      <c r="HZ3" s="212"/>
      <c r="IA3" s="212"/>
      <c r="IB3" s="212"/>
      <c r="IC3" s="212"/>
      <c r="ID3" s="212"/>
      <c r="IE3" s="212"/>
      <c r="IF3" s="212"/>
      <c r="IG3" s="212"/>
      <c r="IH3" s="212"/>
      <c r="II3" s="212"/>
      <c r="IJ3" s="212"/>
      <c r="IK3" s="212"/>
      <c r="IL3" s="212"/>
      <c r="IM3" s="212"/>
      <c r="IN3" s="212"/>
      <c r="IO3" s="212"/>
      <c r="IP3" s="212"/>
      <c r="IQ3" s="212"/>
      <c r="IR3" s="212"/>
      <c r="IS3" s="212"/>
      <c r="IT3" s="212"/>
      <c r="IU3" s="212"/>
      <c r="IV3" s="212"/>
      <c r="IW3" s="212"/>
      <c r="IX3" s="212"/>
      <c r="IY3" s="212"/>
      <c r="IZ3" s="212"/>
      <c r="JA3" s="212"/>
      <c r="JB3" s="212"/>
      <c r="JC3" s="212"/>
      <c r="JD3" s="212"/>
      <c r="JE3" s="212"/>
      <c r="JF3" s="212"/>
      <c r="JG3" s="212"/>
      <c r="JH3" s="212"/>
      <c r="JI3" s="212"/>
      <c r="JJ3" s="212"/>
      <c r="JK3" s="212"/>
      <c r="JL3" s="212"/>
      <c r="JM3" s="212"/>
      <c r="JN3" s="212"/>
      <c r="JO3" s="212"/>
      <c r="JP3" s="212"/>
      <c r="JQ3" s="212"/>
      <c r="JR3" s="212"/>
      <c r="JS3" s="212"/>
      <c r="JT3" s="212"/>
      <c r="JU3" s="212"/>
      <c r="JV3" s="212"/>
      <c r="JW3" s="212"/>
      <c r="JX3" s="212"/>
      <c r="JY3" s="212"/>
      <c r="JZ3" s="212"/>
      <c r="KA3" s="212"/>
      <c r="KB3" s="212"/>
      <c r="KC3" s="212"/>
      <c r="KD3" s="212"/>
      <c r="KE3" s="212"/>
      <c r="KF3" s="212"/>
      <c r="KG3" s="212"/>
      <c r="KH3" s="212"/>
      <c r="KI3" s="212"/>
      <c r="KJ3" s="212"/>
      <c r="KK3" s="212"/>
      <c r="KL3" s="212"/>
      <c r="KM3" s="212"/>
      <c r="KN3" s="212"/>
      <c r="KO3" s="212"/>
      <c r="KP3" s="212"/>
      <c r="KQ3" s="212"/>
      <c r="KR3" s="212"/>
      <c r="KS3" s="212"/>
      <c r="KT3" s="212"/>
      <c r="KU3" s="212"/>
      <c r="KV3" s="212"/>
      <c r="KW3" s="212"/>
      <c r="KX3" s="212"/>
      <c r="KY3" s="212"/>
      <c r="KZ3" s="212"/>
      <c r="LA3" s="212"/>
      <c r="LB3" s="212"/>
      <c r="LC3" s="212"/>
      <c r="LD3" s="212"/>
      <c r="LE3" s="212"/>
      <c r="LF3" s="212"/>
      <c r="LG3" s="212"/>
      <c r="LH3" s="212"/>
      <c r="LI3" s="212"/>
      <c r="LJ3" s="212"/>
      <c r="LK3" s="212"/>
      <c r="LL3" s="212"/>
      <c r="LM3" s="212"/>
      <c r="LN3" s="212"/>
      <c r="LO3" s="212"/>
      <c r="LP3" s="212"/>
      <c r="LQ3" s="212"/>
      <c r="LR3" s="212"/>
      <c r="LS3" s="212"/>
      <c r="LT3" s="212"/>
      <c r="LU3" s="212"/>
      <c r="LV3" s="212"/>
      <c r="LW3" s="212"/>
      <c r="LX3" s="212"/>
      <c r="LY3" s="212"/>
      <c r="LZ3" s="212"/>
      <c r="MA3" s="212"/>
      <c r="MB3" s="212"/>
      <c r="MC3" s="212"/>
      <c r="MD3" s="212"/>
      <c r="ME3" s="212"/>
      <c r="MF3" s="212"/>
      <c r="MG3" s="212"/>
      <c r="MH3" s="212"/>
      <c r="MI3" s="212"/>
      <c r="MJ3" s="212"/>
      <c r="MK3" s="212"/>
      <c r="ML3" s="212"/>
      <c r="MM3" s="212"/>
      <c r="MN3" s="212"/>
      <c r="MO3" s="212"/>
      <c r="MP3" s="212"/>
      <c r="MQ3" s="212"/>
      <c r="MR3" s="212"/>
      <c r="MS3" s="212"/>
      <c r="MT3" s="212"/>
      <c r="MU3" s="212"/>
      <c r="MV3" s="212"/>
      <c r="MW3" s="212"/>
      <c r="MX3" s="212"/>
      <c r="MY3" s="212"/>
      <c r="MZ3" s="212"/>
      <c r="NA3" s="212"/>
      <c r="NB3" s="212"/>
      <c r="NC3" s="212"/>
      <c r="ND3" s="212"/>
      <c r="NE3" s="212"/>
      <c r="NF3" s="212"/>
      <c r="NG3" s="212"/>
      <c r="NH3" s="212"/>
      <c r="NI3" s="212"/>
      <c r="NJ3" s="212"/>
      <c r="NK3" s="212"/>
      <c r="NL3" s="212"/>
      <c r="NM3" s="212"/>
      <c r="NN3" s="212"/>
      <c r="NO3" s="212"/>
      <c r="NP3" s="212"/>
      <c r="NQ3" s="212"/>
      <c r="NR3" s="212"/>
      <c r="NS3" s="212"/>
      <c r="NT3" s="212"/>
      <c r="NU3" s="212"/>
      <c r="NV3" s="212"/>
      <c r="NW3" s="212"/>
      <c r="NX3" s="212"/>
      <c r="NY3" s="212"/>
      <c r="NZ3" s="212"/>
      <c r="OA3" s="212"/>
      <c r="OB3" s="212"/>
      <c r="OC3" s="212"/>
      <c r="OD3" s="212"/>
      <c r="OE3" s="212"/>
      <c r="OF3" s="212"/>
      <c r="OG3" s="212"/>
      <c r="OH3" s="212"/>
      <c r="OI3" s="212"/>
      <c r="OJ3" s="212"/>
      <c r="OK3" s="212"/>
      <c r="OL3" s="212"/>
      <c r="OM3" s="212"/>
      <c r="ON3" s="212"/>
      <c r="OO3" s="212"/>
      <c r="OP3" s="212"/>
      <c r="OQ3" s="212"/>
      <c r="OR3" s="212"/>
      <c r="OS3" s="212"/>
      <c r="OT3" s="212"/>
      <c r="OU3" s="212"/>
      <c r="OV3" s="212"/>
      <c r="OW3" s="212"/>
      <c r="OX3" s="212"/>
      <c r="OY3" s="212"/>
      <c r="OZ3" s="212"/>
      <c r="PA3" s="212"/>
      <c r="PB3" s="212"/>
      <c r="PC3" s="212"/>
      <c r="PD3" s="212"/>
      <c r="PE3" s="212"/>
      <c r="PF3" s="212"/>
      <c r="PG3" s="212"/>
      <c r="PH3" s="212"/>
      <c r="PI3" s="212"/>
      <c r="PJ3" s="212"/>
      <c r="PK3" s="212"/>
      <c r="PL3" s="212"/>
      <c r="PM3" s="212"/>
      <c r="PN3" s="212"/>
      <c r="PO3" s="212"/>
      <c r="PP3" s="212"/>
      <c r="PQ3" s="212"/>
      <c r="PR3" s="212"/>
      <c r="PS3" s="212"/>
      <c r="PT3" s="212"/>
      <c r="PU3" s="212"/>
      <c r="PV3" s="212"/>
      <c r="PW3" s="212"/>
      <c r="PX3" s="212"/>
      <c r="PY3" s="212"/>
      <c r="PZ3" s="212"/>
      <c r="QA3" s="212"/>
      <c r="QB3" s="212"/>
      <c r="QC3" s="212"/>
      <c r="QD3" s="212"/>
      <c r="QE3" s="212"/>
      <c r="QF3" s="212"/>
      <c r="QG3" s="212"/>
      <c r="QH3" s="212"/>
      <c r="QI3" s="212"/>
      <c r="QJ3" s="212"/>
      <c r="QK3" s="212"/>
      <c r="QL3" s="212"/>
      <c r="QM3" s="212"/>
      <c r="QN3" s="212"/>
      <c r="QO3" s="212"/>
      <c r="QP3" s="212"/>
      <c r="QQ3" s="212"/>
      <c r="QR3" s="212"/>
      <c r="QS3" s="212"/>
      <c r="QT3" s="212"/>
      <c r="QU3" s="212"/>
      <c r="QV3" s="212"/>
      <c r="QW3" s="212"/>
      <c r="QX3" s="212"/>
      <c r="QY3" s="212"/>
      <c r="QZ3" s="212"/>
      <c r="RA3" s="212"/>
      <c r="RB3" s="212"/>
      <c r="RC3" s="212"/>
      <c r="RD3" s="212"/>
      <c r="RE3" s="212"/>
      <c r="RF3" s="212"/>
      <c r="RG3" s="212"/>
      <c r="RH3" s="212"/>
      <c r="RI3" s="212"/>
      <c r="RJ3" s="212"/>
      <c r="RK3" s="212"/>
      <c r="RL3" s="212"/>
      <c r="RM3" s="212"/>
      <c r="RN3" s="212"/>
      <c r="RO3" s="212"/>
      <c r="RP3" s="212"/>
      <c r="RQ3" s="212"/>
      <c r="RR3" s="212"/>
      <c r="RS3" s="212"/>
      <c r="RT3" s="212"/>
      <c r="RU3" s="212"/>
      <c r="RV3" s="212"/>
      <c r="RW3" s="212"/>
      <c r="RX3" s="212"/>
      <c r="RY3" s="212"/>
      <c r="RZ3" s="212"/>
      <c r="SA3" s="212"/>
      <c r="SB3" s="212"/>
      <c r="SC3" s="212"/>
      <c r="SD3" s="212"/>
      <c r="SE3" s="212"/>
      <c r="SF3" s="212"/>
      <c r="SG3" s="212"/>
      <c r="SH3" s="212"/>
      <c r="SI3" s="212"/>
      <c r="SJ3" s="212"/>
      <c r="SK3" s="212"/>
      <c r="SL3" s="212"/>
      <c r="SM3" s="212"/>
      <c r="SN3" s="212"/>
      <c r="SO3" s="212"/>
      <c r="SP3" s="212"/>
      <c r="SQ3" s="212"/>
      <c r="SR3" s="212"/>
      <c r="SS3" s="212"/>
      <c r="ST3" s="212"/>
      <c r="SU3" s="212"/>
      <c r="SV3" s="212"/>
      <c r="SW3" s="212"/>
      <c r="SX3" s="212"/>
      <c r="SY3" s="212"/>
      <c r="SZ3" s="212"/>
      <c r="TA3" s="212"/>
      <c r="TB3" s="212"/>
      <c r="TC3" s="212"/>
      <c r="TD3" s="212"/>
      <c r="TE3" s="212"/>
      <c r="TF3" s="212"/>
      <c r="TG3" s="212"/>
      <c r="TH3" s="212"/>
      <c r="TI3" s="212"/>
      <c r="TJ3" s="212"/>
      <c r="TK3" s="212"/>
      <c r="TL3" s="212"/>
      <c r="TM3" s="212"/>
      <c r="TN3" s="212"/>
      <c r="TO3" s="212"/>
      <c r="TP3" s="212"/>
      <c r="TQ3" s="212"/>
      <c r="TR3" s="212"/>
      <c r="TS3" s="212"/>
      <c r="TT3" s="212"/>
      <c r="TU3" s="212"/>
      <c r="TV3" s="212"/>
      <c r="TW3" s="212"/>
      <c r="TX3" s="212"/>
      <c r="TY3" s="212"/>
      <c r="TZ3" s="212"/>
      <c r="UA3" s="212"/>
      <c r="UB3" s="212"/>
      <c r="UC3" s="212"/>
      <c r="UD3" s="212"/>
      <c r="UE3" s="212"/>
      <c r="UF3" s="212"/>
      <c r="UG3" s="212"/>
      <c r="UH3" s="212"/>
      <c r="UI3" s="212"/>
      <c r="UJ3" s="212"/>
      <c r="UK3" s="212"/>
      <c r="UL3" s="212"/>
      <c r="UM3" s="212"/>
      <c r="UN3" s="212"/>
      <c r="UO3" s="212"/>
      <c r="UP3" s="212"/>
      <c r="UQ3" s="212"/>
      <c r="UR3" s="212"/>
      <c r="US3" s="212"/>
      <c r="UT3" s="212"/>
      <c r="UU3" s="212"/>
      <c r="UV3" s="212"/>
      <c r="UW3" s="212"/>
      <c r="UX3" s="212"/>
      <c r="UY3" s="212"/>
      <c r="UZ3" s="212"/>
      <c r="VA3" s="212"/>
      <c r="VB3" s="212"/>
      <c r="VC3" s="212"/>
      <c r="VD3" s="212"/>
      <c r="VE3" s="212"/>
      <c r="VF3" s="212"/>
      <c r="VG3" s="212"/>
      <c r="VH3" s="212"/>
      <c r="VI3" s="212"/>
      <c r="VJ3" s="212"/>
      <c r="VK3" s="212"/>
      <c r="VL3" s="212"/>
      <c r="VM3" s="212"/>
      <c r="VN3" s="212"/>
      <c r="VO3" s="212"/>
      <c r="VP3" s="212"/>
      <c r="VQ3" s="212"/>
      <c r="VR3" s="212"/>
      <c r="VS3" s="212"/>
      <c r="VT3" s="212"/>
      <c r="VU3" s="212"/>
      <c r="VV3" s="212"/>
      <c r="VW3" s="212"/>
      <c r="VX3" s="212"/>
      <c r="VY3" s="212"/>
      <c r="VZ3" s="212"/>
      <c r="WA3" s="212"/>
      <c r="WB3" s="212"/>
      <c r="WC3" s="212"/>
      <c r="WD3" s="212"/>
      <c r="WE3" s="212"/>
      <c r="WF3" s="212"/>
      <c r="WG3" s="212"/>
      <c r="WH3" s="212"/>
      <c r="WI3" s="212"/>
      <c r="WJ3" s="212"/>
      <c r="WK3" s="212"/>
      <c r="WL3" s="212"/>
      <c r="WM3" s="212"/>
      <c r="WN3" s="212"/>
      <c r="WO3" s="212"/>
      <c r="WP3" s="212"/>
      <c r="WQ3" s="212"/>
      <c r="WR3" s="212"/>
      <c r="WS3" s="212"/>
      <c r="WT3" s="212"/>
      <c r="WU3" s="212"/>
      <c r="WV3" s="212"/>
      <c r="WW3" s="212"/>
      <c r="WX3" s="212"/>
      <c r="WY3" s="212"/>
      <c r="WZ3" s="212"/>
      <c r="XA3" s="212"/>
      <c r="XB3" s="212"/>
      <c r="XC3" s="212"/>
      <c r="XD3" s="212"/>
      <c r="XE3" s="212"/>
      <c r="XF3" s="212"/>
      <c r="XG3" s="212"/>
      <c r="XH3" s="212"/>
      <c r="XI3" s="212"/>
      <c r="XJ3" s="212"/>
      <c r="XK3" s="212"/>
      <c r="XL3" s="212"/>
      <c r="XM3" s="212"/>
      <c r="XN3" s="212"/>
      <c r="XO3" s="212"/>
      <c r="XP3" s="212"/>
      <c r="XQ3" s="212"/>
      <c r="XR3" s="212"/>
      <c r="XS3" s="212"/>
      <c r="XT3" s="212"/>
      <c r="XU3" s="212"/>
      <c r="XV3" s="212"/>
      <c r="XW3" s="212"/>
      <c r="XX3" s="212"/>
      <c r="XY3" s="212"/>
      <c r="XZ3" s="212"/>
      <c r="YA3" s="212"/>
      <c r="YB3" s="212"/>
      <c r="YC3" s="212"/>
      <c r="YD3" s="212"/>
      <c r="YE3" s="212"/>
      <c r="YF3" s="212"/>
      <c r="YG3" s="212"/>
      <c r="YH3" s="212"/>
      <c r="YI3" s="212"/>
      <c r="YJ3" s="212"/>
      <c r="YK3" s="212"/>
      <c r="YL3" s="212"/>
      <c r="YM3" s="212"/>
      <c r="YN3" s="212"/>
      <c r="YO3" s="212"/>
      <c r="YP3" s="212"/>
      <c r="YQ3" s="212"/>
      <c r="YR3" s="212"/>
      <c r="YS3" s="212"/>
      <c r="YT3" s="212"/>
      <c r="YU3" s="212"/>
      <c r="YV3" s="212"/>
      <c r="YW3" s="212"/>
      <c r="YX3" s="212"/>
      <c r="YY3" s="212"/>
      <c r="YZ3" s="212"/>
      <c r="ZA3" s="212"/>
      <c r="ZB3" s="212"/>
      <c r="ZC3" s="212"/>
      <c r="ZD3" s="212"/>
      <c r="ZE3" s="212"/>
      <c r="ZF3" s="212"/>
      <c r="ZG3" s="212"/>
      <c r="ZH3" s="212"/>
      <c r="ZI3" s="212"/>
      <c r="ZJ3" s="212"/>
      <c r="ZK3" s="212"/>
      <c r="ZL3" s="212"/>
      <c r="ZM3" s="212"/>
      <c r="ZN3" s="212"/>
      <c r="ZO3" s="212"/>
      <c r="ZP3" s="212"/>
      <c r="ZQ3" s="212"/>
      <c r="ZR3" s="212"/>
      <c r="ZS3" s="212"/>
      <c r="ZT3" s="212"/>
      <c r="ZU3" s="212"/>
      <c r="ZV3" s="212"/>
      <c r="ZW3" s="212"/>
      <c r="ZX3" s="212"/>
      <c r="ZY3" s="212"/>
      <c r="ZZ3" s="212"/>
      <c r="AAA3" s="212"/>
      <c r="AAB3" s="212"/>
      <c r="AAC3" s="212"/>
      <c r="AAD3" s="212"/>
      <c r="AAE3" s="212"/>
      <c r="AAF3" s="212"/>
      <c r="AAG3" s="212"/>
      <c r="AAH3" s="212"/>
      <c r="AAI3" s="212"/>
      <c r="AAJ3" s="212"/>
      <c r="AAK3" s="212"/>
      <c r="AAL3" s="212"/>
      <c r="AAM3" s="212"/>
      <c r="AAN3" s="212"/>
      <c r="AAO3" s="212"/>
      <c r="AAP3" s="212"/>
      <c r="AAQ3" s="212"/>
      <c r="AAR3" s="212"/>
      <c r="AAS3" s="212"/>
      <c r="AAT3" s="212"/>
      <c r="AAU3" s="212"/>
      <c r="AAV3" s="212"/>
      <c r="AAW3" s="212"/>
      <c r="AAX3" s="212"/>
      <c r="AAY3" s="212"/>
      <c r="AAZ3" s="212"/>
      <c r="ABA3" s="212"/>
      <c r="ABB3" s="212"/>
      <c r="ABC3" s="212"/>
      <c r="ABD3" s="212"/>
      <c r="ABE3" s="212"/>
      <c r="ABF3" s="212"/>
      <c r="ABG3" s="212"/>
      <c r="ABH3" s="212"/>
      <c r="ABI3" s="212"/>
      <c r="ABJ3" s="212"/>
      <c r="ABK3" s="212"/>
      <c r="ABL3" s="212"/>
      <c r="ABM3" s="212"/>
      <c r="ABN3" s="212"/>
      <c r="ABO3" s="212"/>
      <c r="ABP3" s="212"/>
      <c r="ABQ3" s="212"/>
      <c r="ABR3" s="212"/>
      <c r="ABS3" s="212"/>
      <c r="ABT3" s="212"/>
      <c r="ABU3" s="212"/>
      <c r="ABV3" s="212"/>
      <c r="ABW3" s="212"/>
      <c r="ABX3" s="212"/>
      <c r="ABY3" s="212"/>
      <c r="ABZ3" s="212"/>
      <c r="ACA3" s="212"/>
      <c r="ACB3" s="212"/>
      <c r="ACC3" s="212"/>
      <c r="ACD3" s="212"/>
      <c r="ACE3" s="212"/>
      <c r="ACF3" s="212"/>
      <c r="ACG3" s="212"/>
      <c r="ACH3" s="212"/>
      <c r="ACI3" s="212"/>
      <c r="ACJ3" s="212"/>
      <c r="ACK3" s="212"/>
      <c r="ACL3" s="212"/>
      <c r="ACM3" s="212"/>
      <c r="ACN3" s="212"/>
      <c r="ACO3" s="212"/>
      <c r="ACP3" s="212"/>
      <c r="ACQ3" s="212"/>
      <c r="ACR3" s="212"/>
      <c r="ACS3" s="212"/>
      <c r="ACT3" s="212"/>
      <c r="ACU3" s="212"/>
      <c r="ACV3" s="212"/>
      <c r="ACW3" s="212"/>
      <c r="ACX3" s="212"/>
      <c r="ACY3" s="212"/>
      <c r="ACZ3" s="212"/>
      <c r="ADA3" s="212"/>
      <c r="ADB3" s="212"/>
      <c r="ADC3" s="212"/>
      <c r="ADD3" s="212"/>
      <c r="ADE3" s="212"/>
      <c r="ADF3" s="212"/>
      <c r="ADG3" s="212"/>
      <c r="ADH3" s="212"/>
      <c r="ADI3" s="212"/>
      <c r="ADJ3" s="212"/>
      <c r="ADK3" s="212"/>
      <c r="ADL3" s="212"/>
      <c r="ADM3" s="212"/>
      <c r="ADN3" s="212"/>
      <c r="ADO3" s="212"/>
      <c r="ADP3" s="212"/>
      <c r="ADQ3" s="212"/>
      <c r="ADR3" s="212"/>
      <c r="ADS3" s="212"/>
      <c r="ADT3" s="212"/>
      <c r="ADU3" s="212"/>
      <c r="ADV3" s="212"/>
      <c r="ADW3" s="212"/>
      <c r="ADX3" s="212"/>
      <c r="ADY3" s="212"/>
      <c r="ADZ3" s="212"/>
      <c r="AEA3" s="212"/>
      <c r="AEB3" s="212"/>
      <c r="AEC3" s="212"/>
      <c r="AED3" s="212"/>
      <c r="AEE3" s="212"/>
      <c r="AEF3" s="212"/>
      <c r="AEG3" s="212"/>
      <c r="AEH3" s="212"/>
      <c r="AEI3" s="212"/>
      <c r="AEJ3" s="212"/>
      <c r="AEK3" s="212"/>
      <c r="AEL3" s="212"/>
      <c r="AEM3" s="212"/>
      <c r="AEN3" s="212"/>
      <c r="AEO3" s="212"/>
      <c r="AEP3" s="212"/>
      <c r="AEQ3" s="212"/>
      <c r="AER3" s="212"/>
      <c r="AES3" s="212"/>
      <c r="AET3" s="212"/>
      <c r="AEU3" s="212"/>
      <c r="AEV3" s="212"/>
      <c r="AEW3" s="212"/>
      <c r="AEX3" s="212"/>
      <c r="AEY3" s="212"/>
      <c r="AEZ3" s="212"/>
      <c r="AFA3" s="212"/>
      <c r="AFB3" s="212"/>
      <c r="AFC3" s="212"/>
      <c r="AFD3" s="212"/>
      <c r="AFE3" s="212"/>
      <c r="AFF3" s="212"/>
      <c r="AFG3" s="212"/>
      <c r="AFH3" s="212"/>
      <c r="AFI3" s="212"/>
      <c r="AFJ3" s="212"/>
      <c r="AFK3" s="212"/>
      <c r="AFL3" s="212"/>
      <c r="AFM3" s="212"/>
      <c r="AFN3" s="212"/>
      <c r="AFO3" s="212"/>
      <c r="AFP3" s="212"/>
      <c r="AFQ3" s="212"/>
      <c r="AFR3" s="212"/>
      <c r="AFS3" s="212"/>
      <c r="AFT3" s="212"/>
      <c r="AFU3" s="212"/>
      <c r="AFV3" s="212"/>
      <c r="AFW3" s="212"/>
      <c r="AFX3" s="212"/>
      <c r="AFY3" s="212"/>
      <c r="AFZ3" s="212"/>
      <c r="AGA3" s="212"/>
      <c r="AGB3" s="212"/>
      <c r="AGC3" s="212"/>
      <c r="AGD3" s="212"/>
      <c r="AGE3" s="212"/>
      <c r="AGF3" s="212"/>
      <c r="AGG3" s="212"/>
      <c r="AGH3" s="212"/>
      <c r="AGI3" s="212"/>
      <c r="AGJ3" s="212"/>
      <c r="AGK3" s="212"/>
      <c r="AGL3" s="212"/>
      <c r="AGM3" s="212"/>
      <c r="AGN3" s="212"/>
      <c r="AGO3" s="212"/>
      <c r="AGP3" s="212"/>
      <c r="AGQ3" s="212"/>
      <c r="AGR3" s="212"/>
      <c r="AGS3" s="212"/>
      <c r="AGT3" s="212"/>
      <c r="AGU3" s="212"/>
      <c r="AGV3" s="212"/>
      <c r="AGW3" s="212"/>
      <c r="AGX3" s="212"/>
      <c r="AGY3" s="212"/>
      <c r="AGZ3" s="212"/>
      <c r="AHA3" s="212"/>
      <c r="AHB3" s="212"/>
      <c r="AHC3" s="212"/>
      <c r="AHD3" s="212"/>
      <c r="AHE3" s="212"/>
      <c r="AHF3" s="212"/>
      <c r="AHG3" s="212"/>
      <c r="AHH3" s="212"/>
      <c r="AHI3" s="212"/>
      <c r="AHJ3" s="212"/>
      <c r="AHK3" s="212"/>
      <c r="AHL3" s="212"/>
      <c r="AHM3" s="212"/>
      <c r="AHN3" s="212"/>
      <c r="AHO3" s="212"/>
      <c r="AHP3" s="212"/>
      <c r="AHQ3" s="212"/>
      <c r="AHR3" s="212"/>
      <c r="AHS3" s="212"/>
      <c r="AHT3" s="212"/>
      <c r="AHU3" s="212"/>
      <c r="AHV3" s="212"/>
      <c r="AHW3" s="212"/>
      <c r="AHX3" s="212"/>
      <c r="AHY3" s="212"/>
      <c r="AHZ3" s="212"/>
      <c r="AIA3" s="212"/>
      <c r="AIB3" s="212"/>
      <c r="AIC3" s="212"/>
      <c r="AID3" s="212"/>
      <c r="AIE3" s="212"/>
      <c r="AIF3" s="212"/>
      <c r="AIG3" s="212"/>
      <c r="AIH3" s="212"/>
      <c r="AII3" s="212"/>
      <c r="AIJ3" s="212"/>
      <c r="AIK3" s="212"/>
      <c r="AIL3" s="212"/>
      <c r="AIM3" s="212"/>
      <c r="AIN3" s="212"/>
      <c r="AIO3" s="212"/>
      <c r="AIP3" s="212"/>
      <c r="AIQ3" s="212"/>
      <c r="AIR3" s="212"/>
      <c r="AIS3" s="212"/>
      <c r="AIT3" s="212"/>
      <c r="AIU3" s="212"/>
      <c r="AIV3" s="212"/>
      <c r="AIW3" s="212"/>
      <c r="AIX3" s="212"/>
      <c r="AIY3" s="212"/>
      <c r="AIZ3" s="212"/>
      <c r="AJA3" s="212"/>
      <c r="AJB3" s="212"/>
      <c r="AJC3" s="212"/>
      <c r="AJD3" s="212"/>
      <c r="AJE3" s="212"/>
      <c r="AJF3" s="212"/>
      <c r="AJG3" s="212"/>
      <c r="AJH3" s="212"/>
      <c r="AJI3" s="212"/>
      <c r="AJJ3" s="212"/>
      <c r="AJK3" s="212"/>
      <c r="AJL3" s="212"/>
      <c r="AJM3" s="212"/>
      <c r="AJN3" s="212"/>
      <c r="AJO3" s="212"/>
      <c r="AJP3" s="212"/>
      <c r="AJQ3" s="212"/>
      <c r="AJR3" s="212"/>
      <c r="AJS3" s="212"/>
      <c r="AJT3" s="212"/>
      <c r="AJU3" s="212"/>
      <c r="AJV3" s="212"/>
      <c r="AJW3" s="212"/>
      <c r="AJX3" s="212"/>
      <c r="AJY3" s="212"/>
      <c r="AJZ3" s="212"/>
      <c r="AKA3" s="212"/>
      <c r="AKB3" s="212"/>
      <c r="AKC3" s="212"/>
      <c r="AKD3" s="212"/>
      <c r="AKE3" s="212"/>
      <c r="AKF3" s="212"/>
      <c r="AKG3" s="212"/>
      <c r="AKH3" s="212"/>
      <c r="AKI3" s="212"/>
      <c r="AKJ3" s="212"/>
      <c r="AKK3" s="212"/>
      <c r="AKL3" s="212"/>
      <c r="AKM3" s="212"/>
      <c r="AKN3" s="212"/>
      <c r="AKO3" s="212"/>
      <c r="AKP3" s="212"/>
      <c r="AKQ3" s="212"/>
      <c r="AKR3" s="212"/>
      <c r="AKS3" s="212"/>
      <c r="AKT3" s="212"/>
      <c r="AKU3" s="212"/>
      <c r="AKV3" s="212"/>
      <c r="AKW3" s="212"/>
      <c r="AKX3" s="212"/>
      <c r="AKY3" s="212"/>
      <c r="AKZ3" s="212"/>
      <c r="ALA3" s="212"/>
      <c r="ALB3" s="212"/>
      <c r="ALC3" s="212"/>
      <c r="ALD3" s="212"/>
      <c r="ALE3" s="212"/>
      <c r="ALF3" s="212"/>
      <c r="ALG3" s="212"/>
      <c r="ALH3" s="212"/>
      <c r="ALI3" s="212"/>
      <c r="ALJ3" s="212"/>
      <c r="ALK3" s="212"/>
      <c r="ALL3" s="212"/>
      <c r="ALM3" s="212"/>
      <c r="ALN3" s="212"/>
      <c r="ALO3" s="212"/>
      <c r="ALP3" s="212"/>
      <c r="ALQ3" s="212"/>
      <c r="ALR3" s="212"/>
      <c r="ALS3" s="212"/>
      <c r="ALT3" s="212"/>
      <c r="ALU3" s="212"/>
      <c r="ALV3" s="212"/>
      <c r="ALW3" s="212"/>
      <c r="ALX3" s="212"/>
      <c r="ALY3" s="212"/>
      <c r="ALZ3" s="212"/>
      <c r="AMA3" s="212"/>
      <c r="AMB3" s="212"/>
      <c r="AMC3" s="212"/>
      <c r="AMD3" s="212"/>
      <c r="AME3" s="212"/>
      <c r="AMF3" s="212"/>
      <c r="AMG3" s="212"/>
      <c r="AMH3" s="212"/>
      <c r="AMI3" s="212"/>
      <c r="AMJ3" s="212"/>
    </row>
    <row r="4" customFormat="false" ht="14.05" hidden="false" customHeight="false" outlineLevel="0" collapsed="false">
      <c r="A4" s="213"/>
      <c r="B4" s="209"/>
      <c r="C4" s="209"/>
      <c r="D4" s="210"/>
      <c r="E4" s="211"/>
      <c r="F4" s="210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  <c r="AV4" s="212"/>
      <c r="AW4" s="212"/>
      <c r="AX4" s="212"/>
      <c r="AY4" s="212"/>
      <c r="AZ4" s="212"/>
      <c r="BA4" s="212"/>
      <c r="BB4" s="212"/>
      <c r="BC4" s="212"/>
      <c r="BD4" s="212"/>
      <c r="BE4" s="212"/>
      <c r="BF4" s="212"/>
      <c r="BG4" s="212"/>
      <c r="BH4" s="212"/>
      <c r="BI4" s="212"/>
      <c r="BJ4" s="212"/>
      <c r="BK4" s="212"/>
      <c r="BL4" s="212"/>
      <c r="BM4" s="212"/>
      <c r="BN4" s="212"/>
      <c r="BO4" s="212"/>
      <c r="BP4" s="212"/>
      <c r="BQ4" s="212"/>
      <c r="BR4" s="212"/>
      <c r="BS4" s="212"/>
      <c r="BT4" s="212"/>
      <c r="BU4" s="212"/>
      <c r="BV4" s="212"/>
      <c r="BW4" s="212"/>
      <c r="BX4" s="212"/>
      <c r="BY4" s="212"/>
      <c r="BZ4" s="212"/>
      <c r="CA4" s="212"/>
      <c r="CB4" s="212"/>
      <c r="CC4" s="212"/>
      <c r="CD4" s="212"/>
      <c r="CE4" s="212"/>
      <c r="CF4" s="212"/>
      <c r="CG4" s="212"/>
      <c r="CH4" s="212"/>
      <c r="CI4" s="212"/>
      <c r="CJ4" s="212"/>
      <c r="CK4" s="212"/>
      <c r="CL4" s="212"/>
      <c r="CM4" s="212"/>
      <c r="CN4" s="212"/>
      <c r="CO4" s="212"/>
      <c r="CP4" s="212"/>
      <c r="CQ4" s="212"/>
      <c r="CR4" s="212"/>
      <c r="CS4" s="212"/>
      <c r="CT4" s="212"/>
      <c r="CU4" s="212"/>
      <c r="CV4" s="212"/>
      <c r="CW4" s="212"/>
      <c r="CX4" s="212"/>
      <c r="CY4" s="212"/>
      <c r="CZ4" s="212"/>
      <c r="DA4" s="212"/>
      <c r="DB4" s="212"/>
      <c r="DC4" s="212"/>
      <c r="DD4" s="212"/>
      <c r="DE4" s="212"/>
      <c r="DF4" s="212"/>
      <c r="DG4" s="212"/>
      <c r="DH4" s="212"/>
      <c r="DI4" s="212"/>
      <c r="DJ4" s="212"/>
      <c r="DK4" s="212"/>
      <c r="DL4" s="212"/>
      <c r="DM4" s="212"/>
      <c r="DN4" s="212"/>
      <c r="DO4" s="212"/>
      <c r="DP4" s="212"/>
      <c r="DQ4" s="212"/>
      <c r="DR4" s="212"/>
      <c r="DS4" s="212"/>
      <c r="DT4" s="212"/>
      <c r="DU4" s="212"/>
      <c r="DV4" s="212"/>
      <c r="DW4" s="212"/>
      <c r="DX4" s="212"/>
      <c r="DY4" s="212"/>
      <c r="DZ4" s="212"/>
      <c r="EA4" s="212"/>
      <c r="EB4" s="212"/>
      <c r="EC4" s="212"/>
      <c r="ED4" s="212"/>
      <c r="EE4" s="212"/>
      <c r="EF4" s="212"/>
      <c r="EG4" s="212"/>
      <c r="EH4" s="212"/>
      <c r="EI4" s="212"/>
      <c r="EJ4" s="212"/>
      <c r="EK4" s="212"/>
      <c r="EL4" s="212"/>
      <c r="EM4" s="212"/>
      <c r="EN4" s="212"/>
      <c r="EO4" s="212"/>
      <c r="EP4" s="212"/>
      <c r="EQ4" s="212"/>
      <c r="ER4" s="212"/>
      <c r="ES4" s="212"/>
      <c r="ET4" s="212"/>
      <c r="EU4" s="212"/>
      <c r="EV4" s="212"/>
      <c r="EW4" s="212"/>
      <c r="EX4" s="212"/>
      <c r="EY4" s="212"/>
      <c r="EZ4" s="212"/>
      <c r="FA4" s="212"/>
      <c r="FB4" s="212"/>
      <c r="FC4" s="212"/>
      <c r="FD4" s="212"/>
      <c r="FE4" s="212"/>
      <c r="FF4" s="212"/>
      <c r="FG4" s="212"/>
      <c r="FH4" s="212"/>
      <c r="FI4" s="212"/>
      <c r="FJ4" s="212"/>
      <c r="FK4" s="212"/>
      <c r="FL4" s="212"/>
      <c r="FM4" s="212"/>
      <c r="FN4" s="212"/>
      <c r="FO4" s="212"/>
      <c r="FP4" s="212"/>
      <c r="FQ4" s="212"/>
      <c r="FR4" s="212"/>
      <c r="FS4" s="212"/>
      <c r="FT4" s="212"/>
      <c r="FU4" s="212"/>
      <c r="FV4" s="212"/>
      <c r="FW4" s="212"/>
      <c r="FX4" s="212"/>
      <c r="FY4" s="212"/>
      <c r="FZ4" s="212"/>
      <c r="GA4" s="212"/>
      <c r="GB4" s="212"/>
      <c r="GC4" s="212"/>
      <c r="GD4" s="212"/>
      <c r="GE4" s="212"/>
      <c r="GF4" s="212"/>
      <c r="GG4" s="212"/>
      <c r="GH4" s="212"/>
      <c r="GI4" s="212"/>
      <c r="GJ4" s="212"/>
      <c r="GK4" s="212"/>
      <c r="GL4" s="212"/>
      <c r="GM4" s="212"/>
      <c r="GN4" s="212"/>
      <c r="GO4" s="212"/>
      <c r="GP4" s="212"/>
      <c r="GQ4" s="212"/>
      <c r="GR4" s="212"/>
      <c r="GS4" s="212"/>
      <c r="GT4" s="212"/>
      <c r="GU4" s="212"/>
      <c r="GV4" s="212"/>
      <c r="GW4" s="212"/>
      <c r="GX4" s="212"/>
      <c r="GY4" s="212"/>
      <c r="GZ4" s="212"/>
      <c r="HA4" s="212"/>
      <c r="HB4" s="212"/>
      <c r="HC4" s="212"/>
      <c r="HD4" s="212"/>
      <c r="HE4" s="212"/>
      <c r="HF4" s="212"/>
      <c r="HG4" s="212"/>
      <c r="HH4" s="212"/>
      <c r="HI4" s="212"/>
      <c r="HJ4" s="212"/>
      <c r="HK4" s="212"/>
      <c r="HL4" s="212"/>
      <c r="HM4" s="212"/>
      <c r="HN4" s="212"/>
      <c r="HO4" s="212"/>
      <c r="HP4" s="212"/>
      <c r="HQ4" s="212"/>
      <c r="HR4" s="212"/>
      <c r="HS4" s="212"/>
      <c r="HT4" s="212"/>
      <c r="HU4" s="212"/>
      <c r="HV4" s="212"/>
      <c r="HW4" s="212"/>
      <c r="HX4" s="212"/>
      <c r="HY4" s="212"/>
      <c r="HZ4" s="212"/>
      <c r="IA4" s="212"/>
      <c r="IB4" s="212"/>
      <c r="IC4" s="212"/>
      <c r="ID4" s="212"/>
      <c r="IE4" s="212"/>
      <c r="IF4" s="212"/>
      <c r="IG4" s="212"/>
      <c r="IH4" s="212"/>
      <c r="II4" s="212"/>
      <c r="IJ4" s="212"/>
      <c r="IK4" s="212"/>
      <c r="IL4" s="212"/>
      <c r="IM4" s="212"/>
      <c r="IN4" s="212"/>
      <c r="IO4" s="212"/>
      <c r="IP4" s="212"/>
      <c r="IQ4" s="212"/>
      <c r="IR4" s="212"/>
      <c r="IS4" s="212"/>
      <c r="IT4" s="212"/>
      <c r="IU4" s="212"/>
      <c r="IV4" s="212"/>
      <c r="IW4" s="212"/>
      <c r="IX4" s="212"/>
      <c r="IY4" s="212"/>
      <c r="IZ4" s="212"/>
      <c r="JA4" s="212"/>
      <c r="JB4" s="212"/>
      <c r="JC4" s="212"/>
      <c r="JD4" s="212"/>
      <c r="JE4" s="212"/>
      <c r="JF4" s="212"/>
      <c r="JG4" s="212"/>
      <c r="JH4" s="212"/>
      <c r="JI4" s="212"/>
      <c r="JJ4" s="212"/>
      <c r="JK4" s="212"/>
      <c r="JL4" s="212"/>
      <c r="JM4" s="212"/>
      <c r="JN4" s="212"/>
      <c r="JO4" s="212"/>
      <c r="JP4" s="212"/>
      <c r="JQ4" s="212"/>
      <c r="JR4" s="212"/>
      <c r="JS4" s="212"/>
      <c r="JT4" s="212"/>
      <c r="JU4" s="212"/>
      <c r="JV4" s="212"/>
      <c r="JW4" s="212"/>
      <c r="JX4" s="212"/>
      <c r="JY4" s="212"/>
      <c r="JZ4" s="212"/>
      <c r="KA4" s="212"/>
      <c r="KB4" s="212"/>
      <c r="KC4" s="212"/>
      <c r="KD4" s="212"/>
      <c r="KE4" s="212"/>
      <c r="KF4" s="212"/>
      <c r="KG4" s="212"/>
      <c r="KH4" s="212"/>
      <c r="KI4" s="212"/>
      <c r="KJ4" s="212"/>
      <c r="KK4" s="212"/>
      <c r="KL4" s="212"/>
      <c r="KM4" s="212"/>
      <c r="KN4" s="212"/>
      <c r="KO4" s="212"/>
      <c r="KP4" s="212"/>
      <c r="KQ4" s="212"/>
      <c r="KR4" s="212"/>
      <c r="KS4" s="212"/>
      <c r="KT4" s="212"/>
      <c r="KU4" s="212"/>
      <c r="KV4" s="212"/>
      <c r="KW4" s="212"/>
      <c r="KX4" s="212"/>
      <c r="KY4" s="212"/>
      <c r="KZ4" s="212"/>
      <c r="LA4" s="212"/>
      <c r="LB4" s="212"/>
      <c r="LC4" s="212"/>
      <c r="LD4" s="212"/>
      <c r="LE4" s="212"/>
      <c r="LF4" s="212"/>
      <c r="LG4" s="212"/>
      <c r="LH4" s="212"/>
      <c r="LI4" s="212"/>
      <c r="LJ4" s="212"/>
      <c r="LK4" s="212"/>
      <c r="LL4" s="212"/>
      <c r="LM4" s="212"/>
      <c r="LN4" s="212"/>
      <c r="LO4" s="212"/>
      <c r="LP4" s="212"/>
      <c r="LQ4" s="212"/>
      <c r="LR4" s="212"/>
      <c r="LS4" s="212"/>
      <c r="LT4" s="212"/>
      <c r="LU4" s="212"/>
      <c r="LV4" s="212"/>
      <c r="LW4" s="212"/>
      <c r="LX4" s="212"/>
      <c r="LY4" s="212"/>
      <c r="LZ4" s="212"/>
      <c r="MA4" s="212"/>
      <c r="MB4" s="212"/>
      <c r="MC4" s="212"/>
      <c r="MD4" s="212"/>
      <c r="ME4" s="212"/>
      <c r="MF4" s="212"/>
      <c r="MG4" s="212"/>
      <c r="MH4" s="212"/>
      <c r="MI4" s="212"/>
      <c r="MJ4" s="212"/>
      <c r="MK4" s="212"/>
      <c r="ML4" s="212"/>
      <c r="MM4" s="212"/>
      <c r="MN4" s="212"/>
      <c r="MO4" s="212"/>
      <c r="MP4" s="212"/>
      <c r="MQ4" s="212"/>
      <c r="MR4" s="212"/>
      <c r="MS4" s="212"/>
      <c r="MT4" s="212"/>
      <c r="MU4" s="212"/>
      <c r="MV4" s="212"/>
      <c r="MW4" s="212"/>
      <c r="MX4" s="212"/>
      <c r="MY4" s="212"/>
      <c r="MZ4" s="212"/>
      <c r="NA4" s="212"/>
      <c r="NB4" s="212"/>
      <c r="NC4" s="212"/>
      <c r="ND4" s="212"/>
      <c r="NE4" s="212"/>
      <c r="NF4" s="212"/>
      <c r="NG4" s="212"/>
      <c r="NH4" s="212"/>
      <c r="NI4" s="212"/>
      <c r="NJ4" s="212"/>
      <c r="NK4" s="212"/>
      <c r="NL4" s="212"/>
      <c r="NM4" s="212"/>
      <c r="NN4" s="212"/>
      <c r="NO4" s="212"/>
      <c r="NP4" s="212"/>
      <c r="NQ4" s="212"/>
      <c r="NR4" s="212"/>
      <c r="NS4" s="212"/>
      <c r="NT4" s="212"/>
      <c r="NU4" s="212"/>
      <c r="NV4" s="212"/>
      <c r="NW4" s="212"/>
      <c r="NX4" s="212"/>
      <c r="NY4" s="212"/>
      <c r="NZ4" s="212"/>
      <c r="OA4" s="212"/>
      <c r="OB4" s="212"/>
      <c r="OC4" s="212"/>
      <c r="OD4" s="212"/>
      <c r="OE4" s="212"/>
      <c r="OF4" s="212"/>
      <c r="OG4" s="212"/>
      <c r="OH4" s="212"/>
      <c r="OI4" s="212"/>
      <c r="OJ4" s="212"/>
      <c r="OK4" s="212"/>
      <c r="OL4" s="212"/>
      <c r="OM4" s="212"/>
      <c r="ON4" s="212"/>
      <c r="OO4" s="212"/>
      <c r="OP4" s="212"/>
      <c r="OQ4" s="212"/>
      <c r="OR4" s="212"/>
      <c r="OS4" s="212"/>
      <c r="OT4" s="212"/>
      <c r="OU4" s="212"/>
      <c r="OV4" s="212"/>
      <c r="OW4" s="212"/>
      <c r="OX4" s="212"/>
      <c r="OY4" s="212"/>
      <c r="OZ4" s="212"/>
      <c r="PA4" s="212"/>
      <c r="PB4" s="212"/>
      <c r="PC4" s="212"/>
      <c r="PD4" s="212"/>
      <c r="PE4" s="212"/>
      <c r="PF4" s="212"/>
      <c r="PG4" s="212"/>
      <c r="PH4" s="212"/>
      <c r="PI4" s="212"/>
      <c r="PJ4" s="212"/>
      <c r="PK4" s="212"/>
      <c r="PL4" s="212"/>
      <c r="PM4" s="212"/>
      <c r="PN4" s="212"/>
      <c r="PO4" s="212"/>
      <c r="PP4" s="212"/>
      <c r="PQ4" s="212"/>
      <c r="PR4" s="212"/>
      <c r="PS4" s="212"/>
      <c r="PT4" s="212"/>
      <c r="PU4" s="212"/>
      <c r="PV4" s="212"/>
      <c r="PW4" s="212"/>
      <c r="PX4" s="212"/>
      <c r="PY4" s="212"/>
      <c r="PZ4" s="212"/>
      <c r="QA4" s="212"/>
      <c r="QB4" s="212"/>
      <c r="QC4" s="212"/>
      <c r="QD4" s="212"/>
      <c r="QE4" s="212"/>
      <c r="QF4" s="212"/>
      <c r="QG4" s="212"/>
      <c r="QH4" s="212"/>
      <c r="QI4" s="212"/>
      <c r="QJ4" s="212"/>
      <c r="QK4" s="212"/>
      <c r="QL4" s="212"/>
      <c r="QM4" s="212"/>
      <c r="QN4" s="212"/>
      <c r="QO4" s="212"/>
      <c r="QP4" s="212"/>
      <c r="QQ4" s="212"/>
      <c r="QR4" s="212"/>
      <c r="QS4" s="212"/>
      <c r="QT4" s="212"/>
      <c r="QU4" s="212"/>
      <c r="QV4" s="212"/>
      <c r="QW4" s="212"/>
      <c r="QX4" s="212"/>
      <c r="QY4" s="212"/>
      <c r="QZ4" s="212"/>
      <c r="RA4" s="212"/>
      <c r="RB4" s="212"/>
      <c r="RC4" s="212"/>
      <c r="RD4" s="212"/>
      <c r="RE4" s="212"/>
      <c r="RF4" s="212"/>
      <c r="RG4" s="212"/>
      <c r="RH4" s="212"/>
      <c r="RI4" s="212"/>
      <c r="RJ4" s="212"/>
      <c r="RK4" s="212"/>
      <c r="RL4" s="212"/>
      <c r="RM4" s="212"/>
      <c r="RN4" s="212"/>
      <c r="RO4" s="212"/>
      <c r="RP4" s="212"/>
      <c r="RQ4" s="212"/>
      <c r="RR4" s="212"/>
      <c r="RS4" s="212"/>
      <c r="RT4" s="212"/>
      <c r="RU4" s="212"/>
      <c r="RV4" s="212"/>
      <c r="RW4" s="212"/>
      <c r="RX4" s="212"/>
      <c r="RY4" s="212"/>
      <c r="RZ4" s="212"/>
      <c r="SA4" s="212"/>
      <c r="SB4" s="212"/>
      <c r="SC4" s="212"/>
      <c r="SD4" s="212"/>
      <c r="SE4" s="212"/>
      <c r="SF4" s="212"/>
      <c r="SG4" s="212"/>
      <c r="SH4" s="212"/>
      <c r="SI4" s="212"/>
      <c r="SJ4" s="212"/>
      <c r="SK4" s="212"/>
      <c r="SL4" s="212"/>
      <c r="SM4" s="212"/>
      <c r="SN4" s="212"/>
      <c r="SO4" s="212"/>
      <c r="SP4" s="212"/>
      <c r="SQ4" s="212"/>
      <c r="SR4" s="212"/>
      <c r="SS4" s="212"/>
      <c r="ST4" s="212"/>
      <c r="SU4" s="212"/>
      <c r="SV4" s="212"/>
      <c r="SW4" s="212"/>
      <c r="SX4" s="212"/>
      <c r="SY4" s="212"/>
      <c r="SZ4" s="212"/>
      <c r="TA4" s="212"/>
      <c r="TB4" s="212"/>
      <c r="TC4" s="212"/>
      <c r="TD4" s="212"/>
      <c r="TE4" s="212"/>
      <c r="TF4" s="212"/>
      <c r="TG4" s="212"/>
      <c r="TH4" s="212"/>
      <c r="TI4" s="212"/>
      <c r="TJ4" s="212"/>
      <c r="TK4" s="212"/>
      <c r="TL4" s="212"/>
      <c r="TM4" s="212"/>
      <c r="TN4" s="212"/>
      <c r="TO4" s="212"/>
      <c r="TP4" s="212"/>
      <c r="TQ4" s="212"/>
      <c r="TR4" s="212"/>
      <c r="TS4" s="212"/>
      <c r="TT4" s="212"/>
      <c r="TU4" s="212"/>
      <c r="TV4" s="212"/>
      <c r="TW4" s="212"/>
      <c r="TX4" s="212"/>
      <c r="TY4" s="212"/>
      <c r="TZ4" s="212"/>
      <c r="UA4" s="212"/>
      <c r="UB4" s="212"/>
      <c r="UC4" s="212"/>
      <c r="UD4" s="212"/>
      <c r="UE4" s="212"/>
      <c r="UF4" s="212"/>
      <c r="UG4" s="212"/>
      <c r="UH4" s="212"/>
      <c r="UI4" s="212"/>
      <c r="UJ4" s="212"/>
      <c r="UK4" s="212"/>
      <c r="UL4" s="212"/>
      <c r="UM4" s="212"/>
      <c r="UN4" s="212"/>
      <c r="UO4" s="212"/>
      <c r="UP4" s="212"/>
      <c r="UQ4" s="212"/>
      <c r="UR4" s="212"/>
      <c r="US4" s="212"/>
      <c r="UT4" s="212"/>
      <c r="UU4" s="212"/>
      <c r="UV4" s="212"/>
      <c r="UW4" s="212"/>
      <c r="UX4" s="212"/>
      <c r="UY4" s="212"/>
      <c r="UZ4" s="212"/>
      <c r="VA4" s="212"/>
      <c r="VB4" s="212"/>
      <c r="VC4" s="212"/>
      <c r="VD4" s="212"/>
      <c r="VE4" s="212"/>
      <c r="VF4" s="212"/>
      <c r="VG4" s="212"/>
      <c r="VH4" s="212"/>
      <c r="VI4" s="212"/>
      <c r="VJ4" s="212"/>
      <c r="VK4" s="212"/>
      <c r="VL4" s="212"/>
      <c r="VM4" s="212"/>
      <c r="VN4" s="212"/>
      <c r="VO4" s="212"/>
      <c r="VP4" s="212"/>
      <c r="VQ4" s="212"/>
      <c r="VR4" s="212"/>
      <c r="VS4" s="212"/>
      <c r="VT4" s="212"/>
      <c r="VU4" s="212"/>
      <c r="VV4" s="212"/>
      <c r="VW4" s="212"/>
      <c r="VX4" s="212"/>
      <c r="VY4" s="212"/>
      <c r="VZ4" s="212"/>
      <c r="WA4" s="212"/>
      <c r="WB4" s="212"/>
      <c r="WC4" s="212"/>
      <c r="WD4" s="212"/>
      <c r="WE4" s="212"/>
      <c r="WF4" s="212"/>
      <c r="WG4" s="212"/>
      <c r="WH4" s="212"/>
      <c r="WI4" s="212"/>
      <c r="WJ4" s="212"/>
      <c r="WK4" s="212"/>
      <c r="WL4" s="212"/>
      <c r="WM4" s="212"/>
      <c r="WN4" s="212"/>
      <c r="WO4" s="212"/>
      <c r="WP4" s="212"/>
      <c r="WQ4" s="212"/>
      <c r="WR4" s="212"/>
      <c r="WS4" s="212"/>
      <c r="WT4" s="212"/>
      <c r="WU4" s="212"/>
      <c r="WV4" s="212"/>
      <c r="WW4" s="212"/>
      <c r="WX4" s="212"/>
      <c r="WY4" s="212"/>
      <c r="WZ4" s="212"/>
      <c r="XA4" s="212"/>
      <c r="XB4" s="212"/>
      <c r="XC4" s="212"/>
      <c r="XD4" s="212"/>
      <c r="XE4" s="212"/>
      <c r="XF4" s="212"/>
      <c r="XG4" s="212"/>
      <c r="XH4" s="212"/>
      <c r="XI4" s="212"/>
      <c r="XJ4" s="212"/>
      <c r="XK4" s="212"/>
      <c r="XL4" s="212"/>
      <c r="XM4" s="212"/>
      <c r="XN4" s="212"/>
      <c r="XO4" s="212"/>
      <c r="XP4" s="212"/>
      <c r="XQ4" s="212"/>
      <c r="XR4" s="212"/>
      <c r="XS4" s="212"/>
      <c r="XT4" s="212"/>
      <c r="XU4" s="212"/>
      <c r="XV4" s="212"/>
      <c r="XW4" s="212"/>
      <c r="XX4" s="212"/>
      <c r="XY4" s="212"/>
      <c r="XZ4" s="212"/>
      <c r="YA4" s="212"/>
      <c r="YB4" s="212"/>
      <c r="YC4" s="212"/>
      <c r="YD4" s="212"/>
      <c r="YE4" s="212"/>
      <c r="YF4" s="212"/>
      <c r="YG4" s="212"/>
      <c r="YH4" s="212"/>
      <c r="YI4" s="212"/>
      <c r="YJ4" s="212"/>
      <c r="YK4" s="212"/>
      <c r="YL4" s="212"/>
      <c r="YM4" s="212"/>
      <c r="YN4" s="212"/>
      <c r="YO4" s="212"/>
      <c r="YP4" s="212"/>
      <c r="YQ4" s="212"/>
      <c r="YR4" s="212"/>
      <c r="YS4" s="212"/>
      <c r="YT4" s="212"/>
      <c r="YU4" s="212"/>
      <c r="YV4" s="212"/>
      <c r="YW4" s="212"/>
      <c r="YX4" s="212"/>
      <c r="YY4" s="212"/>
      <c r="YZ4" s="212"/>
      <c r="ZA4" s="212"/>
      <c r="ZB4" s="212"/>
      <c r="ZC4" s="212"/>
      <c r="ZD4" s="212"/>
      <c r="ZE4" s="212"/>
      <c r="ZF4" s="212"/>
      <c r="ZG4" s="212"/>
      <c r="ZH4" s="212"/>
      <c r="ZI4" s="212"/>
      <c r="ZJ4" s="212"/>
      <c r="ZK4" s="212"/>
      <c r="ZL4" s="212"/>
      <c r="ZM4" s="212"/>
      <c r="ZN4" s="212"/>
      <c r="ZO4" s="212"/>
      <c r="ZP4" s="212"/>
      <c r="ZQ4" s="212"/>
      <c r="ZR4" s="212"/>
      <c r="ZS4" s="212"/>
      <c r="ZT4" s="212"/>
      <c r="ZU4" s="212"/>
      <c r="ZV4" s="212"/>
      <c r="ZW4" s="212"/>
      <c r="ZX4" s="212"/>
      <c r="ZY4" s="212"/>
      <c r="ZZ4" s="212"/>
      <c r="AAA4" s="212"/>
      <c r="AAB4" s="212"/>
      <c r="AAC4" s="212"/>
      <c r="AAD4" s="212"/>
      <c r="AAE4" s="212"/>
      <c r="AAF4" s="212"/>
      <c r="AAG4" s="212"/>
      <c r="AAH4" s="212"/>
      <c r="AAI4" s="212"/>
      <c r="AAJ4" s="212"/>
      <c r="AAK4" s="212"/>
      <c r="AAL4" s="212"/>
      <c r="AAM4" s="212"/>
      <c r="AAN4" s="212"/>
      <c r="AAO4" s="212"/>
      <c r="AAP4" s="212"/>
      <c r="AAQ4" s="212"/>
      <c r="AAR4" s="212"/>
      <c r="AAS4" s="212"/>
      <c r="AAT4" s="212"/>
      <c r="AAU4" s="212"/>
      <c r="AAV4" s="212"/>
      <c r="AAW4" s="212"/>
      <c r="AAX4" s="212"/>
      <c r="AAY4" s="212"/>
      <c r="AAZ4" s="212"/>
      <c r="ABA4" s="212"/>
      <c r="ABB4" s="212"/>
      <c r="ABC4" s="212"/>
      <c r="ABD4" s="212"/>
      <c r="ABE4" s="212"/>
      <c r="ABF4" s="212"/>
      <c r="ABG4" s="212"/>
      <c r="ABH4" s="212"/>
      <c r="ABI4" s="212"/>
      <c r="ABJ4" s="212"/>
      <c r="ABK4" s="212"/>
      <c r="ABL4" s="212"/>
      <c r="ABM4" s="212"/>
      <c r="ABN4" s="212"/>
      <c r="ABO4" s="212"/>
      <c r="ABP4" s="212"/>
      <c r="ABQ4" s="212"/>
      <c r="ABR4" s="212"/>
      <c r="ABS4" s="212"/>
      <c r="ABT4" s="212"/>
      <c r="ABU4" s="212"/>
      <c r="ABV4" s="212"/>
      <c r="ABW4" s="212"/>
      <c r="ABX4" s="212"/>
      <c r="ABY4" s="212"/>
      <c r="ABZ4" s="212"/>
      <c r="ACA4" s="212"/>
      <c r="ACB4" s="212"/>
      <c r="ACC4" s="212"/>
      <c r="ACD4" s="212"/>
      <c r="ACE4" s="212"/>
      <c r="ACF4" s="212"/>
      <c r="ACG4" s="212"/>
      <c r="ACH4" s="212"/>
      <c r="ACI4" s="212"/>
      <c r="ACJ4" s="212"/>
      <c r="ACK4" s="212"/>
      <c r="ACL4" s="212"/>
      <c r="ACM4" s="212"/>
      <c r="ACN4" s="212"/>
      <c r="ACO4" s="212"/>
      <c r="ACP4" s="212"/>
      <c r="ACQ4" s="212"/>
      <c r="ACR4" s="212"/>
      <c r="ACS4" s="212"/>
      <c r="ACT4" s="212"/>
      <c r="ACU4" s="212"/>
      <c r="ACV4" s="212"/>
      <c r="ACW4" s="212"/>
      <c r="ACX4" s="212"/>
      <c r="ACY4" s="212"/>
      <c r="ACZ4" s="212"/>
      <c r="ADA4" s="212"/>
      <c r="ADB4" s="212"/>
      <c r="ADC4" s="212"/>
      <c r="ADD4" s="212"/>
      <c r="ADE4" s="212"/>
      <c r="ADF4" s="212"/>
      <c r="ADG4" s="212"/>
      <c r="ADH4" s="212"/>
      <c r="ADI4" s="212"/>
      <c r="ADJ4" s="212"/>
      <c r="ADK4" s="212"/>
      <c r="ADL4" s="212"/>
      <c r="ADM4" s="212"/>
      <c r="ADN4" s="212"/>
      <c r="ADO4" s="212"/>
      <c r="ADP4" s="212"/>
      <c r="ADQ4" s="212"/>
      <c r="ADR4" s="212"/>
      <c r="ADS4" s="212"/>
      <c r="ADT4" s="212"/>
      <c r="ADU4" s="212"/>
      <c r="ADV4" s="212"/>
      <c r="ADW4" s="212"/>
      <c r="ADX4" s="212"/>
      <c r="ADY4" s="212"/>
      <c r="ADZ4" s="212"/>
      <c r="AEA4" s="212"/>
      <c r="AEB4" s="212"/>
      <c r="AEC4" s="212"/>
      <c r="AED4" s="212"/>
      <c r="AEE4" s="212"/>
      <c r="AEF4" s="212"/>
      <c r="AEG4" s="212"/>
      <c r="AEH4" s="212"/>
      <c r="AEI4" s="212"/>
      <c r="AEJ4" s="212"/>
      <c r="AEK4" s="212"/>
      <c r="AEL4" s="212"/>
      <c r="AEM4" s="212"/>
      <c r="AEN4" s="212"/>
      <c r="AEO4" s="212"/>
      <c r="AEP4" s="212"/>
      <c r="AEQ4" s="212"/>
      <c r="AER4" s="212"/>
      <c r="AES4" s="212"/>
      <c r="AET4" s="212"/>
      <c r="AEU4" s="212"/>
      <c r="AEV4" s="212"/>
      <c r="AEW4" s="212"/>
      <c r="AEX4" s="212"/>
      <c r="AEY4" s="212"/>
      <c r="AEZ4" s="212"/>
      <c r="AFA4" s="212"/>
      <c r="AFB4" s="212"/>
      <c r="AFC4" s="212"/>
      <c r="AFD4" s="212"/>
      <c r="AFE4" s="212"/>
      <c r="AFF4" s="212"/>
      <c r="AFG4" s="212"/>
      <c r="AFH4" s="212"/>
      <c r="AFI4" s="212"/>
      <c r="AFJ4" s="212"/>
      <c r="AFK4" s="212"/>
      <c r="AFL4" s="212"/>
      <c r="AFM4" s="212"/>
      <c r="AFN4" s="212"/>
      <c r="AFO4" s="212"/>
      <c r="AFP4" s="212"/>
      <c r="AFQ4" s="212"/>
      <c r="AFR4" s="212"/>
      <c r="AFS4" s="212"/>
      <c r="AFT4" s="212"/>
      <c r="AFU4" s="212"/>
      <c r="AFV4" s="212"/>
      <c r="AFW4" s="212"/>
      <c r="AFX4" s="212"/>
      <c r="AFY4" s="212"/>
      <c r="AFZ4" s="212"/>
      <c r="AGA4" s="212"/>
      <c r="AGB4" s="212"/>
      <c r="AGC4" s="212"/>
      <c r="AGD4" s="212"/>
      <c r="AGE4" s="212"/>
      <c r="AGF4" s="212"/>
      <c r="AGG4" s="212"/>
      <c r="AGH4" s="212"/>
      <c r="AGI4" s="212"/>
      <c r="AGJ4" s="212"/>
      <c r="AGK4" s="212"/>
      <c r="AGL4" s="212"/>
      <c r="AGM4" s="212"/>
      <c r="AGN4" s="212"/>
      <c r="AGO4" s="212"/>
      <c r="AGP4" s="212"/>
      <c r="AGQ4" s="212"/>
      <c r="AGR4" s="212"/>
      <c r="AGS4" s="212"/>
      <c r="AGT4" s="212"/>
      <c r="AGU4" s="212"/>
      <c r="AGV4" s="212"/>
      <c r="AGW4" s="212"/>
      <c r="AGX4" s="212"/>
      <c r="AGY4" s="212"/>
      <c r="AGZ4" s="212"/>
      <c r="AHA4" s="212"/>
      <c r="AHB4" s="212"/>
      <c r="AHC4" s="212"/>
      <c r="AHD4" s="212"/>
      <c r="AHE4" s="212"/>
      <c r="AHF4" s="212"/>
      <c r="AHG4" s="212"/>
      <c r="AHH4" s="212"/>
      <c r="AHI4" s="212"/>
      <c r="AHJ4" s="212"/>
      <c r="AHK4" s="212"/>
      <c r="AHL4" s="212"/>
      <c r="AHM4" s="212"/>
      <c r="AHN4" s="212"/>
      <c r="AHO4" s="212"/>
      <c r="AHP4" s="212"/>
      <c r="AHQ4" s="212"/>
      <c r="AHR4" s="212"/>
      <c r="AHS4" s="212"/>
      <c r="AHT4" s="212"/>
      <c r="AHU4" s="212"/>
      <c r="AHV4" s="212"/>
      <c r="AHW4" s="212"/>
      <c r="AHX4" s="212"/>
      <c r="AHY4" s="212"/>
      <c r="AHZ4" s="212"/>
      <c r="AIA4" s="212"/>
      <c r="AIB4" s="212"/>
      <c r="AIC4" s="212"/>
      <c r="AID4" s="212"/>
      <c r="AIE4" s="212"/>
      <c r="AIF4" s="212"/>
      <c r="AIG4" s="212"/>
      <c r="AIH4" s="212"/>
      <c r="AII4" s="212"/>
      <c r="AIJ4" s="212"/>
      <c r="AIK4" s="212"/>
      <c r="AIL4" s="212"/>
      <c r="AIM4" s="212"/>
      <c r="AIN4" s="212"/>
      <c r="AIO4" s="212"/>
      <c r="AIP4" s="212"/>
      <c r="AIQ4" s="212"/>
      <c r="AIR4" s="212"/>
      <c r="AIS4" s="212"/>
      <c r="AIT4" s="212"/>
      <c r="AIU4" s="212"/>
      <c r="AIV4" s="212"/>
      <c r="AIW4" s="212"/>
      <c r="AIX4" s="212"/>
      <c r="AIY4" s="212"/>
      <c r="AIZ4" s="212"/>
      <c r="AJA4" s="212"/>
      <c r="AJB4" s="212"/>
      <c r="AJC4" s="212"/>
      <c r="AJD4" s="212"/>
      <c r="AJE4" s="212"/>
      <c r="AJF4" s="212"/>
      <c r="AJG4" s="212"/>
      <c r="AJH4" s="212"/>
      <c r="AJI4" s="212"/>
      <c r="AJJ4" s="212"/>
      <c r="AJK4" s="212"/>
      <c r="AJL4" s="212"/>
      <c r="AJM4" s="212"/>
      <c r="AJN4" s="212"/>
      <c r="AJO4" s="212"/>
      <c r="AJP4" s="212"/>
      <c r="AJQ4" s="212"/>
      <c r="AJR4" s="212"/>
      <c r="AJS4" s="212"/>
      <c r="AJT4" s="212"/>
      <c r="AJU4" s="212"/>
      <c r="AJV4" s="212"/>
      <c r="AJW4" s="212"/>
      <c r="AJX4" s="212"/>
      <c r="AJY4" s="212"/>
      <c r="AJZ4" s="212"/>
      <c r="AKA4" s="212"/>
      <c r="AKB4" s="212"/>
      <c r="AKC4" s="212"/>
      <c r="AKD4" s="212"/>
      <c r="AKE4" s="212"/>
      <c r="AKF4" s="212"/>
      <c r="AKG4" s="212"/>
      <c r="AKH4" s="212"/>
      <c r="AKI4" s="212"/>
      <c r="AKJ4" s="212"/>
      <c r="AKK4" s="212"/>
      <c r="AKL4" s="212"/>
      <c r="AKM4" s="212"/>
      <c r="AKN4" s="212"/>
      <c r="AKO4" s="212"/>
      <c r="AKP4" s="212"/>
      <c r="AKQ4" s="212"/>
      <c r="AKR4" s="212"/>
      <c r="AKS4" s="212"/>
      <c r="AKT4" s="212"/>
      <c r="AKU4" s="212"/>
      <c r="AKV4" s="212"/>
      <c r="AKW4" s="212"/>
      <c r="AKX4" s="212"/>
      <c r="AKY4" s="212"/>
      <c r="AKZ4" s="212"/>
      <c r="ALA4" s="212"/>
      <c r="ALB4" s="212"/>
      <c r="ALC4" s="212"/>
      <c r="ALD4" s="212"/>
      <c r="ALE4" s="212"/>
      <c r="ALF4" s="212"/>
      <c r="ALG4" s="212"/>
      <c r="ALH4" s="212"/>
      <c r="ALI4" s="212"/>
      <c r="ALJ4" s="212"/>
      <c r="ALK4" s="212"/>
      <c r="ALL4" s="212"/>
      <c r="ALM4" s="212"/>
      <c r="ALN4" s="212"/>
      <c r="ALO4" s="212"/>
      <c r="ALP4" s="212"/>
      <c r="ALQ4" s="212"/>
      <c r="ALR4" s="212"/>
      <c r="ALS4" s="212"/>
      <c r="ALT4" s="212"/>
      <c r="ALU4" s="212"/>
      <c r="ALV4" s="212"/>
      <c r="ALW4" s="212"/>
      <c r="ALX4" s="212"/>
      <c r="ALY4" s="212"/>
      <c r="ALZ4" s="212"/>
      <c r="AMA4" s="212"/>
      <c r="AMB4" s="212"/>
      <c r="AMC4" s="212"/>
      <c r="AMD4" s="212"/>
      <c r="AME4" s="212"/>
      <c r="AMF4" s="212"/>
      <c r="AMG4" s="212"/>
      <c r="AMH4" s="212"/>
      <c r="AMI4" s="212"/>
      <c r="AMJ4" s="212"/>
    </row>
    <row r="5" customFormat="false" ht="14.05" hidden="false" customHeight="false" outlineLevel="0" collapsed="false">
      <c r="A5" s="210"/>
      <c r="B5" s="209"/>
      <c r="C5" s="209"/>
      <c r="D5" s="210"/>
      <c r="E5" s="211"/>
      <c r="F5" s="210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K5" s="212"/>
      <c r="AL5" s="212"/>
      <c r="AM5" s="212"/>
      <c r="AN5" s="212"/>
      <c r="AO5" s="212"/>
      <c r="AP5" s="212"/>
      <c r="AQ5" s="212"/>
      <c r="AR5" s="212"/>
      <c r="AS5" s="212"/>
      <c r="AT5" s="212"/>
      <c r="AU5" s="212"/>
      <c r="AV5" s="212"/>
      <c r="AW5" s="212"/>
      <c r="AX5" s="212"/>
      <c r="AY5" s="212"/>
      <c r="AZ5" s="212"/>
      <c r="BA5" s="212"/>
      <c r="BB5" s="212"/>
      <c r="BC5" s="212"/>
      <c r="BD5" s="212"/>
      <c r="BE5" s="212"/>
      <c r="BF5" s="212"/>
      <c r="BG5" s="212"/>
      <c r="BH5" s="212"/>
      <c r="BI5" s="212"/>
      <c r="BJ5" s="212"/>
      <c r="BK5" s="212"/>
      <c r="BL5" s="212"/>
      <c r="BM5" s="212"/>
      <c r="BN5" s="212"/>
      <c r="BO5" s="212"/>
      <c r="BP5" s="212"/>
      <c r="BQ5" s="212"/>
      <c r="BR5" s="212"/>
      <c r="BS5" s="212"/>
      <c r="BT5" s="212"/>
      <c r="BU5" s="212"/>
      <c r="BV5" s="212"/>
      <c r="BW5" s="212"/>
      <c r="BX5" s="212"/>
      <c r="BY5" s="212"/>
      <c r="BZ5" s="212"/>
      <c r="CA5" s="212"/>
      <c r="CB5" s="212"/>
      <c r="CC5" s="212"/>
      <c r="CD5" s="212"/>
      <c r="CE5" s="212"/>
      <c r="CF5" s="212"/>
      <c r="CG5" s="212"/>
      <c r="CH5" s="212"/>
      <c r="CI5" s="212"/>
      <c r="CJ5" s="212"/>
      <c r="CK5" s="212"/>
      <c r="CL5" s="212"/>
      <c r="CM5" s="212"/>
      <c r="CN5" s="212"/>
      <c r="CO5" s="212"/>
      <c r="CP5" s="212"/>
      <c r="CQ5" s="212"/>
      <c r="CR5" s="212"/>
      <c r="CS5" s="212"/>
      <c r="CT5" s="212"/>
      <c r="CU5" s="212"/>
      <c r="CV5" s="212"/>
      <c r="CW5" s="212"/>
      <c r="CX5" s="212"/>
      <c r="CY5" s="212"/>
      <c r="CZ5" s="212"/>
      <c r="DA5" s="212"/>
      <c r="DB5" s="212"/>
      <c r="DC5" s="212"/>
      <c r="DD5" s="212"/>
      <c r="DE5" s="212"/>
      <c r="DF5" s="212"/>
      <c r="DG5" s="212"/>
      <c r="DH5" s="212"/>
      <c r="DI5" s="212"/>
      <c r="DJ5" s="212"/>
      <c r="DK5" s="212"/>
      <c r="DL5" s="212"/>
      <c r="DM5" s="212"/>
      <c r="DN5" s="212"/>
      <c r="DO5" s="212"/>
      <c r="DP5" s="212"/>
      <c r="DQ5" s="212"/>
      <c r="DR5" s="212"/>
      <c r="DS5" s="212"/>
      <c r="DT5" s="212"/>
      <c r="DU5" s="212"/>
      <c r="DV5" s="212"/>
      <c r="DW5" s="212"/>
      <c r="DX5" s="212"/>
      <c r="DY5" s="212"/>
      <c r="DZ5" s="212"/>
      <c r="EA5" s="212"/>
      <c r="EB5" s="212"/>
      <c r="EC5" s="212"/>
      <c r="ED5" s="212"/>
      <c r="EE5" s="212"/>
      <c r="EF5" s="212"/>
      <c r="EG5" s="212"/>
      <c r="EH5" s="212"/>
      <c r="EI5" s="212"/>
      <c r="EJ5" s="212"/>
      <c r="EK5" s="212"/>
      <c r="EL5" s="212"/>
      <c r="EM5" s="212"/>
      <c r="EN5" s="212"/>
      <c r="EO5" s="212"/>
      <c r="EP5" s="212"/>
      <c r="EQ5" s="212"/>
      <c r="ER5" s="212"/>
      <c r="ES5" s="212"/>
      <c r="ET5" s="212"/>
      <c r="EU5" s="212"/>
      <c r="EV5" s="212"/>
      <c r="EW5" s="212"/>
      <c r="EX5" s="212"/>
      <c r="EY5" s="212"/>
      <c r="EZ5" s="212"/>
      <c r="FA5" s="212"/>
      <c r="FB5" s="212"/>
      <c r="FC5" s="212"/>
      <c r="FD5" s="212"/>
      <c r="FE5" s="212"/>
      <c r="FF5" s="212"/>
      <c r="FG5" s="212"/>
      <c r="FH5" s="212"/>
      <c r="FI5" s="212"/>
      <c r="FJ5" s="212"/>
      <c r="FK5" s="212"/>
      <c r="FL5" s="212"/>
      <c r="FM5" s="212"/>
      <c r="FN5" s="212"/>
      <c r="FO5" s="212"/>
      <c r="FP5" s="212"/>
      <c r="FQ5" s="212"/>
      <c r="FR5" s="212"/>
      <c r="FS5" s="212"/>
      <c r="FT5" s="212"/>
      <c r="FU5" s="212"/>
      <c r="FV5" s="212"/>
      <c r="FW5" s="212"/>
      <c r="FX5" s="212"/>
      <c r="FY5" s="212"/>
      <c r="FZ5" s="212"/>
      <c r="GA5" s="212"/>
      <c r="GB5" s="212"/>
      <c r="GC5" s="212"/>
      <c r="GD5" s="212"/>
      <c r="GE5" s="212"/>
      <c r="GF5" s="212"/>
      <c r="GG5" s="212"/>
      <c r="GH5" s="212"/>
      <c r="GI5" s="212"/>
      <c r="GJ5" s="212"/>
      <c r="GK5" s="212"/>
      <c r="GL5" s="212"/>
      <c r="GM5" s="212"/>
      <c r="GN5" s="212"/>
      <c r="GO5" s="212"/>
      <c r="GP5" s="212"/>
      <c r="GQ5" s="212"/>
      <c r="GR5" s="212"/>
      <c r="GS5" s="212"/>
      <c r="GT5" s="212"/>
      <c r="GU5" s="212"/>
      <c r="GV5" s="212"/>
      <c r="GW5" s="212"/>
      <c r="GX5" s="212"/>
      <c r="GY5" s="212"/>
      <c r="GZ5" s="212"/>
      <c r="HA5" s="212"/>
      <c r="HB5" s="212"/>
      <c r="HC5" s="212"/>
      <c r="HD5" s="212"/>
      <c r="HE5" s="212"/>
      <c r="HF5" s="212"/>
      <c r="HG5" s="212"/>
      <c r="HH5" s="212"/>
      <c r="HI5" s="212"/>
      <c r="HJ5" s="212"/>
      <c r="HK5" s="212"/>
      <c r="HL5" s="212"/>
      <c r="HM5" s="212"/>
      <c r="HN5" s="212"/>
      <c r="HO5" s="212"/>
      <c r="HP5" s="212"/>
      <c r="HQ5" s="212"/>
      <c r="HR5" s="212"/>
      <c r="HS5" s="212"/>
      <c r="HT5" s="212"/>
      <c r="HU5" s="212"/>
      <c r="HV5" s="212"/>
      <c r="HW5" s="212"/>
      <c r="HX5" s="212"/>
      <c r="HY5" s="212"/>
      <c r="HZ5" s="212"/>
      <c r="IA5" s="212"/>
      <c r="IB5" s="212"/>
      <c r="IC5" s="212"/>
      <c r="ID5" s="212"/>
      <c r="IE5" s="212"/>
      <c r="IF5" s="212"/>
      <c r="IG5" s="212"/>
      <c r="IH5" s="212"/>
      <c r="II5" s="212"/>
      <c r="IJ5" s="212"/>
      <c r="IK5" s="212"/>
      <c r="IL5" s="212"/>
      <c r="IM5" s="212"/>
      <c r="IN5" s="212"/>
      <c r="IO5" s="212"/>
      <c r="IP5" s="212"/>
      <c r="IQ5" s="212"/>
      <c r="IR5" s="212"/>
      <c r="IS5" s="212"/>
      <c r="IT5" s="212"/>
      <c r="IU5" s="212"/>
      <c r="IV5" s="212"/>
      <c r="IW5" s="212"/>
      <c r="IX5" s="212"/>
      <c r="IY5" s="212"/>
      <c r="IZ5" s="212"/>
      <c r="JA5" s="212"/>
      <c r="JB5" s="212"/>
      <c r="JC5" s="212"/>
      <c r="JD5" s="212"/>
      <c r="JE5" s="212"/>
      <c r="JF5" s="212"/>
      <c r="JG5" s="212"/>
      <c r="JH5" s="212"/>
      <c r="JI5" s="212"/>
      <c r="JJ5" s="212"/>
      <c r="JK5" s="212"/>
      <c r="JL5" s="212"/>
      <c r="JM5" s="212"/>
      <c r="JN5" s="212"/>
      <c r="JO5" s="212"/>
      <c r="JP5" s="212"/>
      <c r="JQ5" s="212"/>
      <c r="JR5" s="212"/>
      <c r="JS5" s="212"/>
      <c r="JT5" s="212"/>
      <c r="JU5" s="212"/>
      <c r="JV5" s="212"/>
      <c r="JW5" s="212"/>
      <c r="JX5" s="212"/>
      <c r="JY5" s="212"/>
      <c r="JZ5" s="212"/>
      <c r="KA5" s="212"/>
      <c r="KB5" s="212"/>
      <c r="KC5" s="212"/>
      <c r="KD5" s="212"/>
      <c r="KE5" s="212"/>
      <c r="KF5" s="212"/>
      <c r="KG5" s="212"/>
      <c r="KH5" s="212"/>
      <c r="KI5" s="212"/>
      <c r="KJ5" s="212"/>
      <c r="KK5" s="212"/>
      <c r="KL5" s="212"/>
      <c r="KM5" s="212"/>
      <c r="KN5" s="212"/>
      <c r="KO5" s="212"/>
      <c r="KP5" s="212"/>
      <c r="KQ5" s="212"/>
      <c r="KR5" s="212"/>
      <c r="KS5" s="212"/>
      <c r="KT5" s="212"/>
      <c r="KU5" s="212"/>
      <c r="KV5" s="212"/>
      <c r="KW5" s="212"/>
      <c r="KX5" s="212"/>
      <c r="KY5" s="212"/>
      <c r="KZ5" s="212"/>
      <c r="LA5" s="212"/>
      <c r="LB5" s="212"/>
      <c r="LC5" s="212"/>
      <c r="LD5" s="212"/>
      <c r="LE5" s="212"/>
      <c r="LF5" s="212"/>
      <c r="LG5" s="212"/>
      <c r="LH5" s="212"/>
      <c r="LI5" s="212"/>
      <c r="LJ5" s="212"/>
      <c r="LK5" s="212"/>
      <c r="LL5" s="212"/>
      <c r="LM5" s="212"/>
      <c r="LN5" s="212"/>
      <c r="LO5" s="212"/>
      <c r="LP5" s="212"/>
      <c r="LQ5" s="212"/>
      <c r="LR5" s="212"/>
      <c r="LS5" s="212"/>
      <c r="LT5" s="212"/>
      <c r="LU5" s="212"/>
      <c r="LV5" s="212"/>
      <c r="LW5" s="212"/>
      <c r="LX5" s="212"/>
      <c r="LY5" s="212"/>
      <c r="LZ5" s="212"/>
      <c r="MA5" s="212"/>
      <c r="MB5" s="212"/>
      <c r="MC5" s="212"/>
      <c r="MD5" s="212"/>
      <c r="ME5" s="212"/>
      <c r="MF5" s="212"/>
      <c r="MG5" s="212"/>
      <c r="MH5" s="212"/>
      <c r="MI5" s="212"/>
      <c r="MJ5" s="212"/>
      <c r="MK5" s="212"/>
      <c r="ML5" s="212"/>
      <c r="MM5" s="212"/>
      <c r="MN5" s="212"/>
      <c r="MO5" s="212"/>
      <c r="MP5" s="212"/>
      <c r="MQ5" s="212"/>
      <c r="MR5" s="212"/>
      <c r="MS5" s="212"/>
      <c r="MT5" s="212"/>
      <c r="MU5" s="212"/>
      <c r="MV5" s="212"/>
      <c r="MW5" s="212"/>
      <c r="MX5" s="212"/>
      <c r="MY5" s="212"/>
      <c r="MZ5" s="212"/>
      <c r="NA5" s="212"/>
      <c r="NB5" s="212"/>
      <c r="NC5" s="212"/>
      <c r="ND5" s="212"/>
      <c r="NE5" s="212"/>
      <c r="NF5" s="212"/>
      <c r="NG5" s="212"/>
      <c r="NH5" s="212"/>
      <c r="NI5" s="212"/>
      <c r="NJ5" s="212"/>
      <c r="NK5" s="212"/>
      <c r="NL5" s="212"/>
      <c r="NM5" s="212"/>
      <c r="NN5" s="212"/>
      <c r="NO5" s="212"/>
      <c r="NP5" s="212"/>
      <c r="NQ5" s="212"/>
      <c r="NR5" s="212"/>
      <c r="NS5" s="212"/>
      <c r="NT5" s="212"/>
      <c r="NU5" s="212"/>
      <c r="NV5" s="212"/>
      <c r="NW5" s="212"/>
      <c r="NX5" s="212"/>
      <c r="NY5" s="212"/>
      <c r="NZ5" s="212"/>
      <c r="OA5" s="212"/>
      <c r="OB5" s="212"/>
      <c r="OC5" s="212"/>
      <c r="OD5" s="212"/>
      <c r="OE5" s="212"/>
      <c r="OF5" s="212"/>
      <c r="OG5" s="212"/>
      <c r="OH5" s="212"/>
      <c r="OI5" s="212"/>
      <c r="OJ5" s="212"/>
      <c r="OK5" s="212"/>
      <c r="OL5" s="212"/>
      <c r="OM5" s="212"/>
      <c r="ON5" s="212"/>
      <c r="OO5" s="212"/>
      <c r="OP5" s="212"/>
      <c r="OQ5" s="212"/>
      <c r="OR5" s="212"/>
      <c r="OS5" s="212"/>
      <c r="OT5" s="212"/>
      <c r="OU5" s="212"/>
      <c r="OV5" s="212"/>
      <c r="OW5" s="212"/>
      <c r="OX5" s="212"/>
      <c r="OY5" s="212"/>
      <c r="OZ5" s="212"/>
      <c r="PA5" s="212"/>
      <c r="PB5" s="212"/>
      <c r="PC5" s="212"/>
      <c r="PD5" s="212"/>
      <c r="PE5" s="212"/>
      <c r="PF5" s="212"/>
      <c r="PG5" s="212"/>
      <c r="PH5" s="212"/>
      <c r="PI5" s="212"/>
      <c r="PJ5" s="212"/>
      <c r="PK5" s="212"/>
      <c r="PL5" s="212"/>
      <c r="PM5" s="212"/>
      <c r="PN5" s="212"/>
      <c r="PO5" s="212"/>
      <c r="PP5" s="212"/>
      <c r="PQ5" s="212"/>
      <c r="PR5" s="212"/>
      <c r="PS5" s="212"/>
      <c r="PT5" s="212"/>
      <c r="PU5" s="212"/>
      <c r="PV5" s="212"/>
      <c r="PW5" s="212"/>
      <c r="PX5" s="212"/>
      <c r="PY5" s="212"/>
      <c r="PZ5" s="212"/>
      <c r="QA5" s="212"/>
      <c r="QB5" s="212"/>
      <c r="QC5" s="212"/>
      <c r="QD5" s="212"/>
      <c r="QE5" s="212"/>
      <c r="QF5" s="212"/>
      <c r="QG5" s="212"/>
      <c r="QH5" s="212"/>
      <c r="QI5" s="212"/>
      <c r="QJ5" s="212"/>
      <c r="QK5" s="212"/>
      <c r="QL5" s="212"/>
      <c r="QM5" s="212"/>
      <c r="QN5" s="212"/>
      <c r="QO5" s="212"/>
      <c r="QP5" s="212"/>
      <c r="QQ5" s="212"/>
      <c r="QR5" s="212"/>
      <c r="QS5" s="212"/>
      <c r="QT5" s="212"/>
      <c r="QU5" s="212"/>
      <c r="QV5" s="212"/>
      <c r="QW5" s="212"/>
      <c r="QX5" s="212"/>
      <c r="QY5" s="212"/>
      <c r="QZ5" s="212"/>
      <c r="RA5" s="212"/>
      <c r="RB5" s="212"/>
      <c r="RC5" s="212"/>
      <c r="RD5" s="212"/>
      <c r="RE5" s="212"/>
      <c r="RF5" s="212"/>
      <c r="RG5" s="212"/>
      <c r="RH5" s="212"/>
      <c r="RI5" s="212"/>
      <c r="RJ5" s="212"/>
      <c r="RK5" s="212"/>
      <c r="RL5" s="212"/>
      <c r="RM5" s="212"/>
      <c r="RN5" s="212"/>
      <c r="RO5" s="212"/>
      <c r="RP5" s="212"/>
      <c r="RQ5" s="212"/>
      <c r="RR5" s="212"/>
      <c r="RS5" s="212"/>
      <c r="RT5" s="212"/>
      <c r="RU5" s="212"/>
      <c r="RV5" s="212"/>
      <c r="RW5" s="212"/>
      <c r="RX5" s="212"/>
      <c r="RY5" s="212"/>
      <c r="RZ5" s="212"/>
      <c r="SA5" s="212"/>
      <c r="SB5" s="212"/>
      <c r="SC5" s="212"/>
      <c r="SD5" s="212"/>
      <c r="SE5" s="212"/>
      <c r="SF5" s="212"/>
      <c r="SG5" s="212"/>
      <c r="SH5" s="212"/>
      <c r="SI5" s="212"/>
      <c r="SJ5" s="212"/>
      <c r="SK5" s="212"/>
      <c r="SL5" s="212"/>
      <c r="SM5" s="212"/>
      <c r="SN5" s="212"/>
      <c r="SO5" s="212"/>
      <c r="SP5" s="212"/>
      <c r="SQ5" s="212"/>
      <c r="SR5" s="212"/>
      <c r="SS5" s="212"/>
      <c r="ST5" s="212"/>
      <c r="SU5" s="212"/>
      <c r="SV5" s="212"/>
      <c r="SW5" s="212"/>
      <c r="SX5" s="212"/>
      <c r="SY5" s="212"/>
      <c r="SZ5" s="212"/>
      <c r="TA5" s="212"/>
      <c r="TB5" s="212"/>
      <c r="TC5" s="212"/>
      <c r="TD5" s="212"/>
      <c r="TE5" s="212"/>
      <c r="TF5" s="212"/>
      <c r="TG5" s="212"/>
      <c r="TH5" s="212"/>
      <c r="TI5" s="212"/>
      <c r="TJ5" s="212"/>
      <c r="TK5" s="212"/>
      <c r="TL5" s="212"/>
      <c r="TM5" s="212"/>
      <c r="TN5" s="212"/>
      <c r="TO5" s="212"/>
      <c r="TP5" s="212"/>
      <c r="TQ5" s="212"/>
      <c r="TR5" s="212"/>
      <c r="TS5" s="212"/>
      <c r="TT5" s="212"/>
      <c r="TU5" s="212"/>
      <c r="TV5" s="212"/>
      <c r="TW5" s="212"/>
      <c r="TX5" s="212"/>
      <c r="TY5" s="212"/>
      <c r="TZ5" s="212"/>
      <c r="UA5" s="212"/>
      <c r="UB5" s="212"/>
      <c r="UC5" s="212"/>
      <c r="UD5" s="212"/>
      <c r="UE5" s="212"/>
      <c r="UF5" s="212"/>
      <c r="UG5" s="212"/>
      <c r="UH5" s="212"/>
      <c r="UI5" s="212"/>
      <c r="UJ5" s="212"/>
      <c r="UK5" s="212"/>
      <c r="UL5" s="212"/>
      <c r="UM5" s="212"/>
      <c r="UN5" s="212"/>
      <c r="UO5" s="212"/>
      <c r="UP5" s="212"/>
      <c r="UQ5" s="212"/>
      <c r="UR5" s="212"/>
      <c r="US5" s="212"/>
      <c r="UT5" s="212"/>
      <c r="UU5" s="212"/>
      <c r="UV5" s="212"/>
      <c r="UW5" s="212"/>
      <c r="UX5" s="212"/>
      <c r="UY5" s="212"/>
      <c r="UZ5" s="212"/>
      <c r="VA5" s="212"/>
      <c r="VB5" s="212"/>
      <c r="VC5" s="212"/>
      <c r="VD5" s="212"/>
      <c r="VE5" s="212"/>
      <c r="VF5" s="212"/>
      <c r="VG5" s="212"/>
      <c r="VH5" s="212"/>
      <c r="VI5" s="212"/>
      <c r="VJ5" s="212"/>
      <c r="VK5" s="212"/>
      <c r="VL5" s="212"/>
      <c r="VM5" s="212"/>
      <c r="VN5" s="212"/>
      <c r="VO5" s="212"/>
      <c r="VP5" s="212"/>
      <c r="VQ5" s="212"/>
      <c r="VR5" s="212"/>
      <c r="VS5" s="212"/>
      <c r="VT5" s="212"/>
      <c r="VU5" s="212"/>
      <c r="VV5" s="212"/>
      <c r="VW5" s="212"/>
      <c r="VX5" s="212"/>
      <c r="VY5" s="212"/>
      <c r="VZ5" s="212"/>
      <c r="WA5" s="212"/>
      <c r="WB5" s="212"/>
      <c r="WC5" s="212"/>
      <c r="WD5" s="212"/>
      <c r="WE5" s="212"/>
      <c r="WF5" s="212"/>
      <c r="WG5" s="212"/>
      <c r="WH5" s="212"/>
      <c r="WI5" s="212"/>
      <c r="WJ5" s="212"/>
      <c r="WK5" s="212"/>
      <c r="WL5" s="212"/>
      <c r="WM5" s="212"/>
      <c r="WN5" s="212"/>
      <c r="WO5" s="212"/>
      <c r="WP5" s="212"/>
      <c r="WQ5" s="212"/>
      <c r="WR5" s="212"/>
      <c r="WS5" s="212"/>
      <c r="WT5" s="212"/>
      <c r="WU5" s="212"/>
      <c r="WV5" s="212"/>
      <c r="WW5" s="212"/>
      <c r="WX5" s="212"/>
      <c r="WY5" s="212"/>
      <c r="WZ5" s="212"/>
      <c r="XA5" s="212"/>
      <c r="XB5" s="212"/>
      <c r="XC5" s="212"/>
      <c r="XD5" s="212"/>
      <c r="XE5" s="212"/>
      <c r="XF5" s="212"/>
      <c r="XG5" s="212"/>
      <c r="XH5" s="212"/>
      <c r="XI5" s="212"/>
      <c r="XJ5" s="212"/>
      <c r="XK5" s="212"/>
      <c r="XL5" s="212"/>
      <c r="XM5" s="212"/>
      <c r="XN5" s="212"/>
      <c r="XO5" s="212"/>
      <c r="XP5" s="212"/>
      <c r="XQ5" s="212"/>
      <c r="XR5" s="212"/>
      <c r="XS5" s="212"/>
      <c r="XT5" s="212"/>
      <c r="XU5" s="212"/>
      <c r="XV5" s="212"/>
      <c r="XW5" s="212"/>
      <c r="XX5" s="212"/>
      <c r="XY5" s="212"/>
      <c r="XZ5" s="212"/>
      <c r="YA5" s="212"/>
      <c r="YB5" s="212"/>
      <c r="YC5" s="212"/>
      <c r="YD5" s="212"/>
      <c r="YE5" s="212"/>
      <c r="YF5" s="212"/>
      <c r="YG5" s="212"/>
      <c r="YH5" s="212"/>
      <c r="YI5" s="212"/>
      <c r="YJ5" s="212"/>
      <c r="YK5" s="212"/>
      <c r="YL5" s="212"/>
      <c r="YM5" s="212"/>
      <c r="YN5" s="212"/>
      <c r="YO5" s="212"/>
      <c r="YP5" s="212"/>
      <c r="YQ5" s="212"/>
      <c r="YR5" s="212"/>
      <c r="YS5" s="212"/>
      <c r="YT5" s="212"/>
      <c r="YU5" s="212"/>
      <c r="YV5" s="212"/>
      <c r="YW5" s="212"/>
      <c r="YX5" s="212"/>
      <c r="YY5" s="212"/>
      <c r="YZ5" s="212"/>
      <c r="ZA5" s="212"/>
      <c r="ZB5" s="212"/>
      <c r="ZC5" s="212"/>
      <c r="ZD5" s="212"/>
      <c r="ZE5" s="212"/>
      <c r="ZF5" s="212"/>
      <c r="ZG5" s="212"/>
      <c r="ZH5" s="212"/>
      <c r="ZI5" s="212"/>
      <c r="ZJ5" s="212"/>
      <c r="ZK5" s="212"/>
      <c r="ZL5" s="212"/>
      <c r="ZM5" s="212"/>
      <c r="ZN5" s="212"/>
      <c r="ZO5" s="212"/>
      <c r="ZP5" s="212"/>
      <c r="ZQ5" s="212"/>
      <c r="ZR5" s="212"/>
      <c r="ZS5" s="212"/>
      <c r="ZT5" s="212"/>
      <c r="ZU5" s="212"/>
      <c r="ZV5" s="212"/>
      <c r="ZW5" s="212"/>
      <c r="ZX5" s="212"/>
      <c r="ZY5" s="212"/>
      <c r="ZZ5" s="212"/>
      <c r="AAA5" s="212"/>
      <c r="AAB5" s="212"/>
      <c r="AAC5" s="212"/>
      <c r="AAD5" s="212"/>
      <c r="AAE5" s="212"/>
      <c r="AAF5" s="212"/>
      <c r="AAG5" s="212"/>
      <c r="AAH5" s="212"/>
      <c r="AAI5" s="212"/>
      <c r="AAJ5" s="212"/>
      <c r="AAK5" s="212"/>
      <c r="AAL5" s="212"/>
      <c r="AAM5" s="212"/>
      <c r="AAN5" s="212"/>
      <c r="AAO5" s="212"/>
      <c r="AAP5" s="212"/>
      <c r="AAQ5" s="212"/>
      <c r="AAR5" s="212"/>
      <c r="AAS5" s="212"/>
      <c r="AAT5" s="212"/>
      <c r="AAU5" s="212"/>
      <c r="AAV5" s="212"/>
      <c r="AAW5" s="212"/>
      <c r="AAX5" s="212"/>
      <c r="AAY5" s="212"/>
      <c r="AAZ5" s="212"/>
      <c r="ABA5" s="212"/>
      <c r="ABB5" s="212"/>
      <c r="ABC5" s="212"/>
      <c r="ABD5" s="212"/>
      <c r="ABE5" s="212"/>
      <c r="ABF5" s="212"/>
      <c r="ABG5" s="212"/>
      <c r="ABH5" s="212"/>
      <c r="ABI5" s="212"/>
      <c r="ABJ5" s="212"/>
      <c r="ABK5" s="212"/>
      <c r="ABL5" s="212"/>
      <c r="ABM5" s="212"/>
      <c r="ABN5" s="212"/>
      <c r="ABO5" s="212"/>
      <c r="ABP5" s="212"/>
      <c r="ABQ5" s="212"/>
      <c r="ABR5" s="212"/>
      <c r="ABS5" s="212"/>
      <c r="ABT5" s="212"/>
      <c r="ABU5" s="212"/>
      <c r="ABV5" s="212"/>
      <c r="ABW5" s="212"/>
      <c r="ABX5" s="212"/>
      <c r="ABY5" s="212"/>
      <c r="ABZ5" s="212"/>
      <c r="ACA5" s="212"/>
      <c r="ACB5" s="212"/>
      <c r="ACC5" s="212"/>
      <c r="ACD5" s="212"/>
      <c r="ACE5" s="212"/>
      <c r="ACF5" s="212"/>
      <c r="ACG5" s="212"/>
      <c r="ACH5" s="212"/>
      <c r="ACI5" s="212"/>
      <c r="ACJ5" s="212"/>
      <c r="ACK5" s="212"/>
      <c r="ACL5" s="212"/>
      <c r="ACM5" s="212"/>
      <c r="ACN5" s="212"/>
      <c r="ACO5" s="212"/>
      <c r="ACP5" s="212"/>
      <c r="ACQ5" s="212"/>
      <c r="ACR5" s="212"/>
      <c r="ACS5" s="212"/>
      <c r="ACT5" s="212"/>
      <c r="ACU5" s="212"/>
      <c r="ACV5" s="212"/>
      <c r="ACW5" s="212"/>
      <c r="ACX5" s="212"/>
      <c r="ACY5" s="212"/>
      <c r="ACZ5" s="212"/>
      <c r="ADA5" s="212"/>
      <c r="ADB5" s="212"/>
      <c r="ADC5" s="212"/>
      <c r="ADD5" s="212"/>
      <c r="ADE5" s="212"/>
      <c r="ADF5" s="212"/>
      <c r="ADG5" s="212"/>
      <c r="ADH5" s="212"/>
      <c r="ADI5" s="212"/>
      <c r="ADJ5" s="212"/>
      <c r="ADK5" s="212"/>
      <c r="ADL5" s="212"/>
      <c r="ADM5" s="212"/>
      <c r="ADN5" s="212"/>
      <c r="ADO5" s="212"/>
      <c r="ADP5" s="212"/>
      <c r="ADQ5" s="212"/>
      <c r="ADR5" s="212"/>
      <c r="ADS5" s="212"/>
      <c r="ADT5" s="212"/>
      <c r="ADU5" s="212"/>
      <c r="ADV5" s="212"/>
      <c r="ADW5" s="212"/>
      <c r="ADX5" s="212"/>
      <c r="ADY5" s="212"/>
      <c r="ADZ5" s="212"/>
      <c r="AEA5" s="212"/>
      <c r="AEB5" s="212"/>
      <c r="AEC5" s="212"/>
      <c r="AED5" s="212"/>
      <c r="AEE5" s="212"/>
      <c r="AEF5" s="212"/>
      <c r="AEG5" s="212"/>
      <c r="AEH5" s="212"/>
      <c r="AEI5" s="212"/>
      <c r="AEJ5" s="212"/>
      <c r="AEK5" s="212"/>
      <c r="AEL5" s="212"/>
      <c r="AEM5" s="212"/>
      <c r="AEN5" s="212"/>
      <c r="AEO5" s="212"/>
      <c r="AEP5" s="212"/>
      <c r="AEQ5" s="212"/>
      <c r="AER5" s="212"/>
      <c r="AES5" s="212"/>
      <c r="AET5" s="212"/>
      <c r="AEU5" s="212"/>
      <c r="AEV5" s="212"/>
      <c r="AEW5" s="212"/>
      <c r="AEX5" s="212"/>
      <c r="AEY5" s="212"/>
      <c r="AEZ5" s="212"/>
      <c r="AFA5" s="212"/>
      <c r="AFB5" s="212"/>
      <c r="AFC5" s="212"/>
      <c r="AFD5" s="212"/>
      <c r="AFE5" s="212"/>
      <c r="AFF5" s="212"/>
      <c r="AFG5" s="212"/>
      <c r="AFH5" s="212"/>
      <c r="AFI5" s="212"/>
      <c r="AFJ5" s="212"/>
      <c r="AFK5" s="212"/>
      <c r="AFL5" s="212"/>
      <c r="AFM5" s="212"/>
      <c r="AFN5" s="212"/>
      <c r="AFO5" s="212"/>
      <c r="AFP5" s="212"/>
      <c r="AFQ5" s="212"/>
      <c r="AFR5" s="212"/>
      <c r="AFS5" s="212"/>
      <c r="AFT5" s="212"/>
      <c r="AFU5" s="212"/>
      <c r="AFV5" s="212"/>
      <c r="AFW5" s="212"/>
      <c r="AFX5" s="212"/>
      <c r="AFY5" s="212"/>
      <c r="AFZ5" s="212"/>
      <c r="AGA5" s="212"/>
      <c r="AGB5" s="212"/>
      <c r="AGC5" s="212"/>
      <c r="AGD5" s="212"/>
      <c r="AGE5" s="212"/>
      <c r="AGF5" s="212"/>
      <c r="AGG5" s="212"/>
      <c r="AGH5" s="212"/>
      <c r="AGI5" s="212"/>
      <c r="AGJ5" s="212"/>
      <c r="AGK5" s="212"/>
      <c r="AGL5" s="212"/>
      <c r="AGM5" s="212"/>
      <c r="AGN5" s="212"/>
      <c r="AGO5" s="212"/>
      <c r="AGP5" s="212"/>
      <c r="AGQ5" s="212"/>
      <c r="AGR5" s="212"/>
      <c r="AGS5" s="212"/>
      <c r="AGT5" s="212"/>
      <c r="AGU5" s="212"/>
      <c r="AGV5" s="212"/>
      <c r="AGW5" s="212"/>
      <c r="AGX5" s="212"/>
      <c r="AGY5" s="212"/>
      <c r="AGZ5" s="212"/>
      <c r="AHA5" s="212"/>
      <c r="AHB5" s="212"/>
      <c r="AHC5" s="212"/>
      <c r="AHD5" s="212"/>
      <c r="AHE5" s="212"/>
      <c r="AHF5" s="212"/>
      <c r="AHG5" s="212"/>
      <c r="AHH5" s="212"/>
      <c r="AHI5" s="212"/>
      <c r="AHJ5" s="212"/>
      <c r="AHK5" s="212"/>
      <c r="AHL5" s="212"/>
      <c r="AHM5" s="212"/>
      <c r="AHN5" s="212"/>
      <c r="AHO5" s="212"/>
      <c r="AHP5" s="212"/>
      <c r="AHQ5" s="212"/>
      <c r="AHR5" s="212"/>
      <c r="AHS5" s="212"/>
      <c r="AHT5" s="212"/>
      <c r="AHU5" s="212"/>
      <c r="AHV5" s="212"/>
      <c r="AHW5" s="212"/>
      <c r="AHX5" s="212"/>
      <c r="AHY5" s="212"/>
      <c r="AHZ5" s="212"/>
      <c r="AIA5" s="212"/>
      <c r="AIB5" s="212"/>
      <c r="AIC5" s="212"/>
      <c r="AID5" s="212"/>
      <c r="AIE5" s="212"/>
      <c r="AIF5" s="212"/>
      <c r="AIG5" s="212"/>
      <c r="AIH5" s="212"/>
      <c r="AII5" s="212"/>
      <c r="AIJ5" s="212"/>
      <c r="AIK5" s="212"/>
      <c r="AIL5" s="212"/>
      <c r="AIM5" s="212"/>
      <c r="AIN5" s="212"/>
      <c r="AIO5" s="212"/>
      <c r="AIP5" s="212"/>
      <c r="AIQ5" s="212"/>
      <c r="AIR5" s="212"/>
      <c r="AIS5" s="212"/>
      <c r="AIT5" s="212"/>
      <c r="AIU5" s="212"/>
      <c r="AIV5" s="212"/>
      <c r="AIW5" s="212"/>
      <c r="AIX5" s="212"/>
      <c r="AIY5" s="212"/>
      <c r="AIZ5" s="212"/>
      <c r="AJA5" s="212"/>
      <c r="AJB5" s="212"/>
      <c r="AJC5" s="212"/>
      <c r="AJD5" s="212"/>
      <c r="AJE5" s="212"/>
      <c r="AJF5" s="212"/>
      <c r="AJG5" s="212"/>
      <c r="AJH5" s="212"/>
      <c r="AJI5" s="212"/>
      <c r="AJJ5" s="212"/>
      <c r="AJK5" s="212"/>
      <c r="AJL5" s="212"/>
      <c r="AJM5" s="212"/>
      <c r="AJN5" s="212"/>
      <c r="AJO5" s="212"/>
      <c r="AJP5" s="212"/>
      <c r="AJQ5" s="212"/>
      <c r="AJR5" s="212"/>
      <c r="AJS5" s="212"/>
      <c r="AJT5" s="212"/>
      <c r="AJU5" s="212"/>
      <c r="AJV5" s="212"/>
      <c r="AJW5" s="212"/>
      <c r="AJX5" s="212"/>
      <c r="AJY5" s="212"/>
      <c r="AJZ5" s="212"/>
      <c r="AKA5" s="212"/>
      <c r="AKB5" s="212"/>
      <c r="AKC5" s="212"/>
      <c r="AKD5" s="212"/>
      <c r="AKE5" s="212"/>
      <c r="AKF5" s="212"/>
      <c r="AKG5" s="212"/>
      <c r="AKH5" s="212"/>
      <c r="AKI5" s="212"/>
      <c r="AKJ5" s="212"/>
      <c r="AKK5" s="212"/>
      <c r="AKL5" s="212"/>
      <c r="AKM5" s="212"/>
      <c r="AKN5" s="212"/>
      <c r="AKO5" s="212"/>
      <c r="AKP5" s="212"/>
      <c r="AKQ5" s="212"/>
      <c r="AKR5" s="212"/>
      <c r="AKS5" s="212"/>
      <c r="AKT5" s="212"/>
      <c r="AKU5" s="212"/>
      <c r="AKV5" s="212"/>
      <c r="AKW5" s="212"/>
      <c r="AKX5" s="212"/>
      <c r="AKY5" s="212"/>
      <c r="AKZ5" s="212"/>
      <c r="ALA5" s="212"/>
      <c r="ALB5" s="212"/>
      <c r="ALC5" s="212"/>
      <c r="ALD5" s="212"/>
      <c r="ALE5" s="212"/>
      <c r="ALF5" s="212"/>
      <c r="ALG5" s="212"/>
      <c r="ALH5" s="212"/>
      <c r="ALI5" s="212"/>
      <c r="ALJ5" s="212"/>
      <c r="ALK5" s="212"/>
      <c r="ALL5" s="212"/>
      <c r="ALM5" s="212"/>
      <c r="ALN5" s="212"/>
      <c r="ALO5" s="212"/>
      <c r="ALP5" s="212"/>
      <c r="ALQ5" s="212"/>
      <c r="ALR5" s="212"/>
      <c r="ALS5" s="212"/>
      <c r="ALT5" s="212"/>
      <c r="ALU5" s="212"/>
      <c r="ALV5" s="212"/>
      <c r="ALW5" s="212"/>
      <c r="ALX5" s="212"/>
      <c r="ALY5" s="212"/>
      <c r="ALZ5" s="212"/>
      <c r="AMA5" s="212"/>
      <c r="AMB5" s="212"/>
      <c r="AMC5" s="212"/>
      <c r="AMD5" s="212"/>
      <c r="AME5" s="212"/>
      <c r="AMF5" s="212"/>
      <c r="AMG5" s="212"/>
      <c r="AMH5" s="212"/>
      <c r="AMI5" s="212"/>
      <c r="AMJ5" s="212"/>
    </row>
    <row r="6" customFormat="false" ht="15.25" hidden="false" customHeight="false" outlineLevel="0" collapsed="false">
      <c r="A6" s="215" t="s">
        <v>263</v>
      </c>
      <c r="B6" s="215"/>
      <c r="C6" s="215"/>
      <c r="D6" s="215"/>
      <c r="E6" s="215"/>
      <c r="F6" s="215"/>
    </row>
    <row r="7" customFormat="false" ht="15.25" hidden="false" customHeight="false" outlineLevel="0" collapsed="false">
      <c r="A7" s="161" t="s">
        <v>204</v>
      </c>
      <c r="B7" s="216"/>
      <c r="C7" s="216"/>
      <c r="D7" s="216"/>
      <c r="E7" s="216"/>
      <c r="F7" s="217"/>
    </row>
    <row r="8" customFormat="false" ht="14.05" hidden="false" customHeight="false" outlineLevel="0" collapsed="false">
      <c r="A8" s="218"/>
      <c r="B8" s="219"/>
      <c r="C8" s="219"/>
      <c r="D8" s="220" t="s">
        <v>264</v>
      </c>
      <c r="E8" s="220"/>
      <c r="F8" s="220"/>
      <c r="G8" s="212"/>
      <c r="H8" s="212"/>
    </row>
    <row r="9" customFormat="false" ht="14.05" hidden="false" customHeight="false" outlineLevel="0" collapsed="false">
      <c r="A9" s="221"/>
      <c r="B9" s="222"/>
      <c r="C9" s="222"/>
      <c r="D9" s="223" t="s">
        <v>265</v>
      </c>
      <c r="E9" s="224" t="s">
        <v>266</v>
      </c>
      <c r="F9" s="225" t="s">
        <v>267</v>
      </c>
      <c r="G9" s="212"/>
      <c r="H9" s="212"/>
    </row>
    <row r="10" customFormat="false" ht="14.05" hidden="false" customHeight="false" outlineLevel="0" collapsed="false">
      <c r="A10" s="226" t="s">
        <v>268</v>
      </c>
      <c r="B10" s="227" t="s">
        <v>269</v>
      </c>
      <c r="C10" s="228" t="n">
        <v>0.0297</v>
      </c>
      <c r="D10" s="229" t="n">
        <v>0.0297</v>
      </c>
      <c r="E10" s="230" t="n">
        <v>0.0508</v>
      </c>
      <c r="F10" s="231" t="n">
        <v>0.0627</v>
      </c>
      <c r="G10" s="212"/>
      <c r="H10" s="212"/>
    </row>
    <row r="11" customFormat="false" ht="14.05" hidden="false" customHeight="false" outlineLevel="0" collapsed="false">
      <c r="A11" s="232" t="s">
        <v>270</v>
      </c>
      <c r="B11" s="233" t="s">
        <v>271</v>
      </c>
      <c r="C11" s="234" t="n">
        <v>0.0133</v>
      </c>
      <c r="D11" s="229" t="n">
        <f aca="false">0.003+0.0056</f>
        <v>0.0086</v>
      </c>
      <c r="E11" s="230" t="n">
        <f aca="false">0.0048+0.0085</f>
        <v>0.0133</v>
      </c>
      <c r="F11" s="231" t="n">
        <f aca="false">0.0082+0.0089</f>
        <v>0.0171</v>
      </c>
      <c r="G11" s="212"/>
      <c r="H11" s="212"/>
    </row>
    <row r="12" customFormat="false" ht="14.05" hidden="false" customHeight="false" outlineLevel="0" collapsed="false">
      <c r="A12" s="232" t="s">
        <v>272</v>
      </c>
      <c r="B12" s="233" t="s">
        <v>273</v>
      </c>
      <c r="C12" s="235" t="n">
        <f aca="false">E12</f>
        <v>0.1085</v>
      </c>
      <c r="D12" s="229" t="n">
        <v>0.0778</v>
      </c>
      <c r="E12" s="230" t="n">
        <v>0.1085</v>
      </c>
      <c r="F12" s="231" t="n">
        <v>0.1355</v>
      </c>
      <c r="G12" s="212"/>
      <c r="H12" s="212"/>
    </row>
    <row r="13" customFormat="false" ht="14.05" hidden="false" customHeight="false" outlineLevel="0" collapsed="false">
      <c r="A13" s="232" t="s">
        <v>274</v>
      </c>
      <c r="B13" s="233" t="s">
        <v>275</v>
      </c>
      <c r="C13" s="234" t="n">
        <f aca="false">(1+E13)^(E14/252)-1</f>
        <v>0.0055615169578489</v>
      </c>
      <c r="D13" s="229" t="s">
        <v>276</v>
      </c>
      <c r="E13" s="236" t="n">
        <v>0.15</v>
      </c>
      <c r="F13" s="237"/>
      <c r="G13" s="212"/>
      <c r="H13" s="212"/>
    </row>
    <row r="14" customFormat="false" ht="14.05" hidden="false" customHeight="false" outlineLevel="0" collapsed="false">
      <c r="A14" s="232" t="s">
        <v>277</v>
      </c>
      <c r="B14" s="238" t="s">
        <v>278</v>
      </c>
      <c r="C14" s="234" t="n">
        <v>0.03</v>
      </c>
      <c r="D14" s="239" t="s">
        <v>279</v>
      </c>
      <c r="E14" s="240" t="n">
        <v>10</v>
      </c>
      <c r="F14" s="241"/>
      <c r="G14" s="212"/>
      <c r="H14" s="212"/>
    </row>
    <row r="15" customFormat="false" ht="14.05" hidden="false" customHeight="false" outlineLevel="0" collapsed="false">
      <c r="A15" s="242" t="s">
        <v>280</v>
      </c>
      <c r="B15" s="238"/>
      <c r="C15" s="243" t="n">
        <v>0.0365</v>
      </c>
      <c r="D15" s="244"/>
      <c r="E15" s="240"/>
      <c r="F15" s="241"/>
      <c r="G15" s="212"/>
      <c r="H15" s="212"/>
    </row>
    <row r="16" customFormat="false" ht="14.05" hidden="false" customHeight="false" outlineLevel="0" collapsed="false">
      <c r="A16" s="245" t="s">
        <v>281</v>
      </c>
      <c r="B16" s="246"/>
      <c r="C16" s="247"/>
      <c r="D16" s="244"/>
      <c r="E16" s="240"/>
      <c r="F16" s="241"/>
      <c r="G16" s="212"/>
      <c r="H16" s="212"/>
    </row>
    <row r="17" customFormat="false" ht="14.05" hidden="false" customHeight="false" outlineLevel="0" collapsed="false">
      <c r="A17" s="248" t="s">
        <v>282</v>
      </c>
      <c r="B17" s="249"/>
      <c r="C17" s="250"/>
      <c r="D17" s="244"/>
      <c r="E17" s="240"/>
      <c r="F17" s="241"/>
      <c r="G17" s="212"/>
      <c r="H17" s="212"/>
    </row>
    <row r="18" customFormat="false" ht="14.15" hidden="false" customHeight="false" outlineLevel="0" collapsed="false">
      <c r="A18" s="251" t="s">
        <v>283</v>
      </c>
      <c r="B18" s="252"/>
      <c r="C18" s="253" t="n">
        <f aca="false">ROUND((((1+C10+C11)*(1+C12)*(1+C13))/(1-(C14+C15))-1),4)</f>
        <v>0.2454</v>
      </c>
      <c r="D18" s="254" t="n">
        <v>0.2143</v>
      </c>
      <c r="E18" s="255" t="n">
        <v>0.2717</v>
      </c>
      <c r="F18" s="256" t="n">
        <v>0.3362</v>
      </c>
      <c r="G18" s="212"/>
      <c r="H18" s="212"/>
    </row>
    <row r="19" customFormat="false" ht="14.05" hidden="false" customHeight="false" outlineLevel="0" collapsed="false">
      <c r="A19" s="210"/>
      <c r="B19" s="210"/>
      <c r="C19" s="210"/>
      <c r="D19" s="210"/>
      <c r="E19" s="211"/>
      <c r="F19" s="210"/>
      <c r="G19" s="212"/>
      <c r="H19" s="212"/>
    </row>
    <row r="20" customFormat="false" ht="14.05" hidden="false" customHeight="false" outlineLevel="0" collapsed="false">
      <c r="A20" s="210"/>
      <c r="B20" s="210"/>
      <c r="C20" s="210"/>
      <c r="D20" s="210"/>
      <c r="E20" s="211"/>
      <c r="F20" s="210"/>
      <c r="G20" s="212"/>
      <c r="H20" s="212"/>
    </row>
    <row r="21" customFormat="false" ht="14.05" hidden="false" customHeight="false" outlineLevel="0" collapsed="false">
      <c r="A21" s="210"/>
      <c r="B21" s="210"/>
      <c r="C21" s="210"/>
      <c r="D21" s="210"/>
      <c r="E21" s="211"/>
      <c r="F21" s="210"/>
      <c r="G21" s="212"/>
      <c r="H21" s="212"/>
    </row>
    <row r="22" customFormat="false" ht="12.8" hidden="false" customHeight="false" outlineLevel="0" collapsed="false"/>
    <row r="23" customFormat="false" ht="12.8" hidden="false" customHeight="false" outlineLevel="0" collapsed="false"/>
    <row r="24" customFormat="false" ht="12.8" hidden="false" customHeight="false" outlineLevel="0" collapsed="false"/>
    <row r="25" customFormat="false" ht="12.8" hidden="false" customHeight="false" outlineLevel="0" collapsed="false">
      <c r="D25" s="1"/>
      <c r="E25" s="257"/>
    </row>
    <row r="26" customFormat="false" ht="12.8" hidden="false" customHeight="false" outlineLevel="0" collapsed="false">
      <c r="D26" s="1"/>
      <c r="E26" s="257"/>
    </row>
    <row r="27" customFormat="false" ht="12.8" hidden="false" customHeight="false" outlineLevel="0" collapsed="false">
      <c r="D27" s="1"/>
      <c r="E27" s="257"/>
    </row>
    <row r="28" customFormat="false" ht="12.8" hidden="false" customHeight="false" outlineLevel="0" collapsed="false">
      <c r="D28" s="1"/>
      <c r="E28" s="257"/>
    </row>
  </sheetData>
  <mergeCells count="3">
    <mergeCell ref="A6:F6"/>
    <mergeCell ref="D8:F8"/>
    <mergeCell ref="B14:B15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41"/>
  <sheetViews>
    <sheetView showFormulas="false" showGridLines="true" showRowColHeaders="true" showZeros="true" rightToLeft="false" tabSelected="false" showOutlineSymbols="true" defaultGridColor="true" view="pageBreakPreview" topLeftCell="A16" colorId="64" zoomScale="160" zoomScaleNormal="65" zoomScalePageLayoutView="160" workbookViewId="0">
      <selection pane="topLeft" activeCell="B31" activeCellId="0" sqref="B31"/>
    </sheetView>
  </sheetViews>
  <sheetFormatPr defaultColWidth="11.53515625" defaultRowHeight="12.85" zeroHeight="false" outlineLevelRow="0" outlineLevelCol="0"/>
  <cols>
    <col collapsed="false" customWidth="true" hidden="false" outlineLevel="0" max="1" min="1" style="169" width="8.58"/>
    <col collapsed="false" customWidth="true" hidden="false" outlineLevel="0" max="2" min="2" style="169" width="67.21"/>
    <col collapsed="false" customWidth="true" hidden="false" outlineLevel="0" max="3" min="3" style="169" width="13.72"/>
    <col collapsed="false" customWidth="true" hidden="true" outlineLevel="0" max="4" min="4" style="169" width="10.3"/>
    <col collapsed="false" customWidth="true" hidden="true" outlineLevel="0" max="5" min="5" style="169" width="13.72"/>
    <col collapsed="false" customWidth="true" hidden="true" outlineLevel="0" max="6" min="6" style="169" width="14.44"/>
    <col collapsed="false" customWidth="true" hidden="true" outlineLevel="0" max="7" min="7" style="169" width="12.72"/>
    <col collapsed="false" customWidth="true" hidden="true" outlineLevel="0" max="8" min="8" style="169" width="4.43"/>
    <col collapsed="false" customWidth="true" hidden="true" outlineLevel="0" max="9" min="9" style="169" width="6.85"/>
    <col collapsed="false" customWidth="true" hidden="true" outlineLevel="0" max="10" min="10" style="169" width="3.29"/>
    <col collapsed="false" customWidth="false" hidden="true" outlineLevel="0" max="11" min="11" style="169" width="11.58"/>
    <col collapsed="false" customWidth="true" hidden="false" outlineLevel="0" max="1024" min="12" style="171" width="9.15"/>
  </cols>
  <sheetData>
    <row r="1" customFormat="false" ht="12.85" hidden="false" customHeight="false" outlineLevel="0" collapsed="false">
      <c r="A1" s="258" t="s">
        <v>284</v>
      </c>
    </row>
    <row r="3" customFormat="false" ht="12.85" hidden="false" customHeight="false" outlineLevel="0" collapsed="false">
      <c r="A3" s="169" t="s">
        <v>285</v>
      </c>
    </row>
    <row r="4" customFormat="false" ht="12.85" hidden="false" customHeight="false" outlineLevel="0" collapsed="false">
      <c r="A4" s="169" t="s">
        <v>286</v>
      </c>
    </row>
    <row r="5" customFormat="false" ht="25.5" hidden="false" customHeight="true" outlineLevel="0" collapsed="false">
      <c r="A5" s="259" t="s">
        <v>287</v>
      </c>
      <c r="B5" s="259"/>
      <c r="C5" s="259"/>
    </row>
    <row r="6" customFormat="false" ht="12.85" hidden="false" customHeight="false" outlineLevel="0" collapsed="false">
      <c r="A6" s="169" t="s">
        <v>288</v>
      </c>
    </row>
    <row r="7" customFormat="false" ht="26.25" hidden="false" customHeight="true" outlineLevel="0" collapsed="false">
      <c r="A7" s="259" t="s">
        <v>289</v>
      </c>
      <c r="B7" s="259"/>
      <c r="C7" s="259"/>
    </row>
    <row r="8" customFormat="false" ht="12.85" hidden="false" customHeight="false" outlineLevel="0" collapsed="false">
      <c r="A8" s="169" t="s">
        <v>290</v>
      </c>
    </row>
    <row r="9" customFormat="false" ht="12.85" hidden="false" customHeight="false" outlineLevel="0" collapsed="false">
      <c r="A9" s="169" t="s">
        <v>291</v>
      </c>
    </row>
    <row r="11" customFormat="false" ht="17.65" hidden="false" customHeight="false" outlineLevel="0" collapsed="false">
      <c r="B11" s="260" t="s">
        <v>292</v>
      </c>
      <c r="C11" s="260"/>
    </row>
    <row r="12" customFormat="false" ht="14.05" hidden="false" customHeight="false" outlineLevel="0" collapsed="false">
      <c r="A12" s="200"/>
      <c r="B12" s="261" t="s">
        <v>293</v>
      </c>
      <c r="C12" s="262"/>
    </row>
    <row r="13" customFormat="false" ht="14.05" hidden="false" customHeight="false" outlineLevel="0" collapsed="false">
      <c r="A13" s="200"/>
      <c r="B13" s="263" t="s">
        <v>294</v>
      </c>
      <c r="C13" s="264" t="n">
        <v>2100</v>
      </c>
    </row>
    <row r="14" customFormat="false" ht="14.05" hidden="false" customHeight="false" outlineLevel="0" collapsed="false">
      <c r="A14" s="200"/>
      <c r="B14" s="265" t="s">
        <v>295</v>
      </c>
      <c r="C14" s="264" t="n">
        <v>2031</v>
      </c>
    </row>
    <row r="15" customFormat="false" ht="14.05" hidden="false" customHeight="false" outlineLevel="0" collapsed="false">
      <c r="A15" s="200"/>
      <c r="B15" s="244" t="s">
        <v>296</v>
      </c>
      <c r="C15" s="241" t="n">
        <v>44</v>
      </c>
    </row>
    <row r="16" customFormat="false" ht="14.05" hidden="false" customHeight="false" outlineLevel="0" collapsed="false">
      <c r="A16" s="200"/>
      <c r="B16" s="244" t="s">
        <v>297</v>
      </c>
      <c r="C16" s="241" t="n">
        <v>1192</v>
      </c>
    </row>
    <row r="17" customFormat="false" ht="14.05" hidden="false" customHeight="false" outlineLevel="0" collapsed="false">
      <c r="A17" s="200"/>
      <c r="B17" s="244" t="s">
        <v>298</v>
      </c>
      <c r="C17" s="241" t="n">
        <v>372</v>
      </c>
    </row>
    <row r="18" customFormat="false" ht="14.05" hidden="false" customHeight="false" outlineLevel="0" collapsed="false">
      <c r="A18" s="200"/>
      <c r="B18" s="244" t="s">
        <v>299</v>
      </c>
      <c r="C18" s="241" t="n">
        <v>22</v>
      </c>
    </row>
    <row r="19" customFormat="false" ht="14.05" hidden="false" customHeight="false" outlineLevel="0" collapsed="false">
      <c r="A19" s="200"/>
      <c r="B19" s="244" t="s">
        <v>300</v>
      </c>
      <c r="C19" s="241" t="n">
        <v>350</v>
      </c>
    </row>
    <row r="20" customFormat="false" ht="14.05" hidden="false" customHeight="false" outlineLevel="0" collapsed="false">
      <c r="A20" s="200"/>
      <c r="B20" s="244" t="s">
        <v>301</v>
      </c>
      <c r="C20" s="241" t="n">
        <v>1</v>
      </c>
    </row>
    <row r="21" customFormat="false" ht="14.05" hidden="false" customHeight="false" outlineLevel="0" collapsed="false">
      <c r="A21" s="200"/>
      <c r="B21" s="244" t="s">
        <v>302</v>
      </c>
      <c r="C21" s="241" t="n">
        <v>30</v>
      </c>
    </row>
    <row r="22" customFormat="false" ht="14.05" hidden="false" customHeight="false" outlineLevel="0" collapsed="false">
      <c r="A22" s="200"/>
      <c r="B22" s="266" t="s">
        <v>303</v>
      </c>
      <c r="C22" s="267" t="n">
        <v>0</v>
      </c>
    </row>
    <row r="23" customFormat="false" ht="14.05" hidden="false" customHeight="false" outlineLevel="0" collapsed="false">
      <c r="A23" s="200" t="s">
        <v>304</v>
      </c>
      <c r="B23" s="261" t="s">
        <v>305</v>
      </c>
      <c r="C23" s="262"/>
    </row>
    <row r="24" customFormat="false" ht="14.05" hidden="false" customHeight="false" outlineLevel="0" collapsed="false">
      <c r="A24" s="200"/>
      <c r="B24" s="268" t="s">
        <v>306</v>
      </c>
      <c r="C24" s="269" t="n">
        <v>4625</v>
      </c>
    </row>
    <row r="25" customFormat="false" ht="14.05" hidden="false" customHeight="false" outlineLevel="0" collapsed="false">
      <c r="A25" s="200"/>
      <c r="B25" s="244" t="s">
        <v>307</v>
      </c>
      <c r="C25" s="241" t="n">
        <v>4694</v>
      </c>
    </row>
    <row r="26" customFormat="false" ht="14.05" hidden="false" customHeight="false" outlineLevel="0" collapsed="false">
      <c r="B26" s="244" t="s">
        <v>308</v>
      </c>
      <c r="C26" s="241" t="n">
        <v>69</v>
      </c>
    </row>
    <row r="27" customFormat="false" ht="14.05" hidden="false" customHeight="false" outlineLevel="0" collapsed="false">
      <c r="B27" s="221"/>
      <c r="C27" s="270"/>
    </row>
    <row r="28" customFormat="false" ht="14.05" hidden="false" customHeight="false" outlineLevel="0" collapsed="false">
      <c r="B28" s="271" t="s">
        <v>309</v>
      </c>
      <c r="C28" s="272" t="n">
        <f aca="false">MEDIAN(C13,C14)/MEDIAN(C24,C25)</f>
        <v>0.443287906427728</v>
      </c>
      <c r="G28" s="169" t="n">
        <f aca="false">12/C28</f>
        <v>27.0704429920116</v>
      </c>
    </row>
    <row r="29" customFormat="false" ht="14.05" hidden="false" customHeight="false" outlineLevel="0" collapsed="false">
      <c r="B29" s="263" t="s">
        <v>310</v>
      </c>
      <c r="C29" s="272" t="n">
        <f aca="false">C16/MEDIAN(C24,C25)</f>
        <v>0.255821440068677</v>
      </c>
    </row>
    <row r="30" customFormat="false" ht="14.05" hidden="false" customHeight="false" outlineLevel="0" collapsed="false">
      <c r="B30" s="273" t="s">
        <v>311</v>
      </c>
      <c r="C30" s="274" t="n">
        <v>360</v>
      </c>
    </row>
    <row r="31" customFormat="false" ht="14.05" hidden="false" customHeight="false" outlineLevel="0" collapsed="false">
      <c r="B31" s="263" t="s">
        <v>312</v>
      </c>
      <c r="C31" s="274" t="n">
        <v>10</v>
      </c>
    </row>
    <row r="32" customFormat="false" ht="14.05" hidden="false" customHeight="false" outlineLevel="0" collapsed="false">
      <c r="B32" s="263" t="s">
        <v>313</v>
      </c>
      <c r="C32" s="274" t="n">
        <v>30</v>
      </c>
      <c r="G32" s="169" t="n">
        <f aca="false">TRUNC(G37)</f>
        <v>3</v>
      </c>
    </row>
    <row r="33" customFormat="false" ht="14.05" hidden="false" customHeight="false" outlineLevel="0" collapsed="false">
      <c r="B33" s="263" t="s">
        <v>314</v>
      </c>
      <c r="C33" s="274" t="n">
        <v>30</v>
      </c>
    </row>
    <row r="34" customFormat="false" ht="14.05" hidden="false" customHeight="false" outlineLevel="0" collapsed="false">
      <c r="A34" s="258"/>
      <c r="B34" s="263" t="s">
        <v>315</v>
      </c>
      <c r="C34" s="275" t="n">
        <f aca="false">MEDIAN(C24,C25)</f>
        <v>4659.5</v>
      </c>
      <c r="D34" s="258"/>
      <c r="E34" s="258"/>
      <c r="F34" s="258"/>
      <c r="G34" s="258"/>
      <c r="H34" s="258"/>
      <c r="I34" s="258"/>
      <c r="J34" s="258"/>
      <c r="K34" s="258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6"/>
      <c r="X34" s="276"/>
      <c r="Y34" s="276"/>
      <c r="Z34" s="276"/>
      <c r="AA34" s="276"/>
      <c r="AB34" s="276"/>
      <c r="AC34" s="276"/>
      <c r="AD34" s="276"/>
      <c r="AE34" s="276"/>
      <c r="AF34" s="276"/>
      <c r="AG34" s="276"/>
      <c r="AH34" s="276"/>
      <c r="AI34" s="276"/>
      <c r="AJ34" s="276"/>
      <c r="AK34" s="276"/>
      <c r="AL34" s="276"/>
      <c r="AM34" s="276"/>
      <c r="AN34" s="276"/>
      <c r="AO34" s="276"/>
      <c r="AP34" s="276"/>
      <c r="AQ34" s="276"/>
      <c r="AR34" s="276"/>
      <c r="AS34" s="276"/>
      <c r="AT34" s="276"/>
      <c r="AU34" s="276"/>
      <c r="AV34" s="276"/>
      <c r="AW34" s="276"/>
      <c r="AX34" s="276"/>
      <c r="AY34" s="276"/>
      <c r="AZ34" s="276"/>
      <c r="BA34" s="276"/>
      <c r="BB34" s="276"/>
      <c r="BC34" s="276"/>
      <c r="BD34" s="276"/>
      <c r="BE34" s="276"/>
      <c r="BF34" s="276"/>
      <c r="BG34" s="276"/>
      <c r="BH34" s="276"/>
      <c r="BI34" s="276"/>
      <c r="BJ34" s="276"/>
      <c r="BK34" s="276"/>
      <c r="BL34" s="276"/>
      <c r="BM34" s="276"/>
      <c r="BN34" s="276"/>
      <c r="BO34" s="276"/>
      <c r="BP34" s="276"/>
      <c r="BQ34" s="276"/>
      <c r="BR34" s="276"/>
      <c r="BS34" s="276"/>
      <c r="BT34" s="276"/>
      <c r="BU34" s="276"/>
      <c r="BV34" s="276"/>
      <c r="BW34" s="276"/>
      <c r="BX34" s="276"/>
      <c r="BY34" s="276"/>
      <c r="BZ34" s="276"/>
      <c r="CA34" s="276"/>
      <c r="CB34" s="276"/>
      <c r="CC34" s="276"/>
      <c r="CD34" s="276"/>
      <c r="CE34" s="276"/>
      <c r="CF34" s="276"/>
      <c r="CG34" s="276"/>
      <c r="CH34" s="276"/>
      <c r="CI34" s="276"/>
      <c r="CJ34" s="276"/>
      <c r="CK34" s="276"/>
      <c r="CL34" s="276"/>
      <c r="CM34" s="276"/>
      <c r="CN34" s="276"/>
      <c r="CO34" s="276"/>
      <c r="CP34" s="276"/>
      <c r="CQ34" s="276"/>
      <c r="CR34" s="276"/>
      <c r="CS34" s="276"/>
      <c r="CT34" s="276"/>
      <c r="CU34" s="276"/>
      <c r="CV34" s="276"/>
      <c r="CW34" s="276"/>
      <c r="CX34" s="276"/>
      <c r="CY34" s="276"/>
      <c r="CZ34" s="276"/>
      <c r="DA34" s="276"/>
      <c r="DB34" s="276"/>
      <c r="DC34" s="276"/>
      <c r="DD34" s="276"/>
      <c r="DE34" s="276"/>
      <c r="DF34" s="276"/>
      <c r="DG34" s="276"/>
      <c r="DH34" s="276"/>
      <c r="DI34" s="276"/>
      <c r="DJ34" s="276"/>
      <c r="DK34" s="276"/>
      <c r="DL34" s="276"/>
      <c r="DM34" s="276"/>
      <c r="DN34" s="276"/>
      <c r="DO34" s="276"/>
      <c r="DP34" s="276"/>
      <c r="DQ34" s="276"/>
      <c r="DR34" s="276"/>
      <c r="DS34" s="276"/>
      <c r="DT34" s="276"/>
      <c r="DU34" s="276"/>
      <c r="DV34" s="276"/>
      <c r="DW34" s="276"/>
      <c r="DX34" s="276"/>
      <c r="DY34" s="276"/>
      <c r="DZ34" s="276"/>
      <c r="EA34" s="276"/>
      <c r="EB34" s="276"/>
      <c r="EC34" s="276"/>
      <c r="ED34" s="276"/>
      <c r="EE34" s="276"/>
      <c r="EF34" s="276"/>
      <c r="EG34" s="276"/>
      <c r="EH34" s="276"/>
      <c r="EI34" s="276"/>
      <c r="EJ34" s="276"/>
      <c r="EK34" s="276"/>
      <c r="EL34" s="276"/>
      <c r="EM34" s="276"/>
      <c r="EN34" s="276"/>
      <c r="EO34" s="276"/>
      <c r="EP34" s="276"/>
      <c r="EQ34" s="276"/>
      <c r="ER34" s="276"/>
      <c r="ES34" s="276"/>
      <c r="ET34" s="276"/>
      <c r="EU34" s="276"/>
      <c r="EV34" s="276"/>
      <c r="EW34" s="276"/>
      <c r="EX34" s="276"/>
      <c r="EY34" s="276"/>
      <c r="EZ34" s="276"/>
      <c r="FA34" s="276"/>
      <c r="FB34" s="276"/>
      <c r="FC34" s="276"/>
      <c r="FD34" s="276"/>
      <c r="FE34" s="276"/>
      <c r="FF34" s="276"/>
      <c r="FG34" s="276"/>
      <c r="FH34" s="276"/>
      <c r="FI34" s="276"/>
      <c r="FJ34" s="276"/>
      <c r="FK34" s="276"/>
      <c r="FL34" s="276"/>
      <c r="FM34" s="276"/>
      <c r="FN34" s="276"/>
      <c r="FO34" s="276"/>
      <c r="FP34" s="276"/>
      <c r="FQ34" s="276"/>
      <c r="FR34" s="276"/>
      <c r="FS34" s="276"/>
      <c r="FT34" s="276"/>
      <c r="FU34" s="276"/>
      <c r="FV34" s="276"/>
      <c r="FW34" s="276"/>
      <c r="FX34" s="276"/>
      <c r="FY34" s="276"/>
      <c r="FZ34" s="276"/>
      <c r="GA34" s="276"/>
      <c r="GB34" s="276"/>
      <c r="GC34" s="276"/>
      <c r="GD34" s="276"/>
      <c r="GE34" s="276"/>
      <c r="GF34" s="276"/>
      <c r="GG34" s="276"/>
      <c r="GH34" s="276"/>
      <c r="GI34" s="276"/>
      <c r="GJ34" s="276"/>
      <c r="GK34" s="276"/>
      <c r="GL34" s="276"/>
      <c r="GM34" s="276"/>
      <c r="GN34" s="276"/>
      <c r="GO34" s="276"/>
      <c r="GP34" s="276"/>
      <c r="GQ34" s="276"/>
      <c r="GR34" s="276"/>
      <c r="GS34" s="276"/>
      <c r="GT34" s="276"/>
      <c r="GU34" s="276"/>
      <c r="GV34" s="276"/>
      <c r="GW34" s="276"/>
      <c r="GX34" s="276"/>
      <c r="GY34" s="276"/>
      <c r="GZ34" s="276"/>
      <c r="HA34" s="276"/>
      <c r="HB34" s="276"/>
      <c r="HC34" s="276"/>
      <c r="HD34" s="276"/>
      <c r="HE34" s="276"/>
      <c r="HF34" s="276"/>
      <c r="HG34" s="276"/>
      <c r="HH34" s="276"/>
      <c r="HI34" s="276"/>
      <c r="HJ34" s="276"/>
      <c r="HK34" s="276"/>
      <c r="HL34" s="276"/>
      <c r="HM34" s="276"/>
      <c r="HN34" s="276"/>
      <c r="HO34" s="276"/>
      <c r="HP34" s="276"/>
      <c r="HQ34" s="276"/>
      <c r="HR34" s="276"/>
      <c r="HS34" s="276"/>
      <c r="HT34" s="276"/>
      <c r="HU34" s="276"/>
      <c r="HV34" s="276"/>
      <c r="HW34" s="276"/>
      <c r="HX34" s="276"/>
      <c r="HY34" s="276"/>
      <c r="HZ34" s="276"/>
      <c r="IA34" s="276"/>
      <c r="IB34" s="276"/>
      <c r="IC34" s="276"/>
      <c r="ID34" s="276"/>
      <c r="IE34" s="276"/>
      <c r="IF34" s="276"/>
      <c r="IG34" s="276"/>
      <c r="IH34" s="276"/>
      <c r="II34" s="276"/>
      <c r="IJ34" s="276"/>
      <c r="IK34" s="276"/>
      <c r="IL34" s="276"/>
      <c r="IM34" s="276"/>
      <c r="IN34" s="276"/>
      <c r="IO34" s="276"/>
      <c r="IP34" s="276"/>
      <c r="IQ34" s="276"/>
      <c r="IR34" s="276"/>
      <c r="IS34" s="276"/>
      <c r="IT34" s="276"/>
      <c r="IU34" s="276"/>
      <c r="IV34" s="276"/>
      <c r="IW34" s="276"/>
      <c r="IX34" s="276"/>
      <c r="IY34" s="276"/>
      <c r="IZ34" s="276"/>
      <c r="JA34" s="276"/>
      <c r="JB34" s="276"/>
      <c r="JC34" s="276"/>
      <c r="JD34" s="276"/>
      <c r="JE34" s="276"/>
      <c r="JF34" s="276"/>
      <c r="JG34" s="276"/>
      <c r="JH34" s="276"/>
      <c r="JI34" s="276"/>
      <c r="JJ34" s="276"/>
      <c r="JK34" s="276"/>
      <c r="JL34" s="276"/>
      <c r="JM34" s="276"/>
      <c r="JN34" s="276"/>
      <c r="JO34" s="276"/>
      <c r="JP34" s="276"/>
      <c r="JQ34" s="276"/>
      <c r="JR34" s="276"/>
      <c r="JS34" s="276"/>
      <c r="JT34" s="276"/>
      <c r="JU34" s="276"/>
      <c r="JV34" s="276"/>
      <c r="JW34" s="276"/>
      <c r="JX34" s="276"/>
      <c r="JY34" s="276"/>
      <c r="JZ34" s="276"/>
      <c r="KA34" s="276"/>
      <c r="KB34" s="276"/>
      <c r="KC34" s="276"/>
      <c r="KD34" s="276"/>
      <c r="KE34" s="276"/>
      <c r="KF34" s="276"/>
      <c r="KG34" s="276"/>
      <c r="KH34" s="276"/>
      <c r="KI34" s="276"/>
      <c r="KJ34" s="276"/>
      <c r="KK34" s="276"/>
      <c r="KL34" s="276"/>
      <c r="KM34" s="276"/>
      <c r="KN34" s="276"/>
      <c r="KO34" s="276"/>
      <c r="KP34" s="276"/>
      <c r="KQ34" s="276"/>
      <c r="KR34" s="276"/>
      <c r="KS34" s="276"/>
      <c r="KT34" s="276"/>
      <c r="KU34" s="276"/>
      <c r="KV34" s="276"/>
      <c r="KW34" s="276"/>
      <c r="KX34" s="276"/>
      <c r="KY34" s="276"/>
      <c r="KZ34" s="276"/>
      <c r="LA34" s="276"/>
      <c r="LB34" s="276"/>
      <c r="LC34" s="276"/>
      <c r="LD34" s="276"/>
      <c r="LE34" s="276"/>
      <c r="LF34" s="276"/>
      <c r="LG34" s="276"/>
      <c r="LH34" s="276"/>
      <c r="LI34" s="276"/>
      <c r="LJ34" s="276"/>
      <c r="LK34" s="276"/>
      <c r="LL34" s="276"/>
      <c r="LM34" s="276"/>
      <c r="LN34" s="276"/>
      <c r="LO34" s="276"/>
      <c r="LP34" s="276"/>
      <c r="LQ34" s="276"/>
      <c r="LR34" s="276"/>
      <c r="LS34" s="276"/>
      <c r="LT34" s="276"/>
      <c r="LU34" s="276"/>
      <c r="LV34" s="276"/>
      <c r="LW34" s="276"/>
      <c r="LX34" s="276"/>
      <c r="LY34" s="276"/>
      <c r="LZ34" s="276"/>
      <c r="MA34" s="276"/>
      <c r="MB34" s="276"/>
      <c r="MC34" s="276"/>
      <c r="MD34" s="276"/>
      <c r="ME34" s="276"/>
      <c r="MF34" s="276"/>
      <c r="MG34" s="276"/>
      <c r="MH34" s="276"/>
      <c r="MI34" s="276"/>
      <c r="MJ34" s="276"/>
      <c r="MK34" s="276"/>
      <c r="ML34" s="276"/>
      <c r="MM34" s="276"/>
      <c r="MN34" s="276"/>
      <c r="MO34" s="276"/>
      <c r="MP34" s="276"/>
      <c r="MQ34" s="276"/>
      <c r="MR34" s="276"/>
      <c r="MS34" s="276"/>
      <c r="MT34" s="276"/>
      <c r="MU34" s="276"/>
      <c r="MV34" s="276"/>
      <c r="MW34" s="276"/>
      <c r="MX34" s="276"/>
      <c r="MY34" s="276"/>
      <c r="MZ34" s="276"/>
      <c r="NA34" s="276"/>
      <c r="NB34" s="276"/>
      <c r="NC34" s="276"/>
      <c r="ND34" s="276"/>
      <c r="NE34" s="276"/>
      <c r="NF34" s="276"/>
      <c r="NG34" s="276"/>
      <c r="NH34" s="276"/>
      <c r="NI34" s="276"/>
      <c r="NJ34" s="276"/>
      <c r="NK34" s="276"/>
      <c r="NL34" s="276"/>
      <c r="NM34" s="276"/>
      <c r="NN34" s="276"/>
      <c r="NO34" s="276"/>
      <c r="NP34" s="276"/>
      <c r="NQ34" s="276"/>
      <c r="NR34" s="276"/>
      <c r="NS34" s="276"/>
      <c r="NT34" s="276"/>
      <c r="NU34" s="276"/>
      <c r="NV34" s="276"/>
      <c r="NW34" s="276"/>
      <c r="NX34" s="276"/>
      <c r="NY34" s="276"/>
      <c r="NZ34" s="276"/>
      <c r="OA34" s="276"/>
      <c r="OB34" s="276"/>
      <c r="OC34" s="276"/>
      <c r="OD34" s="276"/>
      <c r="OE34" s="276"/>
      <c r="OF34" s="276"/>
      <c r="OG34" s="276"/>
      <c r="OH34" s="276"/>
      <c r="OI34" s="276"/>
      <c r="OJ34" s="276"/>
      <c r="OK34" s="276"/>
      <c r="OL34" s="276"/>
      <c r="OM34" s="276"/>
      <c r="ON34" s="276"/>
      <c r="OO34" s="276"/>
      <c r="OP34" s="276"/>
      <c r="OQ34" s="276"/>
      <c r="OR34" s="276"/>
      <c r="OS34" s="276"/>
      <c r="OT34" s="276"/>
      <c r="OU34" s="276"/>
      <c r="OV34" s="276"/>
      <c r="OW34" s="276"/>
      <c r="OX34" s="276"/>
      <c r="OY34" s="276"/>
      <c r="OZ34" s="276"/>
      <c r="PA34" s="276"/>
      <c r="PB34" s="276"/>
      <c r="PC34" s="276"/>
      <c r="PD34" s="276"/>
      <c r="PE34" s="276"/>
      <c r="PF34" s="276"/>
      <c r="PG34" s="276"/>
      <c r="PH34" s="276"/>
      <c r="PI34" s="276"/>
      <c r="PJ34" s="276"/>
      <c r="PK34" s="276"/>
      <c r="PL34" s="276"/>
      <c r="PM34" s="276"/>
      <c r="PN34" s="276"/>
      <c r="PO34" s="276"/>
      <c r="PP34" s="276"/>
      <c r="PQ34" s="276"/>
      <c r="PR34" s="276"/>
      <c r="PS34" s="276"/>
      <c r="PT34" s="276"/>
      <c r="PU34" s="276"/>
      <c r="PV34" s="276"/>
      <c r="PW34" s="276"/>
      <c r="PX34" s="276"/>
      <c r="PY34" s="276"/>
      <c r="PZ34" s="276"/>
      <c r="QA34" s="276"/>
      <c r="QB34" s="276"/>
      <c r="QC34" s="276"/>
      <c r="QD34" s="276"/>
      <c r="QE34" s="276"/>
      <c r="QF34" s="276"/>
      <c r="QG34" s="276"/>
      <c r="QH34" s="276"/>
      <c r="QI34" s="276"/>
      <c r="QJ34" s="276"/>
      <c r="QK34" s="276"/>
      <c r="QL34" s="276"/>
      <c r="QM34" s="276"/>
      <c r="QN34" s="276"/>
      <c r="QO34" s="276"/>
      <c r="QP34" s="276"/>
      <c r="QQ34" s="276"/>
      <c r="QR34" s="276"/>
      <c r="QS34" s="276"/>
      <c r="QT34" s="276"/>
      <c r="QU34" s="276"/>
      <c r="QV34" s="276"/>
      <c r="QW34" s="276"/>
      <c r="QX34" s="276"/>
      <c r="QY34" s="276"/>
      <c r="QZ34" s="276"/>
      <c r="RA34" s="276"/>
      <c r="RB34" s="276"/>
      <c r="RC34" s="276"/>
      <c r="RD34" s="276"/>
      <c r="RE34" s="276"/>
      <c r="RF34" s="276"/>
      <c r="RG34" s="276"/>
      <c r="RH34" s="276"/>
      <c r="RI34" s="276"/>
      <c r="RJ34" s="276"/>
      <c r="RK34" s="276"/>
      <c r="RL34" s="276"/>
      <c r="RM34" s="276"/>
      <c r="RN34" s="276"/>
      <c r="RO34" s="276"/>
      <c r="RP34" s="276"/>
      <c r="RQ34" s="276"/>
      <c r="RR34" s="276"/>
      <c r="RS34" s="276"/>
      <c r="RT34" s="276"/>
      <c r="RU34" s="276"/>
      <c r="RV34" s="276"/>
      <c r="RW34" s="276"/>
      <c r="RX34" s="276"/>
      <c r="RY34" s="276"/>
      <c r="RZ34" s="276"/>
      <c r="SA34" s="276"/>
      <c r="SB34" s="276"/>
      <c r="SC34" s="276"/>
      <c r="SD34" s="276"/>
      <c r="SE34" s="276"/>
      <c r="SF34" s="276"/>
      <c r="SG34" s="276"/>
      <c r="SH34" s="276"/>
      <c r="SI34" s="276"/>
      <c r="SJ34" s="276"/>
      <c r="SK34" s="276"/>
      <c r="SL34" s="276"/>
      <c r="SM34" s="276"/>
      <c r="SN34" s="276"/>
      <c r="SO34" s="276"/>
      <c r="SP34" s="276"/>
      <c r="SQ34" s="276"/>
      <c r="SR34" s="276"/>
      <c r="SS34" s="276"/>
      <c r="ST34" s="276"/>
      <c r="SU34" s="276"/>
      <c r="SV34" s="276"/>
      <c r="SW34" s="276"/>
      <c r="SX34" s="276"/>
      <c r="SY34" s="276"/>
      <c r="SZ34" s="276"/>
      <c r="TA34" s="276"/>
      <c r="TB34" s="276"/>
      <c r="TC34" s="276"/>
      <c r="TD34" s="276"/>
      <c r="TE34" s="276"/>
      <c r="TF34" s="276"/>
      <c r="TG34" s="276"/>
      <c r="TH34" s="276"/>
      <c r="TI34" s="276"/>
      <c r="TJ34" s="276"/>
      <c r="TK34" s="276"/>
      <c r="TL34" s="276"/>
      <c r="TM34" s="276"/>
      <c r="TN34" s="276"/>
      <c r="TO34" s="276"/>
      <c r="TP34" s="276"/>
      <c r="TQ34" s="276"/>
      <c r="TR34" s="276"/>
      <c r="TS34" s="276"/>
      <c r="TT34" s="276"/>
      <c r="TU34" s="276"/>
      <c r="TV34" s="276"/>
      <c r="TW34" s="276"/>
      <c r="TX34" s="276"/>
      <c r="TY34" s="276"/>
      <c r="TZ34" s="276"/>
      <c r="UA34" s="276"/>
      <c r="UB34" s="276"/>
      <c r="UC34" s="276"/>
      <c r="UD34" s="276"/>
      <c r="UE34" s="276"/>
      <c r="UF34" s="276"/>
      <c r="UG34" s="276"/>
      <c r="UH34" s="276"/>
      <c r="UI34" s="276"/>
      <c r="UJ34" s="276"/>
      <c r="UK34" s="276"/>
      <c r="UL34" s="276"/>
      <c r="UM34" s="276"/>
      <c r="UN34" s="276"/>
      <c r="UO34" s="276"/>
      <c r="UP34" s="276"/>
      <c r="UQ34" s="276"/>
      <c r="UR34" s="276"/>
      <c r="US34" s="276"/>
      <c r="UT34" s="276"/>
      <c r="UU34" s="276"/>
      <c r="UV34" s="276"/>
      <c r="UW34" s="276"/>
      <c r="UX34" s="276"/>
      <c r="UY34" s="276"/>
      <c r="UZ34" s="276"/>
      <c r="VA34" s="276"/>
      <c r="VB34" s="276"/>
      <c r="VC34" s="276"/>
      <c r="VD34" s="276"/>
      <c r="VE34" s="276"/>
      <c r="VF34" s="276"/>
      <c r="VG34" s="276"/>
      <c r="VH34" s="276"/>
      <c r="VI34" s="276"/>
      <c r="VJ34" s="276"/>
      <c r="VK34" s="276"/>
      <c r="VL34" s="276"/>
      <c r="VM34" s="276"/>
      <c r="VN34" s="276"/>
      <c r="VO34" s="276"/>
      <c r="VP34" s="276"/>
      <c r="VQ34" s="276"/>
      <c r="VR34" s="276"/>
      <c r="VS34" s="276"/>
      <c r="VT34" s="276"/>
      <c r="VU34" s="276"/>
      <c r="VV34" s="276"/>
      <c r="VW34" s="276"/>
      <c r="VX34" s="276"/>
      <c r="VY34" s="276"/>
      <c r="VZ34" s="276"/>
      <c r="WA34" s="276"/>
      <c r="WB34" s="276"/>
      <c r="WC34" s="276"/>
      <c r="WD34" s="276"/>
      <c r="WE34" s="276"/>
      <c r="WF34" s="276"/>
      <c r="WG34" s="276"/>
      <c r="WH34" s="276"/>
      <c r="WI34" s="276"/>
      <c r="WJ34" s="276"/>
      <c r="WK34" s="276"/>
      <c r="WL34" s="276"/>
      <c r="WM34" s="276"/>
      <c r="WN34" s="276"/>
      <c r="WO34" s="276"/>
      <c r="WP34" s="276"/>
      <c r="WQ34" s="276"/>
      <c r="WR34" s="276"/>
      <c r="WS34" s="276"/>
      <c r="WT34" s="276"/>
      <c r="WU34" s="276"/>
      <c r="WV34" s="276"/>
      <c r="WW34" s="276"/>
      <c r="WX34" s="276"/>
      <c r="WY34" s="276"/>
      <c r="WZ34" s="276"/>
      <c r="XA34" s="276"/>
      <c r="XB34" s="276"/>
      <c r="XC34" s="276"/>
      <c r="XD34" s="276"/>
      <c r="XE34" s="276"/>
      <c r="XF34" s="276"/>
      <c r="XG34" s="276"/>
      <c r="XH34" s="276"/>
      <c r="XI34" s="276"/>
      <c r="XJ34" s="276"/>
      <c r="XK34" s="276"/>
      <c r="XL34" s="276"/>
      <c r="XM34" s="276"/>
      <c r="XN34" s="276"/>
      <c r="XO34" s="276"/>
      <c r="XP34" s="276"/>
      <c r="XQ34" s="276"/>
      <c r="XR34" s="276"/>
      <c r="XS34" s="276"/>
      <c r="XT34" s="276"/>
      <c r="XU34" s="276"/>
      <c r="XV34" s="276"/>
      <c r="XW34" s="276"/>
      <c r="XX34" s="276"/>
      <c r="XY34" s="276"/>
      <c r="XZ34" s="276"/>
      <c r="YA34" s="276"/>
      <c r="YB34" s="276"/>
      <c r="YC34" s="276"/>
      <c r="YD34" s="276"/>
      <c r="YE34" s="276"/>
      <c r="YF34" s="276"/>
      <c r="YG34" s="276"/>
      <c r="YH34" s="276"/>
      <c r="YI34" s="276"/>
      <c r="YJ34" s="276"/>
      <c r="YK34" s="276"/>
      <c r="YL34" s="276"/>
      <c r="YM34" s="276"/>
      <c r="YN34" s="276"/>
      <c r="YO34" s="276"/>
      <c r="YP34" s="276"/>
      <c r="YQ34" s="276"/>
      <c r="YR34" s="276"/>
      <c r="YS34" s="276"/>
      <c r="YT34" s="276"/>
      <c r="YU34" s="276"/>
      <c r="YV34" s="276"/>
      <c r="YW34" s="276"/>
      <c r="YX34" s="276"/>
      <c r="YY34" s="276"/>
      <c r="YZ34" s="276"/>
      <c r="ZA34" s="276"/>
      <c r="ZB34" s="276"/>
      <c r="ZC34" s="276"/>
      <c r="ZD34" s="276"/>
      <c r="ZE34" s="276"/>
      <c r="ZF34" s="276"/>
      <c r="ZG34" s="276"/>
      <c r="ZH34" s="276"/>
      <c r="ZI34" s="276"/>
      <c r="ZJ34" s="276"/>
      <c r="ZK34" s="276"/>
      <c r="ZL34" s="276"/>
      <c r="ZM34" s="276"/>
      <c r="ZN34" s="276"/>
      <c r="ZO34" s="276"/>
      <c r="ZP34" s="276"/>
      <c r="ZQ34" s="276"/>
      <c r="ZR34" s="276"/>
      <c r="ZS34" s="276"/>
      <c r="ZT34" s="276"/>
      <c r="ZU34" s="276"/>
      <c r="ZV34" s="276"/>
      <c r="ZW34" s="276"/>
      <c r="ZX34" s="276"/>
      <c r="ZY34" s="276"/>
      <c r="ZZ34" s="276"/>
      <c r="AAA34" s="276"/>
      <c r="AAB34" s="276"/>
      <c r="AAC34" s="276"/>
      <c r="AAD34" s="276"/>
      <c r="AAE34" s="276"/>
      <c r="AAF34" s="276"/>
      <c r="AAG34" s="276"/>
      <c r="AAH34" s="276"/>
      <c r="AAI34" s="276"/>
      <c r="AAJ34" s="276"/>
      <c r="AAK34" s="276"/>
      <c r="AAL34" s="276"/>
      <c r="AAM34" s="276"/>
      <c r="AAN34" s="276"/>
      <c r="AAO34" s="276"/>
      <c r="AAP34" s="276"/>
      <c r="AAQ34" s="276"/>
      <c r="AAR34" s="276"/>
      <c r="AAS34" s="276"/>
      <c r="AAT34" s="276"/>
      <c r="AAU34" s="276"/>
      <c r="AAV34" s="276"/>
      <c r="AAW34" s="276"/>
      <c r="AAX34" s="276"/>
      <c r="AAY34" s="276"/>
      <c r="AAZ34" s="276"/>
      <c r="ABA34" s="276"/>
      <c r="ABB34" s="276"/>
      <c r="ABC34" s="276"/>
      <c r="ABD34" s="276"/>
      <c r="ABE34" s="276"/>
      <c r="ABF34" s="276"/>
      <c r="ABG34" s="276"/>
      <c r="ABH34" s="276"/>
      <c r="ABI34" s="276"/>
      <c r="ABJ34" s="276"/>
      <c r="ABK34" s="276"/>
      <c r="ABL34" s="276"/>
      <c r="ABM34" s="276"/>
      <c r="ABN34" s="276"/>
      <c r="ABO34" s="276"/>
      <c r="ABP34" s="276"/>
      <c r="ABQ34" s="276"/>
      <c r="ABR34" s="276"/>
      <c r="ABS34" s="276"/>
      <c r="ABT34" s="276"/>
      <c r="ABU34" s="276"/>
      <c r="ABV34" s="276"/>
      <c r="ABW34" s="276"/>
      <c r="ABX34" s="276"/>
      <c r="ABY34" s="276"/>
      <c r="ABZ34" s="276"/>
      <c r="ACA34" s="276"/>
      <c r="ACB34" s="276"/>
      <c r="ACC34" s="276"/>
      <c r="ACD34" s="276"/>
      <c r="ACE34" s="276"/>
      <c r="ACF34" s="276"/>
      <c r="ACG34" s="276"/>
      <c r="ACH34" s="276"/>
      <c r="ACI34" s="276"/>
      <c r="ACJ34" s="276"/>
      <c r="ACK34" s="276"/>
      <c r="ACL34" s="276"/>
      <c r="ACM34" s="276"/>
      <c r="ACN34" s="276"/>
      <c r="ACO34" s="276"/>
      <c r="ACP34" s="276"/>
      <c r="ACQ34" s="276"/>
      <c r="ACR34" s="276"/>
      <c r="ACS34" s="276"/>
      <c r="ACT34" s="276"/>
      <c r="ACU34" s="276"/>
      <c r="ACV34" s="276"/>
      <c r="ACW34" s="276"/>
      <c r="ACX34" s="276"/>
      <c r="ACY34" s="276"/>
      <c r="ACZ34" s="276"/>
      <c r="ADA34" s="276"/>
      <c r="ADB34" s="276"/>
      <c r="ADC34" s="276"/>
      <c r="ADD34" s="276"/>
      <c r="ADE34" s="276"/>
      <c r="ADF34" s="276"/>
      <c r="ADG34" s="276"/>
      <c r="ADH34" s="276"/>
      <c r="ADI34" s="276"/>
      <c r="ADJ34" s="276"/>
      <c r="ADK34" s="276"/>
      <c r="ADL34" s="276"/>
      <c r="ADM34" s="276"/>
      <c r="ADN34" s="276"/>
      <c r="ADO34" s="276"/>
      <c r="ADP34" s="276"/>
      <c r="ADQ34" s="276"/>
      <c r="ADR34" s="276"/>
      <c r="ADS34" s="276"/>
      <c r="ADT34" s="276"/>
      <c r="ADU34" s="276"/>
      <c r="ADV34" s="276"/>
      <c r="ADW34" s="276"/>
      <c r="ADX34" s="276"/>
      <c r="ADY34" s="276"/>
      <c r="ADZ34" s="276"/>
      <c r="AEA34" s="276"/>
      <c r="AEB34" s="276"/>
      <c r="AEC34" s="276"/>
      <c r="AED34" s="276"/>
      <c r="AEE34" s="276"/>
      <c r="AEF34" s="276"/>
      <c r="AEG34" s="276"/>
      <c r="AEH34" s="276"/>
      <c r="AEI34" s="276"/>
      <c r="AEJ34" s="276"/>
      <c r="AEK34" s="276"/>
      <c r="AEL34" s="276"/>
      <c r="AEM34" s="276"/>
      <c r="AEN34" s="276"/>
      <c r="AEO34" s="276"/>
      <c r="AEP34" s="276"/>
      <c r="AEQ34" s="276"/>
      <c r="AER34" s="276"/>
      <c r="AES34" s="276"/>
      <c r="AET34" s="276"/>
      <c r="AEU34" s="276"/>
      <c r="AEV34" s="276"/>
      <c r="AEW34" s="276"/>
      <c r="AEX34" s="276"/>
      <c r="AEY34" s="276"/>
      <c r="AEZ34" s="276"/>
      <c r="AFA34" s="276"/>
      <c r="AFB34" s="276"/>
      <c r="AFC34" s="276"/>
      <c r="AFD34" s="276"/>
      <c r="AFE34" s="276"/>
      <c r="AFF34" s="276"/>
      <c r="AFG34" s="276"/>
      <c r="AFH34" s="276"/>
      <c r="AFI34" s="276"/>
      <c r="AFJ34" s="276"/>
      <c r="AFK34" s="276"/>
      <c r="AFL34" s="276"/>
      <c r="AFM34" s="276"/>
      <c r="AFN34" s="276"/>
      <c r="AFO34" s="276"/>
      <c r="AFP34" s="276"/>
      <c r="AFQ34" s="276"/>
      <c r="AFR34" s="276"/>
      <c r="AFS34" s="276"/>
      <c r="AFT34" s="276"/>
      <c r="AFU34" s="276"/>
      <c r="AFV34" s="276"/>
      <c r="AFW34" s="276"/>
      <c r="AFX34" s="276"/>
      <c r="AFY34" s="276"/>
      <c r="AFZ34" s="276"/>
      <c r="AGA34" s="276"/>
      <c r="AGB34" s="276"/>
      <c r="AGC34" s="276"/>
      <c r="AGD34" s="276"/>
      <c r="AGE34" s="276"/>
      <c r="AGF34" s="276"/>
      <c r="AGG34" s="276"/>
      <c r="AGH34" s="276"/>
      <c r="AGI34" s="276"/>
      <c r="AGJ34" s="276"/>
      <c r="AGK34" s="276"/>
      <c r="AGL34" s="276"/>
      <c r="AGM34" s="276"/>
      <c r="AGN34" s="276"/>
      <c r="AGO34" s="276"/>
      <c r="AGP34" s="276"/>
      <c r="AGQ34" s="276"/>
      <c r="AGR34" s="276"/>
      <c r="AGS34" s="276"/>
      <c r="AGT34" s="276"/>
      <c r="AGU34" s="276"/>
      <c r="AGV34" s="276"/>
      <c r="AGW34" s="276"/>
      <c r="AGX34" s="276"/>
      <c r="AGY34" s="276"/>
      <c r="AGZ34" s="276"/>
      <c r="AHA34" s="276"/>
      <c r="AHB34" s="276"/>
      <c r="AHC34" s="276"/>
      <c r="AHD34" s="276"/>
      <c r="AHE34" s="276"/>
      <c r="AHF34" s="276"/>
      <c r="AHG34" s="276"/>
      <c r="AHH34" s="276"/>
      <c r="AHI34" s="276"/>
      <c r="AHJ34" s="276"/>
      <c r="AHK34" s="276"/>
      <c r="AHL34" s="276"/>
      <c r="AHM34" s="276"/>
      <c r="AHN34" s="276"/>
      <c r="AHO34" s="276"/>
      <c r="AHP34" s="276"/>
      <c r="AHQ34" s="276"/>
      <c r="AHR34" s="276"/>
      <c r="AHS34" s="276"/>
      <c r="AHT34" s="276"/>
      <c r="AHU34" s="276"/>
      <c r="AHV34" s="276"/>
      <c r="AHW34" s="276"/>
      <c r="AHX34" s="276"/>
      <c r="AHY34" s="276"/>
      <c r="AHZ34" s="276"/>
      <c r="AIA34" s="276"/>
      <c r="AIB34" s="276"/>
      <c r="AIC34" s="276"/>
      <c r="AID34" s="276"/>
      <c r="AIE34" s="276"/>
      <c r="AIF34" s="276"/>
      <c r="AIG34" s="276"/>
      <c r="AIH34" s="276"/>
      <c r="AII34" s="276"/>
      <c r="AIJ34" s="276"/>
      <c r="AIK34" s="276"/>
      <c r="AIL34" s="276"/>
      <c r="AIM34" s="276"/>
      <c r="AIN34" s="276"/>
      <c r="AIO34" s="276"/>
      <c r="AIP34" s="276"/>
      <c r="AIQ34" s="276"/>
      <c r="AIR34" s="276"/>
      <c r="AIS34" s="276"/>
      <c r="AIT34" s="276"/>
      <c r="AIU34" s="276"/>
      <c r="AIV34" s="276"/>
      <c r="AIW34" s="276"/>
      <c r="AIX34" s="276"/>
      <c r="AIY34" s="276"/>
      <c r="AIZ34" s="276"/>
      <c r="AJA34" s="276"/>
      <c r="AJB34" s="276"/>
      <c r="AJC34" s="276"/>
      <c r="AJD34" s="276"/>
      <c r="AJE34" s="276"/>
      <c r="AJF34" s="276"/>
      <c r="AJG34" s="276"/>
      <c r="AJH34" s="276"/>
      <c r="AJI34" s="276"/>
      <c r="AJJ34" s="276"/>
      <c r="AJK34" s="276"/>
      <c r="AJL34" s="276"/>
      <c r="AJM34" s="276"/>
      <c r="AJN34" s="276"/>
      <c r="AJO34" s="276"/>
      <c r="AJP34" s="276"/>
      <c r="AJQ34" s="276"/>
      <c r="AJR34" s="276"/>
      <c r="AJS34" s="276"/>
      <c r="AJT34" s="276"/>
      <c r="AJU34" s="276"/>
      <c r="AJV34" s="276"/>
      <c r="AJW34" s="276"/>
      <c r="AJX34" s="276"/>
      <c r="AJY34" s="276"/>
      <c r="AJZ34" s="276"/>
      <c r="AKA34" s="276"/>
      <c r="AKB34" s="276"/>
      <c r="AKC34" s="276"/>
      <c r="AKD34" s="276"/>
      <c r="AKE34" s="276"/>
      <c r="AKF34" s="276"/>
      <c r="AKG34" s="276"/>
      <c r="AKH34" s="276"/>
      <c r="AKI34" s="276"/>
      <c r="AKJ34" s="276"/>
      <c r="AKK34" s="276"/>
      <c r="AKL34" s="276"/>
      <c r="AKM34" s="276"/>
      <c r="AKN34" s="276"/>
      <c r="AKO34" s="276"/>
      <c r="AKP34" s="276"/>
      <c r="AKQ34" s="276"/>
      <c r="AKR34" s="276"/>
      <c r="AKS34" s="276"/>
      <c r="AKT34" s="276"/>
      <c r="AKU34" s="276"/>
      <c r="AKV34" s="276"/>
      <c r="AKW34" s="276"/>
      <c r="AKX34" s="276"/>
      <c r="AKY34" s="276"/>
      <c r="AKZ34" s="276"/>
      <c r="ALA34" s="276"/>
      <c r="ALB34" s="276"/>
      <c r="ALC34" s="276"/>
      <c r="ALD34" s="276"/>
      <c r="ALE34" s="276"/>
      <c r="ALF34" s="276"/>
      <c r="ALG34" s="276"/>
      <c r="ALH34" s="276"/>
      <c r="ALI34" s="276"/>
      <c r="ALJ34" s="276"/>
      <c r="ALK34" s="276"/>
      <c r="ALL34" s="276"/>
      <c r="ALM34" s="276"/>
      <c r="ALN34" s="276"/>
      <c r="ALO34" s="276"/>
      <c r="ALP34" s="276"/>
      <c r="ALQ34" s="276"/>
      <c r="ALR34" s="276"/>
      <c r="ALS34" s="276"/>
      <c r="ALT34" s="276"/>
      <c r="ALU34" s="276"/>
      <c r="ALV34" s="276"/>
      <c r="ALW34" s="276"/>
      <c r="ALX34" s="276"/>
      <c r="ALY34" s="276"/>
      <c r="ALZ34" s="276"/>
      <c r="AMA34" s="276"/>
      <c r="AMB34" s="276"/>
      <c r="AMC34" s="276"/>
      <c r="AMD34" s="276"/>
      <c r="AME34" s="276"/>
      <c r="AMF34" s="276"/>
      <c r="AMG34" s="276"/>
      <c r="AMH34" s="276"/>
      <c r="AMI34" s="276"/>
      <c r="AMJ34" s="276"/>
    </row>
    <row r="35" customFormat="false" ht="14.05" hidden="false" customHeight="false" outlineLevel="0" collapsed="false">
      <c r="A35" s="258"/>
      <c r="B35" s="263" t="s">
        <v>224</v>
      </c>
      <c r="C35" s="277" t="n">
        <v>0.08</v>
      </c>
      <c r="D35" s="258"/>
      <c r="E35" s="258"/>
      <c r="F35" s="258"/>
      <c r="G35" s="258"/>
      <c r="H35" s="258"/>
      <c r="I35" s="258"/>
      <c r="J35" s="258"/>
      <c r="K35" s="258" t="n">
        <f aca="false">IF(C39&gt;12,C39-12,C39)</f>
        <v>15.0704429920116</v>
      </c>
      <c r="L35" s="276"/>
      <c r="M35" s="276"/>
      <c r="N35" s="276"/>
      <c r="O35" s="276"/>
      <c r="P35" s="276"/>
      <c r="Q35" s="276"/>
      <c r="R35" s="276"/>
      <c r="S35" s="276"/>
      <c r="T35" s="276"/>
      <c r="U35" s="276"/>
      <c r="V35" s="276"/>
      <c r="W35" s="276"/>
      <c r="X35" s="276"/>
      <c r="Y35" s="276"/>
      <c r="Z35" s="276"/>
      <c r="AA35" s="276"/>
      <c r="AB35" s="276"/>
      <c r="AC35" s="276"/>
      <c r="AD35" s="276"/>
      <c r="AE35" s="276"/>
      <c r="AF35" s="276"/>
      <c r="AG35" s="276"/>
      <c r="AH35" s="276"/>
      <c r="AI35" s="276"/>
      <c r="AJ35" s="276"/>
      <c r="AK35" s="276"/>
      <c r="AL35" s="276"/>
      <c r="AM35" s="276"/>
      <c r="AN35" s="276"/>
      <c r="AO35" s="276"/>
      <c r="AP35" s="276"/>
      <c r="AQ35" s="276"/>
      <c r="AR35" s="276"/>
      <c r="AS35" s="276"/>
      <c r="AT35" s="276"/>
      <c r="AU35" s="276"/>
      <c r="AV35" s="276"/>
      <c r="AW35" s="276"/>
      <c r="AX35" s="276"/>
      <c r="AY35" s="276"/>
      <c r="AZ35" s="276"/>
      <c r="BA35" s="276"/>
      <c r="BB35" s="276"/>
      <c r="BC35" s="276"/>
      <c r="BD35" s="276"/>
      <c r="BE35" s="276"/>
      <c r="BF35" s="276"/>
      <c r="BG35" s="276"/>
      <c r="BH35" s="276"/>
      <c r="BI35" s="276"/>
      <c r="BJ35" s="276"/>
      <c r="BK35" s="276"/>
      <c r="BL35" s="276"/>
      <c r="BM35" s="276"/>
      <c r="BN35" s="276"/>
      <c r="BO35" s="276"/>
      <c r="BP35" s="276"/>
      <c r="BQ35" s="276"/>
      <c r="BR35" s="276"/>
      <c r="BS35" s="276"/>
      <c r="BT35" s="276"/>
      <c r="BU35" s="276"/>
      <c r="BV35" s="276"/>
      <c r="BW35" s="276"/>
      <c r="BX35" s="276"/>
      <c r="BY35" s="276"/>
      <c r="BZ35" s="276"/>
      <c r="CA35" s="276"/>
      <c r="CB35" s="276"/>
      <c r="CC35" s="276"/>
      <c r="CD35" s="276"/>
      <c r="CE35" s="276"/>
      <c r="CF35" s="276"/>
      <c r="CG35" s="276"/>
      <c r="CH35" s="276"/>
      <c r="CI35" s="276"/>
      <c r="CJ35" s="276"/>
      <c r="CK35" s="276"/>
      <c r="CL35" s="276"/>
      <c r="CM35" s="276"/>
      <c r="CN35" s="276"/>
      <c r="CO35" s="276"/>
      <c r="CP35" s="276"/>
      <c r="CQ35" s="276"/>
      <c r="CR35" s="276"/>
      <c r="CS35" s="276"/>
      <c r="CT35" s="276"/>
      <c r="CU35" s="276"/>
      <c r="CV35" s="276"/>
      <c r="CW35" s="276"/>
      <c r="CX35" s="276"/>
      <c r="CY35" s="276"/>
      <c r="CZ35" s="276"/>
      <c r="DA35" s="276"/>
      <c r="DB35" s="276"/>
      <c r="DC35" s="276"/>
      <c r="DD35" s="276"/>
      <c r="DE35" s="276"/>
      <c r="DF35" s="276"/>
      <c r="DG35" s="276"/>
      <c r="DH35" s="276"/>
      <c r="DI35" s="276"/>
      <c r="DJ35" s="276"/>
      <c r="DK35" s="276"/>
      <c r="DL35" s="276"/>
      <c r="DM35" s="276"/>
      <c r="DN35" s="276"/>
      <c r="DO35" s="276"/>
      <c r="DP35" s="276"/>
      <c r="DQ35" s="276"/>
      <c r="DR35" s="276"/>
      <c r="DS35" s="276"/>
      <c r="DT35" s="276"/>
      <c r="DU35" s="276"/>
      <c r="DV35" s="276"/>
      <c r="DW35" s="276"/>
      <c r="DX35" s="276"/>
      <c r="DY35" s="276"/>
      <c r="DZ35" s="276"/>
      <c r="EA35" s="276"/>
      <c r="EB35" s="276"/>
      <c r="EC35" s="276"/>
      <c r="ED35" s="276"/>
      <c r="EE35" s="276"/>
      <c r="EF35" s="276"/>
      <c r="EG35" s="276"/>
      <c r="EH35" s="276"/>
      <c r="EI35" s="276"/>
      <c r="EJ35" s="276"/>
      <c r="EK35" s="276"/>
      <c r="EL35" s="276"/>
      <c r="EM35" s="276"/>
      <c r="EN35" s="276"/>
      <c r="EO35" s="276"/>
      <c r="EP35" s="276"/>
      <c r="EQ35" s="276"/>
      <c r="ER35" s="276"/>
      <c r="ES35" s="276"/>
      <c r="ET35" s="276"/>
      <c r="EU35" s="276"/>
      <c r="EV35" s="276"/>
      <c r="EW35" s="276"/>
      <c r="EX35" s="276"/>
      <c r="EY35" s="276"/>
      <c r="EZ35" s="276"/>
      <c r="FA35" s="276"/>
      <c r="FB35" s="276"/>
      <c r="FC35" s="276"/>
      <c r="FD35" s="276"/>
      <c r="FE35" s="276"/>
      <c r="FF35" s="276"/>
      <c r="FG35" s="276"/>
      <c r="FH35" s="276"/>
      <c r="FI35" s="276"/>
      <c r="FJ35" s="276"/>
      <c r="FK35" s="276"/>
      <c r="FL35" s="276"/>
      <c r="FM35" s="276"/>
      <c r="FN35" s="276"/>
      <c r="FO35" s="276"/>
      <c r="FP35" s="276"/>
      <c r="FQ35" s="276"/>
      <c r="FR35" s="276"/>
      <c r="FS35" s="276"/>
      <c r="FT35" s="276"/>
      <c r="FU35" s="276"/>
      <c r="FV35" s="276"/>
      <c r="FW35" s="276"/>
      <c r="FX35" s="276"/>
      <c r="FY35" s="276"/>
      <c r="FZ35" s="276"/>
      <c r="GA35" s="276"/>
      <c r="GB35" s="276"/>
      <c r="GC35" s="276"/>
      <c r="GD35" s="276"/>
      <c r="GE35" s="276"/>
      <c r="GF35" s="276"/>
      <c r="GG35" s="276"/>
      <c r="GH35" s="276"/>
      <c r="GI35" s="276"/>
      <c r="GJ35" s="276"/>
      <c r="GK35" s="276"/>
      <c r="GL35" s="276"/>
      <c r="GM35" s="276"/>
      <c r="GN35" s="276"/>
      <c r="GO35" s="276"/>
      <c r="GP35" s="276"/>
      <c r="GQ35" s="276"/>
      <c r="GR35" s="276"/>
      <c r="GS35" s="276"/>
      <c r="GT35" s="276"/>
      <c r="GU35" s="276"/>
      <c r="GV35" s="276"/>
      <c r="GW35" s="276"/>
      <c r="GX35" s="276"/>
      <c r="GY35" s="276"/>
      <c r="GZ35" s="276"/>
      <c r="HA35" s="276"/>
      <c r="HB35" s="276"/>
      <c r="HC35" s="276"/>
      <c r="HD35" s="276"/>
      <c r="HE35" s="276"/>
      <c r="HF35" s="276"/>
      <c r="HG35" s="276"/>
      <c r="HH35" s="276"/>
      <c r="HI35" s="276"/>
      <c r="HJ35" s="276"/>
      <c r="HK35" s="276"/>
      <c r="HL35" s="276"/>
      <c r="HM35" s="276"/>
      <c r="HN35" s="276"/>
      <c r="HO35" s="276"/>
      <c r="HP35" s="276"/>
      <c r="HQ35" s="276"/>
      <c r="HR35" s="276"/>
      <c r="HS35" s="276"/>
      <c r="HT35" s="276"/>
      <c r="HU35" s="276"/>
      <c r="HV35" s="276"/>
      <c r="HW35" s="276"/>
      <c r="HX35" s="276"/>
      <c r="HY35" s="276"/>
      <c r="HZ35" s="276"/>
      <c r="IA35" s="276"/>
      <c r="IB35" s="276"/>
      <c r="IC35" s="276"/>
      <c r="ID35" s="276"/>
      <c r="IE35" s="276"/>
      <c r="IF35" s="276"/>
      <c r="IG35" s="276"/>
      <c r="IH35" s="276"/>
      <c r="II35" s="276"/>
      <c r="IJ35" s="276"/>
      <c r="IK35" s="276"/>
      <c r="IL35" s="276"/>
      <c r="IM35" s="276"/>
      <c r="IN35" s="276"/>
      <c r="IO35" s="276"/>
      <c r="IP35" s="276"/>
      <c r="IQ35" s="276"/>
      <c r="IR35" s="276"/>
      <c r="IS35" s="276"/>
      <c r="IT35" s="276"/>
      <c r="IU35" s="276"/>
      <c r="IV35" s="276"/>
      <c r="IW35" s="276"/>
      <c r="IX35" s="276"/>
      <c r="IY35" s="276"/>
      <c r="IZ35" s="276"/>
      <c r="JA35" s="276"/>
      <c r="JB35" s="276"/>
      <c r="JC35" s="276"/>
      <c r="JD35" s="276"/>
      <c r="JE35" s="276"/>
      <c r="JF35" s="276"/>
      <c r="JG35" s="276"/>
      <c r="JH35" s="276"/>
      <c r="JI35" s="276"/>
      <c r="JJ35" s="276"/>
      <c r="JK35" s="276"/>
      <c r="JL35" s="276"/>
      <c r="JM35" s="276"/>
      <c r="JN35" s="276"/>
      <c r="JO35" s="276"/>
      <c r="JP35" s="276"/>
      <c r="JQ35" s="276"/>
      <c r="JR35" s="276"/>
      <c r="JS35" s="276"/>
      <c r="JT35" s="276"/>
      <c r="JU35" s="276"/>
      <c r="JV35" s="276"/>
      <c r="JW35" s="276"/>
      <c r="JX35" s="276"/>
      <c r="JY35" s="276"/>
      <c r="JZ35" s="276"/>
      <c r="KA35" s="276"/>
      <c r="KB35" s="276"/>
      <c r="KC35" s="276"/>
      <c r="KD35" s="276"/>
      <c r="KE35" s="276"/>
      <c r="KF35" s="276"/>
      <c r="KG35" s="276"/>
      <c r="KH35" s="276"/>
      <c r="KI35" s="276"/>
      <c r="KJ35" s="276"/>
      <c r="KK35" s="276"/>
      <c r="KL35" s="276"/>
      <c r="KM35" s="276"/>
      <c r="KN35" s="276"/>
      <c r="KO35" s="276"/>
      <c r="KP35" s="276"/>
      <c r="KQ35" s="276"/>
      <c r="KR35" s="276"/>
      <c r="KS35" s="276"/>
      <c r="KT35" s="276"/>
      <c r="KU35" s="276"/>
      <c r="KV35" s="276"/>
      <c r="KW35" s="276"/>
      <c r="KX35" s="276"/>
      <c r="KY35" s="276"/>
      <c r="KZ35" s="276"/>
      <c r="LA35" s="276"/>
      <c r="LB35" s="276"/>
      <c r="LC35" s="276"/>
      <c r="LD35" s="276"/>
      <c r="LE35" s="276"/>
      <c r="LF35" s="276"/>
      <c r="LG35" s="276"/>
      <c r="LH35" s="276"/>
      <c r="LI35" s="276"/>
      <c r="LJ35" s="276"/>
      <c r="LK35" s="276"/>
      <c r="LL35" s="276"/>
      <c r="LM35" s="276"/>
      <c r="LN35" s="276"/>
      <c r="LO35" s="276"/>
      <c r="LP35" s="276"/>
      <c r="LQ35" s="276"/>
      <c r="LR35" s="276"/>
      <c r="LS35" s="276"/>
      <c r="LT35" s="276"/>
      <c r="LU35" s="276"/>
      <c r="LV35" s="276"/>
      <c r="LW35" s="276"/>
      <c r="LX35" s="276"/>
      <c r="LY35" s="276"/>
      <c r="LZ35" s="276"/>
      <c r="MA35" s="276"/>
      <c r="MB35" s="276"/>
      <c r="MC35" s="276"/>
      <c r="MD35" s="276"/>
      <c r="ME35" s="276"/>
      <c r="MF35" s="276"/>
      <c r="MG35" s="276"/>
      <c r="MH35" s="276"/>
      <c r="MI35" s="276"/>
      <c r="MJ35" s="276"/>
      <c r="MK35" s="276"/>
      <c r="ML35" s="276"/>
      <c r="MM35" s="276"/>
      <c r="MN35" s="276"/>
      <c r="MO35" s="276"/>
      <c r="MP35" s="276"/>
      <c r="MQ35" s="276"/>
      <c r="MR35" s="276"/>
      <c r="MS35" s="276"/>
      <c r="MT35" s="276"/>
      <c r="MU35" s="276"/>
      <c r="MV35" s="276"/>
      <c r="MW35" s="276"/>
      <c r="MX35" s="276"/>
      <c r="MY35" s="276"/>
      <c r="MZ35" s="276"/>
      <c r="NA35" s="276"/>
      <c r="NB35" s="276"/>
      <c r="NC35" s="276"/>
      <c r="ND35" s="276"/>
      <c r="NE35" s="276"/>
      <c r="NF35" s="276"/>
      <c r="NG35" s="276"/>
      <c r="NH35" s="276"/>
      <c r="NI35" s="276"/>
      <c r="NJ35" s="276"/>
      <c r="NK35" s="276"/>
      <c r="NL35" s="276"/>
      <c r="NM35" s="276"/>
      <c r="NN35" s="276"/>
      <c r="NO35" s="276"/>
      <c r="NP35" s="276"/>
      <c r="NQ35" s="276"/>
      <c r="NR35" s="276"/>
      <c r="NS35" s="276"/>
      <c r="NT35" s="276"/>
      <c r="NU35" s="276"/>
      <c r="NV35" s="276"/>
      <c r="NW35" s="276"/>
      <c r="NX35" s="276"/>
      <c r="NY35" s="276"/>
      <c r="NZ35" s="276"/>
      <c r="OA35" s="276"/>
      <c r="OB35" s="276"/>
      <c r="OC35" s="276"/>
      <c r="OD35" s="276"/>
      <c r="OE35" s="276"/>
      <c r="OF35" s="276"/>
      <c r="OG35" s="276"/>
      <c r="OH35" s="276"/>
      <c r="OI35" s="276"/>
      <c r="OJ35" s="276"/>
      <c r="OK35" s="276"/>
      <c r="OL35" s="276"/>
      <c r="OM35" s="276"/>
      <c r="ON35" s="276"/>
      <c r="OO35" s="276"/>
      <c r="OP35" s="276"/>
      <c r="OQ35" s="276"/>
      <c r="OR35" s="276"/>
      <c r="OS35" s="276"/>
      <c r="OT35" s="276"/>
      <c r="OU35" s="276"/>
      <c r="OV35" s="276"/>
      <c r="OW35" s="276"/>
      <c r="OX35" s="276"/>
      <c r="OY35" s="276"/>
      <c r="OZ35" s="276"/>
      <c r="PA35" s="276"/>
      <c r="PB35" s="276"/>
      <c r="PC35" s="276"/>
      <c r="PD35" s="276"/>
      <c r="PE35" s="276"/>
      <c r="PF35" s="276"/>
      <c r="PG35" s="276"/>
      <c r="PH35" s="276"/>
      <c r="PI35" s="276"/>
      <c r="PJ35" s="276"/>
      <c r="PK35" s="276"/>
      <c r="PL35" s="276"/>
      <c r="PM35" s="276"/>
      <c r="PN35" s="276"/>
      <c r="PO35" s="276"/>
      <c r="PP35" s="276"/>
      <c r="PQ35" s="276"/>
      <c r="PR35" s="276"/>
      <c r="PS35" s="276"/>
      <c r="PT35" s="276"/>
      <c r="PU35" s="276"/>
      <c r="PV35" s="276"/>
      <c r="PW35" s="276"/>
      <c r="PX35" s="276"/>
      <c r="PY35" s="276"/>
      <c r="PZ35" s="276"/>
      <c r="QA35" s="276"/>
      <c r="QB35" s="276"/>
      <c r="QC35" s="276"/>
      <c r="QD35" s="276"/>
      <c r="QE35" s="276"/>
      <c r="QF35" s="276"/>
      <c r="QG35" s="276"/>
      <c r="QH35" s="276"/>
      <c r="QI35" s="276"/>
      <c r="QJ35" s="276"/>
      <c r="QK35" s="276"/>
      <c r="QL35" s="276"/>
      <c r="QM35" s="276"/>
      <c r="QN35" s="276"/>
      <c r="QO35" s="276"/>
      <c r="QP35" s="276"/>
      <c r="QQ35" s="276"/>
      <c r="QR35" s="276"/>
      <c r="QS35" s="276"/>
      <c r="QT35" s="276"/>
      <c r="QU35" s="276"/>
      <c r="QV35" s="276"/>
      <c r="QW35" s="276"/>
      <c r="QX35" s="276"/>
      <c r="QY35" s="276"/>
      <c r="QZ35" s="276"/>
      <c r="RA35" s="276"/>
      <c r="RB35" s="276"/>
      <c r="RC35" s="276"/>
      <c r="RD35" s="276"/>
      <c r="RE35" s="276"/>
      <c r="RF35" s="276"/>
      <c r="RG35" s="276"/>
      <c r="RH35" s="276"/>
      <c r="RI35" s="276"/>
      <c r="RJ35" s="276"/>
      <c r="RK35" s="276"/>
      <c r="RL35" s="276"/>
      <c r="RM35" s="276"/>
      <c r="RN35" s="276"/>
      <c r="RO35" s="276"/>
      <c r="RP35" s="276"/>
      <c r="RQ35" s="276"/>
      <c r="RR35" s="276"/>
      <c r="RS35" s="276"/>
      <c r="RT35" s="276"/>
      <c r="RU35" s="276"/>
      <c r="RV35" s="276"/>
      <c r="RW35" s="276"/>
      <c r="RX35" s="276"/>
      <c r="RY35" s="276"/>
      <c r="RZ35" s="276"/>
      <c r="SA35" s="276"/>
      <c r="SB35" s="276"/>
      <c r="SC35" s="276"/>
      <c r="SD35" s="276"/>
      <c r="SE35" s="276"/>
      <c r="SF35" s="276"/>
      <c r="SG35" s="276"/>
      <c r="SH35" s="276"/>
      <c r="SI35" s="276"/>
      <c r="SJ35" s="276"/>
      <c r="SK35" s="276"/>
      <c r="SL35" s="276"/>
      <c r="SM35" s="276"/>
      <c r="SN35" s="276"/>
      <c r="SO35" s="276"/>
      <c r="SP35" s="276"/>
      <c r="SQ35" s="276"/>
      <c r="SR35" s="276"/>
      <c r="SS35" s="276"/>
      <c r="ST35" s="276"/>
      <c r="SU35" s="276"/>
      <c r="SV35" s="276"/>
      <c r="SW35" s="276"/>
      <c r="SX35" s="276"/>
      <c r="SY35" s="276"/>
      <c r="SZ35" s="276"/>
      <c r="TA35" s="276"/>
      <c r="TB35" s="276"/>
      <c r="TC35" s="276"/>
      <c r="TD35" s="276"/>
      <c r="TE35" s="276"/>
      <c r="TF35" s="276"/>
      <c r="TG35" s="276"/>
      <c r="TH35" s="276"/>
      <c r="TI35" s="276"/>
      <c r="TJ35" s="276"/>
      <c r="TK35" s="276"/>
      <c r="TL35" s="276"/>
      <c r="TM35" s="276"/>
      <c r="TN35" s="276"/>
      <c r="TO35" s="276"/>
      <c r="TP35" s="276"/>
      <c r="TQ35" s="276"/>
      <c r="TR35" s="276"/>
      <c r="TS35" s="276"/>
      <c r="TT35" s="276"/>
      <c r="TU35" s="276"/>
      <c r="TV35" s="276"/>
      <c r="TW35" s="276"/>
      <c r="TX35" s="276"/>
      <c r="TY35" s="276"/>
      <c r="TZ35" s="276"/>
      <c r="UA35" s="276"/>
      <c r="UB35" s="276"/>
      <c r="UC35" s="276"/>
      <c r="UD35" s="276"/>
      <c r="UE35" s="276"/>
      <c r="UF35" s="276"/>
      <c r="UG35" s="276"/>
      <c r="UH35" s="276"/>
      <c r="UI35" s="276"/>
      <c r="UJ35" s="276"/>
      <c r="UK35" s="276"/>
      <c r="UL35" s="276"/>
      <c r="UM35" s="276"/>
      <c r="UN35" s="276"/>
      <c r="UO35" s="276"/>
      <c r="UP35" s="276"/>
      <c r="UQ35" s="276"/>
      <c r="UR35" s="276"/>
      <c r="US35" s="276"/>
      <c r="UT35" s="276"/>
      <c r="UU35" s="276"/>
      <c r="UV35" s="276"/>
      <c r="UW35" s="276"/>
      <c r="UX35" s="276"/>
      <c r="UY35" s="276"/>
      <c r="UZ35" s="276"/>
      <c r="VA35" s="276"/>
      <c r="VB35" s="276"/>
      <c r="VC35" s="276"/>
      <c r="VD35" s="276"/>
      <c r="VE35" s="276"/>
      <c r="VF35" s="276"/>
      <c r="VG35" s="276"/>
      <c r="VH35" s="276"/>
      <c r="VI35" s="276"/>
      <c r="VJ35" s="276"/>
      <c r="VK35" s="276"/>
      <c r="VL35" s="276"/>
      <c r="VM35" s="276"/>
      <c r="VN35" s="276"/>
      <c r="VO35" s="276"/>
      <c r="VP35" s="276"/>
      <c r="VQ35" s="276"/>
      <c r="VR35" s="276"/>
      <c r="VS35" s="276"/>
      <c r="VT35" s="276"/>
      <c r="VU35" s="276"/>
      <c r="VV35" s="276"/>
      <c r="VW35" s="276"/>
      <c r="VX35" s="276"/>
      <c r="VY35" s="276"/>
      <c r="VZ35" s="276"/>
      <c r="WA35" s="276"/>
      <c r="WB35" s="276"/>
      <c r="WC35" s="276"/>
      <c r="WD35" s="276"/>
      <c r="WE35" s="276"/>
      <c r="WF35" s="276"/>
      <c r="WG35" s="276"/>
      <c r="WH35" s="276"/>
      <c r="WI35" s="276"/>
      <c r="WJ35" s="276"/>
      <c r="WK35" s="276"/>
      <c r="WL35" s="276"/>
      <c r="WM35" s="276"/>
      <c r="WN35" s="276"/>
      <c r="WO35" s="276"/>
      <c r="WP35" s="276"/>
      <c r="WQ35" s="276"/>
      <c r="WR35" s="276"/>
      <c r="WS35" s="276"/>
      <c r="WT35" s="276"/>
      <c r="WU35" s="276"/>
      <c r="WV35" s="276"/>
      <c r="WW35" s="276"/>
      <c r="WX35" s="276"/>
      <c r="WY35" s="276"/>
      <c r="WZ35" s="276"/>
      <c r="XA35" s="276"/>
      <c r="XB35" s="276"/>
      <c r="XC35" s="276"/>
      <c r="XD35" s="276"/>
      <c r="XE35" s="276"/>
      <c r="XF35" s="276"/>
      <c r="XG35" s="276"/>
      <c r="XH35" s="276"/>
      <c r="XI35" s="276"/>
      <c r="XJ35" s="276"/>
      <c r="XK35" s="276"/>
      <c r="XL35" s="276"/>
      <c r="XM35" s="276"/>
      <c r="XN35" s="276"/>
      <c r="XO35" s="276"/>
      <c r="XP35" s="276"/>
      <c r="XQ35" s="276"/>
      <c r="XR35" s="276"/>
      <c r="XS35" s="276"/>
      <c r="XT35" s="276"/>
      <c r="XU35" s="276"/>
      <c r="XV35" s="276"/>
      <c r="XW35" s="276"/>
      <c r="XX35" s="276"/>
      <c r="XY35" s="276"/>
      <c r="XZ35" s="276"/>
      <c r="YA35" s="276"/>
      <c r="YB35" s="276"/>
      <c r="YC35" s="276"/>
      <c r="YD35" s="276"/>
      <c r="YE35" s="276"/>
      <c r="YF35" s="276"/>
      <c r="YG35" s="276"/>
      <c r="YH35" s="276"/>
      <c r="YI35" s="276"/>
      <c r="YJ35" s="276"/>
      <c r="YK35" s="276"/>
      <c r="YL35" s="276"/>
      <c r="YM35" s="276"/>
      <c r="YN35" s="276"/>
      <c r="YO35" s="276"/>
      <c r="YP35" s="276"/>
      <c r="YQ35" s="276"/>
      <c r="YR35" s="276"/>
      <c r="YS35" s="276"/>
      <c r="YT35" s="276"/>
      <c r="YU35" s="276"/>
      <c r="YV35" s="276"/>
      <c r="YW35" s="276"/>
      <c r="YX35" s="276"/>
      <c r="YY35" s="276"/>
      <c r="YZ35" s="276"/>
      <c r="ZA35" s="276"/>
      <c r="ZB35" s="276"/>
      <c r="ZC35" s="276"/>
      <c r="ZD35" s="276"/>
      <c r="ZE35" s="276"/>
      <c r="ZF35" s="276"/>
      <c r="ZG35" s="276"/>
      <c r="ZH35" s="276"/>
      <c r="ZI35" s="276"/>
      <c r="ZJ35" s="276"/>
      <c r="ZK35" s="276"/>
      <c r="ZL35" s="276"/>
      <c r="ZM35" s="276"/>
      <c r="ZN35" s="276"/>
      <c r="ZO35" s="276"/>
      <c r="ZP35" s="276"/>
      <c r="ZQ35" s="276"/>
      <c r="ZR35" s="276"/>
      <c r="ZS35" s="276"/>
      <c r="ZT35" s="276"/>
      <c r="ZU35" s="276"/>
      <c r="ZV35" s="276"/>
      <c r="ZW35" s="276"/>
      <c r="ZX35" s="276"/>
      <c r="ZY35" s="276"/>
      <c r="ZZ35" s="276"/>
      <c r="AAA35" s="276"/>
      <c r="AAB35" s="276"/>
      <c r="AAC35" s="276"/>
      <c r="AAD35" s="276"/>
      <c r="AAE35" s="276"/>
      <c r="AAF35" s="276"/>
      <c r="AAG35" s="276"/>
      <c r="AAH35" s="276"/>
      <c r="AAI35" s="276"/>
      <c r="AAJ35" s="276"/>
      <c r="AAK35" s="276"/>
      <c r="AAL35" s="276"/>
      <c r="AAM35" s="276"/>
      <c r="AAN35" s="276"/>
      <c r="AAO35" s="276"/>
      <c r="AAP35" s="276"/>
      <c r="AAQ35" s="276"/>
      <c r="AAR35" s="276"/>
      <c r="AAS35" s="276"/>
      <c r="AAT35" s="276"/>
      <c r="AAU35" s="276"/>
      <c r="AAV35" s="276"/>
      <c r="AAW35" s="276"/>
      <c r="AAX35" s="276"/>
      <c r="AAY35" s="276"/>
      <c r="AAZ35" s="276"/>
      <c r="ABA35" s="276"/>
      <c r="ABB35" s="276"/>
      <c r="ABC35" s="276"/>
      <c r="ABD35" s="276"/>
      <c r="ABE35" s="276"/>
      <c r="ABF35" s="276"/>
      <c r="ABG35" s="276"/>
      <c r="ABH35" s="276"/>
      <c r="ABI35" s="276"/>
      <c r="ABJ35" s="276"/>
      <c r="ABK35" s="276"/>
      <c r="ABL35" s="276"/>
      <c r="ABM35" s="276"/>
      <c r="ABN35" s="276"/>
      <c r="ABO35" s="276"/>
      <c r="ABP35" s="276"/>
      <c r="ABQ35" s="276"/>
      <c r="ABR35" s="276"/>
      <c r="ABS35" s="276"/>
      <c r="ABT35" s="276"/>
      <c r="ABU35" s="276"/>
      <c r="ABV35" s="276"/>
      <c r="ABW35" s="276"/>
      <c r="ABX35" s="276"/>
      <c r="ABY35" s="276"/>
      <c r="ABZ35" s="276"/>
      <c r="ACA35" s="276"/>
      <c r="ACB35" s="276"/>
      <c r="ACC35" s="276"/>
      <c r="ACD35" s="276"/>
      <c r="ACE35" s="276"/>
      <c r="ACF35" s="276"/>
      <c r="ACG35" s="276"/>
      <c r="ACH35" s="276"/>
      <c r="ACI35" s="276"/>
      <c r="ACJ35" s="276"/>
      <c r="ACK35" s="276"/>
      <c r="ACL35" s="276"/>
      <c r="ACM35" s="276"/>
      <c r="ACN35" s="276"/>
      <c r="ACO35" s="276"/>
      <c r="ACP35" s="276"/>
      <c r="ACQ35" s="276"/>
      <c r="ACR35" s="276"/>
      <c r="ACS35" s="276"/>
      <c r="ACT35" s="276"/>
      <c r="ACU35" s="276"/>
      <c r="ACV35" s="276"/>
      <c r="ACW35" s="276"/>
      <c r="ACX35" s="276"/>
      <c r="ACY35" s="276"/>
      <c r="ACZ35" s="276"/>
      <c r="ADA35" s="276"/>
      <c r="ADB35" s="276"/>
      <c r="ADC35" s="276"/>
      <c r="ADD35" s="276"/>
      <c r="ADE35" s="276"/>
      <c r="ADF35" s="276"/>
      <c r="ADG35" s="276"/>
      <c r="ADH35" s="276"/>
      <c r="ADI35" s="276"/>
      <c r="ADJ35" s="276"/>
      <c r="ADK35" s="276"/>
      <c r="ADL35" s="276"/>
      <c r="ADM35" s="276"/>
      <c r="ADN35" s="276"/>
      <c r="ADO35" s="276"/>
      <c r="ADP35" s="276"/>
      <c r="ADQ35" s="276"/>
      <c r="ADR35" s="276"/>
      <c r="ADS35" s="276"/>
      <c r="ADT35" s="276"/>
      <c r="ADU35" s="276"/>
      <c r="ADV35" s="276"/>
      <c r="ADW35" s="276"/>
      <c r="ADX35" s="276"/>
      <c r="ADY35" s="276"/>
      <c r="ADZ35" s="276"/>
      <c r="AEA35" s="276"/>
      <c r="AEB35" s="276"/>
      <c r="AEC35" s="276"/>
      <c r="AED35" s="276"/>
      <c r="AEE35" s="276"/>
      <c r="AEF35" s="276"/>
      <c r="AEG35" s="276"/>
      <c r="AEH35" s="276"/>
      <c r="AEI35" s="276"/>
      <c r="AEJ35" s="276"/>
      <c r="AEK35" s="276"/>
      <c r="AEL35" s="276"/>
      <c r="AEM35" s="276"/>
      <c r="AEN35" s="276"/>
      <c r="AEO35" s="276"/>
      <c r="AEP35" s="276"/>
      <c r="AEQ35" s="276"/>
      <c r="AER35" s="276"/>
      <c r="AES35" s="276"/>
      <c r="AET35" s="276"/>
      <c r="AEU35" s="276"/>
      <c r="AEV35" s="276"/>
      <c r="AEW35" s="276"/>
      <c r="AEX35" s="276"/>
      <c r="AEY35" s="276"/>
      <c r="AEZ35" s="276"/>
      <c r="AFA35" s="276"/>
      <c r="AFB35" s="276"/>
      <c r="AFC35" s="276"/>
      <c r="AFD35" s="276"/>
      <c r="AFE35" s="276"/>
      <c r="AFF35" s="276"/>
      <c r="AFG35" s="276"/>
      <c r="AFH35" s="276"/>
      <c r="AFI35" s="276"/>
      <c r="AFJ35" s="276"/>
      <c r="AFK35" s="276"/>
      <c r="AFL35" s="276"/>
      <c r="AFM35" s="276"/>
      <c r="AFN35" s="276"/>
      <c r="AFO35" s="276"/>
      <c r="AFP35" s="276"/>
      <c r="AFQ35" s="276"/>
      <c r="AFR35" s="276"/>
      <c r="AFS35" s="276"/>
      <c r="AFT35" s="276"/>
      <c r="AFU35" s="276"/>
      <c r="AFV35" s="276"/>
      <c r="AFW35" s="276"/>
      <c r="AFX35" s="276"/>
      <c r="AFY35" s="276"/>
      <c r="AFZ35" s="276"/>
      <c r="AGA35" s="276"/>
      <c r="AGB35" s="276"/>
      <c r="AGC35" s="276"/>
      <c r="AGD35" s="276"/>
      <c r="AGE35" s="276"/>
      <c r="AGF35" s="276"/>
      <c r="AGG35" s="276"/>
      <c r="AGH35" s="276"/>
      <c r="AGI35" s="276"/>
      <c r="AGJ35" s="276"/>
      <c r="AGK35" s="276"/>
      <c r="AGL35" s="276"/>
      <c r="AGM35" s="276"/>
      <c r="AGN35" s="276"/>
      <c r="AGO35" s="276"/>
      <c r="AGP35" s="276"/>
      <c r="AGQ35" s="276"/>
      <c r="AGR35" s="276"/>
      <c r="AGS35" s="276"/>
      <c r="AGT35" s="276"/>
      <c r="AGU35" s="276"/>
      <c r="AGV35" s="276"/>
      <c r="AGW35" s="276"/>
      <c r="AGX35" s="276"/>
      <c r="AGY35" s="276"/>
      <c r="AGZ35" s="276"/>
      <c r="AHA35" s="276"/>
      <c r="AHB35" s="276"/>
      <c r="AHC35" s="276"/>
      <c r="AHD35" s="276"/>
      <c r="AHE35" s="276"/>
      <c r="AHF35" s="276"/>
      <c r="AHG35" s="276"/>
      <c r="AHH35" s="276"/>
      <c r="AHI35" s="276"/>
      <c r="AHJ35" s="276"/>
      <c r="AHK35" s="276"/>
      <c r="AHL35" s="276"/>
      <c r="AHM35" s="276"/>
      <c r="AHN35" s="276"/>
      <c r="AHO35" s="276"/>
      <c r="AHP35" s="276"/>
      <c r="AHQ35" s="276"/>
      <c r="AHR35" s="276"/>
      <c r="AHS35" s="276"/>
      <c r="AHT35" s="276"/>
      <c r="AHU35" s="276"/>
      <c r="AHV35" s="276"/>
      <c r="AHW35" s="276"/>
      <c r="AHX35" s="276"/>
      <c r="AHY35" s="276"/>
      <c r="AHZ35" s="276"/>
      <c r="AIA35" s="276"/>
      <c r="AIB35" s="276"/>
      <c r="AIC35" s="276"/>
      <c r="AID35" s="276"/>
      <c r="AIE35" s="276"/>
      <c r="AIF35" s="276"/>
      <c r="AIG35" s="276"/>
      <c r="AIH35" s="276"/>
      <c r="AII35" s="276"/>
      <c r="AIJ35" s="276"/>
      <c r="AIK35" s="276"/>
      <c r="AIL35" s="276"/>
      <c r="AIM35" s="276"/>
      <c r="AIN35" s="276"/>
      <c r="AIO35" s="276"/>
      <c r="AIP35" s="276"/>
      <c r="AIQ35" s="276"/>
      <c r="AIR35" s="276"/>
      <c r="AIS35" s="276"/>
      <c r="AIT35" s="276"/>
      <c r="AIU35" s="276"/>
      <c r="AIV35" s="276"/>
      <c r="AIW35" s="276"/>
      <c r="AIX35" s="276"/>
      <c r="AIY35" s="276"/>
      <c r="AIZ35" s="276"/>
      <c r="AJA35" s="276"/>
      <c r="AJB35" s="276"/>
      <c r="AJC35" s="276"/>
      <c r="AJD35" s="276"/>
      <c r="AJE35" s="276"/>
      <c r="AJF35" s="276"/>
      <c r="AJG35" s="276"/>
      <c r="AJH35" s="276"/>
      <c r="AJI35" s="276"/>
      <c r="AJJ35" s="276"/>
      <c r="AJK35" s="276"/>
      <c r="AJL35" s="276"/>
      <c r="AJM35" s="276"/>
      <c r="AJN35" s="276"/>
      <c r="AJO35" s="276"/>
      <c r="AJP35" s="276"/>
      <c r="AJQ35" s="276"/>
      <c r="AJR35" s="276"/>
      <c r="AJS35" s="276"/>
      <c r="AJT35" s="276"/>
      <c r="AJU35" s="276"/>
      <c r="AJV35" s="276"/>
      <c r="AJW35" s="276"/>
      <c r="AJX35" s="276"/>
      <c r="AJY35" s="276"/>
      <c r="AJZ35" s="276"/>
      <c r="AKA35" s="276"/>
      <c r="AKB35" s="276"/>
      <c r="AKC35" s="276"/>
      <c r="AKD35" s="276"/>
      <c r="AKE35" s="276"/>
      <c r="AKF35" s="276"/>
      <c r="AKG35" s="276"/>
      <c r="AKH35" s="276"/>
      <c r="AKI35" s="276"/>
      <c r="AKJ35" s="276"/>
      <c r="AKK35" s="276"/>
      <c r="AKL35" s="276"/>
      <c r="AKM35" s="276"/>
      <c r="AKN35" s="276"/>
      <c r="AKO35" s="276"/>
      <c r="AKP35" s="276"/>
      <c r="AKQ35" s="276"/>
      <c r="AKR35" s="276"/>
      <c r="AKS35" s="276"/>
      <c r="AKT35" s="276"/>
      <c r="AKU35" s="276"/>
      <c r="AKV35" s="276"/>
      <c r="AKW35" s="276"/>
      <c r="AKX35" s="276"/>
      <c r="AKY35" s="276"/>
      <c r="AKZ35" s="276"/>
      <c r="ALA35" s="276"/>
      <c r="ALB35" s="276"/>
      <c r="ALC35" s="276"/>
      <c r="ALD35" s="276"/>
      <c r="ALE35" s="276"/>
      <c r="ALF35" s="276"/>
      <c r="ALG35" s="276"/>
      <c r="ALH35" s="276"/>
      <c r="ALI35" s="276"/>
      <c r="ALJ35" s="276"/>
      <c r="ALK35" s="276"/>
      <c r="ALL35" s="276"/>
      <c r="ALM35" s="276"/>
      <c r="ALN35" s="276"/>
      <c r="ALO35" s="276"/>
      <c r="ALP35" s="276"/>
      <c r="ALQ35" s="276"/>
      <c r="ALR35" s="276"/>
      <c r="ALS35" s="276"/>
      <c r="ALT35" s="276"/>
      <c r="ALU35" s="276"/>
      <c r="ALV35" s="276"/>
      <c r="ALW35" s="276"/>
      <c r="ALX35" s="276"/>
      <c r="ALY35" s="276"/>
      <c r="ALZ35" s="276"/>
      <c r="AMA35" s="276"/>
      <c r="AMB35" s="276"/>
      <c r="AMC35" s="276"/>
      <c r="AMD35" s="276"/>
      <c r="AME35" s="276"/>
      <c r="AMF35" s="276"/>
      <c r="AMG35" s="276"/>
      <c r="AMH35" s="276"/>
      <c r="AMI35" s="276"/>
      <c r="AMJ35" s="276"/>
    </row>
    <row r="36" customFormat="false" ht="14.05" hidden="false" customHeight="false" outlineLevel="0" collapsed="false">
      <c r="A36" s="258"/>
      <c r="B36" s="263" t="s">
        <v>316</v>
      </c>
      <c r="C36" s="277" t="n">
        <v>0.4</v>
      </c>
      <c r="D36" s="258"/>
      <c r="E36" s="258"/>
      <c r="F36" s="258"/>
      <c r="G36" s="258"/>
      <c r="H36" s="258"/>
      <c r="I36" s="258"/>
      <c r="J36" s="258"/>
      <c r="K36" s="258" t="e">
        <f aca="false">IF(#REF!&gt;12,#REF!-12,#REF!,TRUE()))</f>
        <v>#VALUE!</v>
      </c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76"/>
      <c r="AA36" s="276"/>
      <c r="AB36" s="276"/>
      <c r="AC36" s="276"/>
      <c r="AD36" s="276"/>
      <c r="AE36" s="276"/>
      <c r="AF36" s="276"/>
      <c r="AG36" s="276"/>
      <c r="AH36" s="276"/>
      <c r="AI36" s="276"/>
      <c r="AJ36" s="276"/>
      <c r="AK36" s="276"/>
      <c r="AL36" s="276"/>
      <c r="AM36" s="276"/>
      <c r="AN36" s="276"/>
      <c r="AO36" s="276"/>
      <c r="AP36" s="276"/>
      <c r="AQ36" s="276"/>
      <c r="AR36" s="276"/>
      <c r="AS36" s="276"/>
      <c r="AT36" s="276"/>
      <c r="AU36" s="276"/>
      <c r="AV36" s="276"/>
      <c r="AW36" s="276"/>
      <c r="AX36" s="276"/>
      <c r="AY36" s="276"/>
      <c r="AZ36" s="276"/>
      <c r="BA36" s="276"/>
      <c r="BB36" s="276"/>
      <c r="BC36" s="276"/>
      <c r="BD36" s="276"/>
      <c r="BE36" s="276"/>
      <c r="BF36" s="276"/>
      <c r="BG36" s="276"/>
      <c r="BH36" s="276"/>
      <c r="BI36" s="276"/>
      <c r="BJ36" s="276"/>
      <c r="BK36" s="276"/>
      <c r="BL36" s="276"/>
      <c r="BM36" s="276"/>
      <c r="BN36" s="276"/>
      <c r="BO36" s="276"/>
      <c r="BP36" s="276"/>
      <c r="BQ36" s="276"/>
      <c r="BR36" s="276"/>
      <c r="BS36" s="276"/>
      <c r="BT36" s="276"/>
      <c r="BU36" s="276"/>
      <c r="BV36" s="276"/>
      <c r="BW36" s="276"/>
      <c r="BX36" s="276"/>
      <c r="BY36" s="276"/>
      <c r="BZ36" s="276"/>
      <c r="CA36" s="276"/>
      <c r="CB36" s="276"/>
      <c r="CC36" s="276"/>
      <c r="CD36" s="276"/>
      <c r="CE36" s="276"/>
      <c r="CF36" s="276"/>
      <c r="CG36" s="276"/>
      <c r="CH36" s="276"/>
      <c r="CI36" s="276"/>
      <c r="CJ36" s="276"/>
      <c r="CK36" s="276"/>
      <c r="CL36" s="276"/>
      <c r="CM36" s="276"/>
      <c r="CN36" s="276"/>
      <c r="CO36" s="276"/>
      <c r="CP36" s="276"/>
      <c r="CQ36" s="276"/>
      <c r="CR36" s="276"/>
      <c r="CS36" s="276"/>
      <c r="CT36" s="276"/>
      <c r="CU36" s="276"/>
      <c r="CV36" s="276"/>
      <c r="CW36" s="276"/>
      <c r="CX36" s="276"/>
      <c r="CY36" s="276"/>
      <c r="CZ36" s="276"/>
      <c r="DA36" s="276"/>
      <c r="DB36" s="276"/>
      <c r="DC36" s="276"/>
      <c r="DD36" s="276"/>
      <c r="DE36" s="276"/>
      <c r="DF36" s="276"/>
      <c r="DG36" s="276"/>
      <c r="DH36" s="276"/>
      <c r="DI36" s="276"/>
      <c r="DJ36" s="276"/>
      <c r="DK36" s="276"/>
      <c r="DL36" s="276"/>
      <c r="DM36" s="276"/>
      <c r="DN36" s="276"/>
      <c r="DO36" s="276"/>
      <c r="DP36" s="276"/>
      <c r="DQ36" s="276"/>
      <c r="DR36" s="276"/>
      <c r="DS36" s="276"/>
      <c r="DT36" s="276"/>
      <c r="DU36" s="276"/>
      <c r="DV36" s="276"/>
      <c r="DW36" s="276"/>
      <c r="DX36" s="276"/>
      <c r="DY36" s="276"/>
      <c r="DZ36" s="276"/>
      <c r="EA36" s="276"/>
      <c r="EB36" s="276"/>
      <c r="EC36" s="276"/>
      <c r="ED36" s="276"/>
      <c r="EE36" s="276"/>
      <c r="EF36" s="276"/>
      <c r="EG36" s="276"/>
      <c r="EH36" s="276"/>
      <c r="EI36" s="276"/>
      <c r="EJ36" s="276"/>
      <c r="EK36" s="276"/>
      <c r="EL36" s="276"/>
      <c r="EM36" s="276"/>
      <c r="EN36" s="276"/>
      <c r="EO36" s="276"/>
      <c r="EP36" s="276"/>
      <c r="EQ36" s="276"/>
      <c r="ER36" s="276"/>
      <c r="ES36" s="276"/>
      <c r="ET36" s="276"/>
      <c r="EU36" s="276"/>
      <c r="EV36" s="276"/>
      <c r="EW36" s="276"/>
      <c r="EX36" s="276"/>
      <c r="EY36" s="276"/>
      <c r="EZ36" s="276"/>
      <c r="FA36" s="276"/>
      <c r="FB36" s="276"/>
      <c r="FC36" s="276"/>
      <c r="FD36" s="276"/>
      <c r="FE36" s="276"/>
      <c r="FF36" s="276"/>
      <c r="FG36" s="276"/>
      <c r="FH36" s="276"/>
      <c r="FI36" s="276"/>
      <c r="FJ36" s="276"/>
      <c r="FK36" s="276"/>
      <c r="FL36" s="276"/>
      <c r="FM36" s="276"/>
      <c r="FN36" s="276"/>
      <c r="FO36" s="276"/>
      <c r="FP36" s="276"/>
      <c r="FQ36" s="276"/>
      <c r="FR36" s="276"/>
      <c r="FS36" s="276"/>
      <c r="FT36" s="276"/>
      <c r="FU36" s="276"/>
      <c r="FV36" s="276"/>
      <c r="FW36" s="276"/>
      <c r="FX36" s="276"/>
      <c r="FY36" s="276"/>
      <c r="FZ36" s="276"/>
      <c r="GA36" s="276"/>
      <c r="GB36" s="276"/>
      <c r="GC36" s="276"/>
      <c r="GD36" s="276"/>
      <c r="GE36" s="276"/>
      <c r="GF36" s="276"/>
      <c r="GG36" s="276"/>
      <c r="GH36" s="276"/>
      <c r="GI36" s="276"/>
      <c r="GJ36" s="276"/>
      <c r="GK36" s="276"/>
      <c r="GL36" s="276"/>
      <c r="GM36" s="276"/>
      <c r="GN36" s="276"/>
      <c r="GO36" s="276"/>
      <c r="GP36" s="276"/>
      <c r="GQ36" s="276"/>
      <c r="GR36" s="276"/>
      <c r="GS36" s="276"/>
      <c r="GT36" s="276"/>
      <c r="GU36" s="276"/>
      <c r="GV36" s="276"/>
      <c r="GW36" s="276"/>
      <c r="GX36" s="276"/>
      <c r="GY36" s="276"/>
      <c r="GZ36" s="276"/>
      <c r="HA36" s="276"/>
      <c r="HB36" s="276"/>
      <c r="HC36" s="276"/>
      <c r="HD36" s="276"/>
      <c r="HE36" s="276"/>
      <c r="HF36" s="276"/>
      <c r="HG36" s="276"/>
      <c r="HH36" s="276"/>
      <c r="HI36" s="276"/>
      <c r="HJ36" s="276"/>
      <c r="HK36" s="276"/>
      <c r="HL36" s="276"/>
      <c r="HM36" s="276"/>
      <c r="HN36" s="276"/>
      <c r="HO36" s="276"/>
      <c r="HP36" s="276"/>
      <c r="HQ36" s="276"/>
      <c r="HR36" s="276"/>
      <c r="HS36" s="276"/>
      <c r="HT36" s="276"/>
      <c r="HU36" s="276"/>
      <c r="HV36" s="276"/>
      <c r="HW36" s="276"/>
      <c r="HX36" s="276"/>
      <c r="HY36" s="276"/>
      <c r="HZ36" s="276"/>
      <c r="IA36" s="276"/>
      <c r="IB36" s="276"/>
      <c r="IC36" s="276"/>
      <c r="ID36" s="276"/>
      <c r="IE36" s="276"/>
      <c r="IF36" s="276"/>
      <c r="IG36" s="276"/>
      <c r="IH36" s="276"/>
      <c r="II36" s="276"/>
      <c r="IJ36" s="276"/>
      <c r="IK36" s="276"/>
      <c r="IL36" s="276"/>
      <c r="IM36" s="276"/>
      <c r="IN36" s="276"/>
      <c r="IO36" s="276"/>
      <c r="IP36" s="276"/>
      <c r="IQ36" s="276"/>
      <c r="IR36" s="276"/>
      <c r="IS36" s="276"/>
      <c r="IT36" s="276"/>
      <c r="IU36" s="276"/>
      <c r="IV36" s="276"/>
      <c r="IW36" s="276"/>
      <c r="IX36" s="276"/>
      <c r="IY36" s="276"/>
      <c r="IZ36" s="276"/>
      <c r="JA36" s="276"/>
      <c r="JB36" s="276"/>
      <c r="JC36" s="276"/>
      <c r="JD36" s="276"/>
      <c r="JE36" s="276"/>
      <c r="JF36" s="276"/>
      <c r="JG36" s="276"/>
      <c r="JH36" s="276"/>
      <c r="JI36" s="276"/>
      <c r="JJ36" s="276"/>
      <c r="JK36" s="276"/>
      <c r="JL36" s="276"/>
      <c r="JM36" s="276"/>
      <c r="JN36" s="276"/>
      <c r="JO36" s="276"/>
      <c r="JP36" s="276"/>
      <c r="JQ36" s="276"/>
      <c r="JR36" s="276"/>
      <c r="JS36" s="276"/>
      <c r="JT36" s="276"/>
      <c r="JU36" s="276"/>
      <c r="JV36" s="276"/>
      <c r="JW36" s="276"/>
      <c r="JX36" s="276"/>
      <c r="JY36" s="276"/>
      <c r="JZ36" s="276"/>
      <c r="KA36" s="276"/>
      <c r="KB36" s="276"/>
      <c r="KC36" s="276"/>
      <c r="KD36" s="276"/>
      <c r="KE36" s="276"/>
      <c r="KF36" s="276"/>
      <c r="KG36" s="276"/>
      <c r="KH36" s="276"/>
      <c r="KI36" s="276"/>
      <c r="KJ36" s="276"/>
      <c r="KK36" s="276"/>
      <c r="KL36" s="276"/>
      <c r="KM36" s="276"/>
      <c r="KN36" s="276"/>
      <c r="KO36" s="276"/>
      <c r="KP36" s="276"/>
      <c r="KQ36" s="276"/>
      <c r="KR36" s="276"/>
      <c r="KS36" s="276"/>
      <c r="KT36" s="276"/>
      <c r="KU36" s="276"/>
      <c r="KV36" s="276"/>
      <c r="KW36" s="276"/>
      <c r="KX36" s="276"/>
      <c r="KY36" s="276"/>
      <c r="KZ36" s="276"/>
      <c r="LA36" s="276"/>
      <c r="LB36" s="276"/>
      <c r="LC36" s="276"/>
      <c r="LD36" s="276"/>
      <c r="LE36" s="276"/>
      <c r="LF36" s="276"/>
      <c r="LG36" s="276"/>
      <c r="LH36" s="276"/>
      <c r="LI36" s="276"/>
      <c r="LJ36" s="276"/>
      <c r="LK36" s="276"/>
      <c r="LL36" s="276"/>
      <c r="LM36" s="276"/>
      <c r="LN36" s="276"/>
      <c r="LO36" s="276"/>
      <c r="LP36" s="276"/>
      <c r="LQ36" s="276"/>
      <c r="LR36" s="276"/>
      <c r="LS36" s="276"/>
      <c r="LT36" s="276"/>
      <c r="LU36" s="276"/>
      <c r="LV36" s="276"/>
      <c r="LW36" s="276"/>
      <c r="LX36" s="276"/>
      <c r="LY36" s="276"/>
      <c r="LZ36" s="276"/>
      <c r="MA36" s="276"/>
      <c r="MB36" s="276"/>
      <c r="MC36" s="276"/>
      <c r="MD36" s="276"/>
      <c r="ME36" s="276"/>
      <c r="MF36" s="276"/>
      <c r="MG36" s="276"/>
      <c r="MH36" s="276"/>
      <c r="MI36" s="276"/>
      <c r="MJ36" s="276"/>
      <c r="MK36" s="276"/>
      <c r="ML36" s="276"/>
      <c r="MM36" s="276"/>
      <c r="MN36" s="276"/>
      <c r="MO36" s="276"/>
      <c r="MP36" s="276"/>
      <c r="MQ36" s="276"/>
      <c r="MR36" s="276"/>
      <c r="MS36" s="276"/>
      <c r="MT36" s="276"/>
      <c r="MU36" s="276"/>
      <c r="MV36" s="276"/>
      <c r="MW36" s="276"/>
      <c r="MX36" s="276"/>
      <c r="MY36" s="276"/>
      <c r="MZ36" s="276"/>
      <c r="NA36" s="276"/>
      <c r="NB36" s="276"/>
      <c r="NC36" s="276"/>
      <c r="ND36" s="276"/>
      <c r="NE36" s="276"/>
      <c r="NF36" s="276"/>
      <c r="NG36" s="276"/>
      <c r="NH36" s="276"/>
      <c r="NI36" s="276"/>
      <c r="NJ36" s="276"/>
      <c r="NK36" s="276"/>
      <c r="NL36" s="276"/>
      <c r="NM36" s="276"/>
      <c r="NN36" s="276"/>
      <c r="NO36" s="276"/>
      <c r="NP36" s="276"/>
      <c r="NQ36" s="276"/>
      <c r="NR36" s="276"/>
      <c r="NS36" s="276"/>
      <c r="NT36" s="276"/>
      <c r="NU36" s="276"/>
      <c r="NV36" s="276"/>
      <c r="NW36" s="276"/>
      <c r="NX36" s="276"/>
      <c r="NY36" s="276"/>
      <c r="NZ36" s="276"/>
      <c r="OA36" s="276"/>
      <c r="OB36" s="276"/>
      <c r="OC36" s="276"/>
      <c r="OD36" s="276"/>
      <c r="OE36" s="276"/>
      <c r="OF36" s="276"/>
      <c r="OG36" s="276"/>
      <c r="OH36" s="276"/>
      <c r="OI36" s="276"/>
      <c r="OJ36" s="276"/>
      <c r="OK36" s="276"/>
      <c r="OL36" s="276"/>
      <c r="OM36" s="276"/>
      <c r="ON36" s="276"/>
      <c r="OO36" s="276"/>
      <c r="OP36" s="276"/>
      <c r="OQ36" s="276"/>
      <c r="OR36" s="276"/>
      <c r="OS36" s="276"/>
      <c r="OT36" s="276"/>
      <c r="OU36" s="276"/>
      <c r="OV36" s="276"/>
      <c r="OW36" s="276"/>
      <c r="OX36" s="276"/>
      <c r="OY36" s="276"/>
      <c r="OZ36" s="276"/>
      <c r="PA36" s="276"/>
      <c r="PB36" s="276"/>
      <c r="PC36" s="276"/>
      <c r="PD36" s="276"/>
      <c r="PE36" s="276"/>
      <c r="PF36" s="276"/>
      <c r="PG36" s="276"/>
      <c r="PH36" s="276"/>
      <c r="PI36" s="276"/>
      <c r="PJ36" s="276"/>
      <c r="PK36" s="276"/>
      <c r="PL36" s="276"/>
      <c r="PM36" s="276"/>
      <c r="PN36" s="276"/>
      <c r="PO36" s="276"/>
      <c r="PP36" s="276"/>
      <c r="PQ36" s="276"/>
      <c r="PR36" s="276"/>
      <c r="PS36" s="276"/>
      <c r="PT36" s="276"/>
      <c r="PU36" s="276"/>
      <c r="PV36" s="276"/>
      <c r="PW36" s="276"/>
      <c r="PX36" s="276"/>
      <c r="PY36" s="276"/>
      <c r="PZ36" s="276"/>
      <c r="QA36" s="276"/>
      <c r="QB36" s="276"/>
      <c r="QC36" s="276"/>
      <c r="QD36" s="276"/>
      <c r="QE36" s="276"/>
      <c r="QF36" s="276"/>
      <c r="QG36" s="276"/>
      <c r="QH36" s="276"/>
      <c r="QI36" s="276"/>
      <c r="QJ36" s="276"/>
      <c r="QK36" s="276"/>
      <c r="QL36" s="276"/>
      <c r="QM36" s="276"/>
      <c r="QN36" s="276"/>
      <c r="QO36" s="276"/>
      <c r="QP36" s="276"/>
      <c r="QQ36" s="276"/>
      <c r="QR36" s="276"/>
      <c r="QS36" s="276"/>
      <c r="QT36" s="276"/>
      <c r="QU36" s="276"/>
      <c r="QV36" s="276"/>
      <c r="QW36" s="276"/>
      <c r="QX36" s="276"/>
      <c r="QY36" s="276"/>
      <c r="QZ36" s="276"/>
      <c r="RA36" s="276"/>
      <c r="RB36" s="276"/>
      <c r="RC36" s="276"/>
      <c r="RD36" s="276"/>
      <c r="RE36" s="276"/>
      <c r="RF36" s="276"/>
      <c r="RG36" s="276"/>
      <c r="RH36" s="276"/>
      <c r="RI36" s="276"/>
      <c r="RJ36" s="276"/>
      <c r="RK36" s="276"/>
      <c r="RL36" s="276"/>
      <c r="RM36" s="276"/>
      <c r="RN36" s="276"/>
      <c r="RO36" s="276"/>
      <c r="RP36" s="276"/>
      <c r="RQ36" s="276"/>
      <c r="RR36" s="276"/>
      <c r="RS36" s="276"/>
      <c r="RT36" s="276"/>
      <c r="RU36" s="276"/>
      <c r="RV36" s="276"/>
      <c r="RW36" s="276"/>
      <c r="RX36" s="276"/>
      <c r="RY36" s="276"/>
      <c r="RZ36" s="276"/>
      <c r="SA36" s="276"/>
      <c r="SB36" s="276"/>
      <c r="SC36" s="276"/>
      <c r="SD36" s="276"/>
      <c r="SE36" s="276"/>
      <c r="SF36" s="276"/>
      <c r="SG36" s="276"/>
      <c r="SH36" s="276"/>
      <c r="SI36" s="276"/>
      <c r="SJ36" s="276"/>
      <c r="SK36" s="276"/>
      <c r="SL36" s="276"/>
      <c r="SM36" s="276"/>
      <c r="SN36" s="276"/>
      <c r="SO36" s="276"/>
      <c r="SP36" s="276"/>
      <c r="SQ36" s="276"/>
      <c r="SR36" s="276"/>
      <c r="SS36" s="276"/>
      <c r="ST36" s="276"/>
      <c r="SU36" s="276"/>
      <c r="SV36" s="276"/>
      <c r="SW36" s="276"/>
      <c r="SX36" s="276"/>
      <c r="SY36" s="276"/>
      <c r="SZ36" s="276"/>
      <c r="TA36" s="276"/>
      <c r="TB36" s="276"/>
      <c r="TC36" s="276"/>
      <c r="TD36" s="276"/>
      <c r="TE36" s="276"/>
      <c r="TF36" s="276"/>
      <c r="TG36" s="276"/>
      <c r="TH36" s="276"/>
      <c r="TI36" s="276"/>
      <c r="TJ36" s="276"/>
      <c r="TK36" s="276"/>
      <c r="TL36" s="276"/>
      <c r="TM36" s="276"/>
      <c r="TN36" s="276"/>
      <c r="TO36" s="276"/>
      <c r="TP36" s="276"/>
      <c r="TQ36" s="276"/>
      <c r="TR36" s="276"/>
      <c r="TS36" s="276"/>
      <c r="TT36" s="276"/>
      <c r="TU36" s="276"/>
      <c r="TV36" s="276"/>
      <c r="TW36" s="276"/>
      <c r="TX36" s="276"/>
      <c r="TY36" s="276"/>
      <c r="TZ36" s="276"/>
      <c r="UA36" s="276"/>
      <c r="UB36" s="276"/>
      <c r="UC36" s="276"/>
      <c r="UD36" s="276"/>
      <c r="UE36" s="276"/>
      <c r="UF36" s="276"/>
      <c r="UG36" s="276"/>
      <c r="UH36" s="276"/>
      <c r="UI36" s="276"/>
      <c r="UJ36" s="276"/>
      <c r="UK36" s="276"/>
      <c r="UL36" s="276"/>
      <c r="UM36" s="276"/>
      <c r="UN36" s="276"/>
      <c r="UO36" s="276"/>
      <c r="UP36" s="276"/>
      <c r="UQ36" s="276"/>
      <c r="UR36" s="276"/>
      <c r="US36" s="276"/>
      <c r="UT36" s="276"/>
      <c r="UU36" s="276"/>
      <c r="UV36" s="276"/>
      <c r="UW36" s="276"/>
      <c r="UX36" s="276"/>
      <c r="UY36" s="276"/>
      <c r="UZ36" s="276"/>
      <c r="VA36" s="276"/>
      <c r="VB36" s="276"/>
      <c r="VC36" s="276"/>
      <c r="VD36" s="276"/>
      <c r="VE36" s="276"/>
      <c r="VF36" s="276"/>
      <c r="VG36" s="276"/>
      <c r="VH36" s="276"/>
      <c r="VI36" s="276"/>
      <c r="VJ36" s="276"/>
      <c r="VK36" s="276"/>
      <c r="VL36" s="276"/>
      <c r="VM36" s="276"/>
      <c r="VN36" s="276"/>
      <c r="VO36" s="276"/>
      <c r="VP36" s="276"/>
      <c r="VQ36" s="276"/>
      <c r="VR36" s="276"/>
      <c r="VS36" s="276"/>
      <c r="VT36" s="276"/>
      <c r="VU36" s="276"/>
      <c r="VV36" s="276"/>
      <c r="VW36" s="276"/>
      <c r="VX36" s="276"/>
      <c r="VY36" s="276"/>
      <c r="VZ36" s="276"/>
      <c r="WA36" s="276"/>
      <c r="WB36" s="276"/>
      <c r="WC36" s="276"/>
      <c r="WD36" s="276"/>
      <c r="WE36" s="276"/>
      <c r="WF36" s="276"/>
      <c r="WG36" s="276"/>
      <c r="WH36" s="276"/>
      <c r="WI36" s="276"/>
      <c r="WJ36" s="276"/>
      <c r="WK36" s="276"/>
      <c r="WL36" s="276"/>
      <c r="WM36" s="276"/>
      <c r="WN36" s="276"/>
      <c r="WO36" s="276"/>
      <c r="WP36" s="276"/>
      <c r="WQ36" s="276"/>
      <c r="WR36" s="276"/>
      <c r="WS36" s="276"/>
      <c r="WT36" s="276"/>
      <c r="WU36" s="276"/>
      <c r="WV36" s="276"/>
      <c r="WW36" s="276"/>
      <c r="WX36" s="276"/>
      <c r="WY36" s="276"/>
      <c r="WZ36" s="276"/>
      <c r="XA36" s="276"/>
      <c r="XB36" s="276"/>
      <c r="XC36" s="276"/>
      <c r="XD36" s="276"/>
      <c r="XE36" s="276"/>
      <c r="XF36" s="276"/>
      <c r="XG36" s="276"/>
      <c r="XH36" s="276"/>
      <c r="XI36" s="276"/>
      <c r="XJ36" s="276"/>
      <c r="XK36" s="276"/>
      <c r="XL36" s="276"/>
      <c r="XM36" s="276"/>
      <c r="XN36" s="276"/>
      <c r="XO36" s="276"/>
      <c r="XP36" s="276"/>
      <c r="XQ36" s="276"/>
      <c r="XR36" s="276"/>
      <c r="XS36" s="276"/>
      <c r="XT36" s="276"/>
      <c r="XU36" s="276"/>
      <c r="XV36" s="276"/>
      <c r="XW36" s="276"/>
      <c r="XX36" s="276"/>
      <c r="XY36" s="276"/>
      <c r="XZ36" s="276"/>
      <c r="YA36" s="276"/>
      <c r="YB36" s="276"/>
      <c r="YC36" s="276"/>
      <c r="YD36" s="276"/>
      <c r="YE36" s="276"/>
      <c r="YF36" s="276"/>
      <c r="YG36" s="276"/>
      <c r="YH36" s="276"/>
      <c r="YI36" s="276"/>
      <c r="YJ36" s="276"/>
      <c r="YK36" s="276"/>
      <c r="YL36" s="276"/>
      <c r="YM36" s="276"/>
      <c r="YN36" s="276"/>
      <c r="YO36" s="276"/>
      <c r="YP36" s="276"/>
      <c r="YQ36" s="276"/>
      <c r="YR36" s="276"/>
      <c r="YS36" s="276"/>
      <c r="YT36" s="276"/>
      <c r="YU36" s="276"/>
      <c r="YV36" s="276"/>
      <c r="YW36" s="276"/>
      <c r="YX36" s="276"/>
      <c r="YY36" s="276"/>
      <c r="YZ36" s="276"/>
      <c r="ZA36" s="276"/>
      <c r="ZB36" s="276"/>
      <c r="ZC36" s="276"/>
      <c r="ZD36" s="276"/>
      <c r="ZE36" s="276"/>
      <c r="ZF36" s="276"/>
      <c r="ZG36" s="276"/>
      <c r="ZH36" s="276"/>
      <c r="ZI36" s="276"/>
      <c r="ZJ36" s="276"/>
      <c r="ZK36" s="276"/>
      <c r="ZL36" s="276"/>
      <c r="ZM36" s="276"/>
      <c r="ZN36" s="276"/>
      <c r="ZO36" s="276"/>
      <c r="ZP36" s="276"/>
      <c r="ZQ36" s="276"/>
      <c r="ZR36" s="276"/>
      <c r="ZS36" s="276"/>
      <c r="ZT36" s="276"/>
      <c r="ZU36" s="276"/>
      <c r="ZV36" s="276"/>
      <c r="ZW36" s="276"/>
      <c r="ZX36" s="276"/>
      <c r="ZY36" s="276"/>
      <c r="ZZ36" s="276"/>
      <c r="AAA36" s="276"/>
      <c r="AAB36" s="276"/>
      <c r="AAC36" s="276"/>
      <c r="AAD36" s="276"/>
      <c r="AAE36" s="276"/>
      <c r="AAF36" s="276"/>
      <c r="AAG36" s="276"/>
      <c r="AAH36" s="276"/>
      <c r="AAI36" s="276"/>
      <c r="AAJ36" s="276"/>
      <c r="AAK36" s="276"/>
      <c r="AAL36" s="276"/>
      <c r="AAM36" s="276"/>
      <c r="AAN36" s="276"/>
      <c r="AAO36" s="276"/>
      <c r="AAP36" s="276"/>
      <c r="AAQ36" s="276"/>
      <c r="AAR36" s="276"/>
      <c r="AAS36" s="276"/>
      <c r="AAT36" s="276"/>
      <c r="AAU36" s="276"/>
      <c r="AAV36" s="276"/>
      <c r="AAW36" s="276"/>
      <c r="AAX36" s="276"/>
      <c r="AAY36" s="276"/>
      <c r="AAZ36" s="276"/>
      <c r="ABA36" s="276"/>
      <c r="ABB36" s="276"/>
      <c r="ABC36" s="276"/>
      <c r="ABD36" s="276"/>
      <c r="ABE36" s="276"/>
      <c r="ABF36" s="276"/>
      <c r="ABG36" s="276"/>
      <c r="ABH36" s="276"/>
      <c r="ABI36" s="276"/>
      <c r="ABJ36" s="276"/>
      <c r="ABK36" s="276"/>
      <c r="ABL36" s="276"/>
      <c r="ABM36" s="276"/>
      <c r="ABN36" s="276"/>
      <c r="ABO36" s="276"/>
      <c r="ABP36" s="276"/>
      <c r="ABQ36" s="276"/>
      <c r="ABR36" s="276"/>
      <c r="ABS36" s="276"/>
      <c r="ABT36" s="276"/>
      <c r="ABU36" s="276"/>
      <c r="ABV36" s="276"/>
      <c r="ABW36" s="276"/>
      <c r="ABX36" s="276"/>
      <c r="ABY36" s="276"/>
      <c r="ABZ36" s="276"/>
      <c r="ACA36" s="276"/>
      <c r="ACB36" s="276"/>
      <c r="ACC36" s="276"/>
      <c r="ACD36" s="276"/>
      <c r="ACE36" s="276"/>
      <c r="ACF36" s="276"/>
      <c r="ACG36" s="276"/>
      <c r="ACH36" s="276"/>
      <c r="ACI36" s="276"/>
      <c r="ACJ36" s="276"/>
      <c r="ACK36" s="276"/>
      <c r="ACL36" s="276"/>
      <c r="ACM36" s="276"/>
      <c r="ACN36" s="276"/>
      <c r="ACO36" s="276"/>
      <c r="ACP36" s="276"/>
      <c r="ACQ36" s="276"/>
      <c r="ACR36" s="276"/>
      <c r="ACS36" s="276"/>
      <c r="ACT36" s="276"/>
      <c r="ACU36" s="276"/>
      <c r="ACV36" s="276"/>
      <c r="ACW36" s="276"/>
      <c r="ACX36" s="276"/>
      <c r="ACY36" s="276"/>
      <c r="ACZ36" s="276"/>
      <c r="ADA36" s="276"/>
      <c r="ADB36" s="276"/>
      <c r="ADC36" s="276"/>
      <c r="ADD36" s="276"/>
      <c r="ADE36" s="276"/>
      <c r="ADF36" s="276"/>
      <c r="ADG36" s="276"/>
      <c r="ADH36" s="276"/>
      <c r="ADI36" s="276"/>
      <c r="ADJ36" s="276"/>
      <c r="ADK36" s="276"/>
      <c r="ADL36" s="276"/>
      <c r="ADM36" s="276"/>
      <c r="ADN36" s="276"/>
      <c r="ADO36" s="276"/>
      <c r="ADP36" s="276"/>
      <c r="ADQ36" s="276"/>
      <c r="ADR36" s="276"/>
      <c r="ADS36" s="276"/>
      <c r="ADT36" s="276"/>
      <c r="ADU36" s="276"/>
      <c r="ADV36" s="276"/>
      <c r="ADW36" s="276"/>
      <c r="ADX36" s="276"/>
      <c r="ADY36" s="276"/>
      <c r="ADZ36" s="276"/>
      <c r="AEA36" s="276"/>
      <c r="AEB36" s="276"/>
      <c r="AEC36" s="276"/>
      <c r="AED36" s="276"/>
      <c r="AEE36" s="276"/>
      <c r="AEF36" s="276"/>
      <c r="AEG36" s="276"/>
      <c r="AEH36" s="276"/>
      <c r="AEI36" s="276"/>
      <c r="AEJ36" s="276"/>
      <c r="AEK36" s="276"/>
      <c r="AEL36" s="276"/>
      <c r="AEM36" s="276"/>
      <c r="AEN36" s="276"/>
      <c r="AEO36" s="276"/>
      <c r="AEP36" s="276"/>
      <c r="AEQ36" s="276"/>
      <c r="AER36" s="276"/>
      <c r="AES36" s="276"/>
      <c r="AET36" s="276"/>
      <c r="AEU36" s="276"/>
      <c r="AEV36" s="276"/>
      <c r="AEW36" s="276"/>
      <c r="AEX36" s="276"/>
      <c r="AEY36" s="276"/>
      <c r="AEZ36" s="276"/>
      <c r="AFA36" s="276"/>
      <c r="AFB36" s="276"/>
      <c r="AFC36" s="276"/>
      <c r="AFD36" s="276"/>
      <c r="AFE36" s="276"/>
      <c r="AFF36" s="276"/>
      <c r="AFG36" s="276"/>
      <c r="AFH36" s="276"/>
      <c r="AFI36" s="276"/>
      <c r="AFJ36" s="276"/>
      <c r="AFK36" s="276"/>
      <c r="AFL36" s="276"/>
      <c r="AFM36" s="276"/>
      <c r="AFN36" s="276"/>
      <c r="AFO36" s="276"/>
      <c r="AFP36" s="276"/>
      <c r="AFQ36" s="276"/>
      <c r="AFR36" s="276"/>
      <c r="AFS36" s="276"/>
      <c r="AFT36" s="276"/>
      <c r="AFU36" s="276"/>
      <c r="AFV36" s="276"/>
      <c r="AFW36" s="276"/>
      <c r="AFX36" s="276"/>
      <c r="AFY36" s="276"/>
      <c r="AFZ36" s="276"/>
      <c r="AGA36" s="276"/>
      <c r="AGB36" s="276"/>
      <c r="AGC36" s="276"/>
      <c r="AGD36" s="276"/>
      <c r="AGE36" s="276"/>
      <c r="AGF36" s="276"/>
      <c r="AGG36" s="276"/>
      <c r="AGH36" s="276"/>
      <c r="AGI36" s="276"/>
      <c r="AGJ36" s="276"/>
      <c r="AGK36" s="276"/>
      <c r="AGL36" s="276"/>
      <c r="AGM36" s="276"/>
      <c r="AGN36" s="276"/>
      <c r="AGO36" s="276"/>
      <c r="AGP36" s="276"/>
      <c r="AGQ36" s="276"/>
      <c r="AGR36" s="276"/>
      <c r="AGS36" s="276"/>
      <c r="AGT36" s="276"/>
      <c r="AGU36" s="276"/>
      <c r="AGV36" s="276"/>
      <c r="AGW36" s="276"/>
      <c r="AGX36" s="276"/>
      <c r="AGY36" s="276"/>
      <c r="AGZ36" s="276"/>
      <c r="AHA36" s="276"/>
      <c r="AHB36" s="276"/>
      <c r="AHC36" s="276"/>
      <c r="AHD36" s="276"/>
      <c r="AHE36" s="276"/>
      <c r="AHF36" s="276"/>
      <c r="AHG36" s="276"/>
      <c r="AHH36" s="276"/>
      <c r="AHI36" s="276"/>
      <c r="AHJ36" s="276"/>
      <c r="AHK36" s="276"/>
      <c r="AHL36" s="276"/>
      <c r="AHM36" s="276"/>
      <c r="AHN36" s="276"/>
      <c r="AHO36" s="276"/>
      <c r="AHP36" s="276"/>
      <c r="AHQ36" s="276"/>
      <c r="AHR36" s="276"/>
      <c r="AHS36" s="276"/>
      <c r="AHT36" s="276"/>
      <c r="AHU36" s="276"/>
      <c r="AHV36" s="276"/>
      <c r="AHW36" s="276"/>
      <c r="AHX36" s="276"/>
      <c r="AHY36" s="276"/>
      <c r="AHZ36" s="276"/>
      <c r="AIA36" s="276"/>
      <c r="AIB36" s="276"/>
      <c r="AIC36" s="276"/>
      <c r="AID36" s="276"/>
      <c r="AIE36" s="276"/>
      <c r="AIF36" s="276"/>
      <c r="AIG36" s="276"/>
      <c r="AIH36" s="276"/>
      <c r="AII36" s="276"/>
      <c r="AIJ36" s="276"/>
      <c r="AIK36" s="276"/>
      <c r="AIL36" s="276"/>
      <c r="AIM36" s="276"/>
      <c r="AIN36" s="276"/>
      <c r="AIO36" s="276"/>
      <c r="AIP36" s="276"/>
      <c r="AIQ36" s="276"/>
      <c r="AIR36" s="276"/>
      <c r="AIS36" s="276"/>
      <c r="AIT36" s="276"/>
      <c r="AIU36" s="276"/>
      <c r="AIV36" s="276"/>
      <c r="AIW36" s="276"/>
      <c r="AIX36" s="276"/>
      <c r="AIY36" s="276"/>
      <c r="AIZ36" s="276"/>
      <c r="AJA36" s="276"/>
      <c r="AJB36" s="276"/>
      <c r="AJC36" s="276"/>
      <c r="AJD36" s="276"/>
      <c r="AJE36" s="276"/>
      <c r="AJF36" s="276"/>
      <c r="AJG36" s="276"/>
      <c r="AJH36" s="276"/>
      <c r="AJI36" s="276"/>
      <c r="AJJ36" s="276"/>
      <c r="AJK36" s="276"/>
      <c r="AJL36" s="276"/>
      <c r="AJM36" s="276"/>
      <c r="AJN36" s="276"/>
      <c r="AJO36" s="276"/>
      <c r="AJP36" s="276"/>
      <c r="AJQ36" s="276"/>
      <c r="AJR36" s="276"/>
      <c r="AJS36" s="276"/>
      <c r="AJT36" s="276"/>
      <c r="AJU36" s="276"/>
      <c r="AJV36" s="276"/>
      <c r="AJW36" s="276"/>
      <c r="AJX36" s="276"/>
      <c r="AJY36" s="276"/>
      <c r="AJZ36" s="276"/>
      <c r="AKA36" s="276"/>
      <c r="AKB36" s="276"/>
      <c r="AKC36" s="276"/>
      <c r="AKD36" s="276"/>
      <c r="AKE36" s="276"/>
      <c r="AKF36" s="276"/>
      <c r="AKG36" s="276"/>
      <c r="AKH36" s="276"/>
      <c r="AKI36" s="276"/>
      <c r="AKJ36" s="276"/>
      <c r="AKK36" s="276"/>
      <c r="AKL36" s="276"/>
      <c r="AKM36" s="276"/>
      <c r="AKN36" s="276"/>
      <c r="AKO36" s="276"/>
      <c r="AKP36" s="276"/>
      <c r="AKQ36" s="276"/>
      <c r="AKR36" s="276"/>
      <c r="AKS36" s="276"/>
      <c r="AKT36" s="276"/>
      <c r="AKU36" s="276"/>
      <c r="AKV36" s="276"/>
      <c r="AKW36" s="276"/>
      <c r="AKX36" s="276"/>
      <c r="AKY36" s="276"/>
      <c r="AKZ36" s="276"/>
      <c r="ALA36" s="276"/>
      <c r="ALB36" s="276"/>
      <c r="ALC36" s="276"/>
      <c r="ALD36" s="276"/>
      <c r="ALE36" s="276"/>
      <c r="ALF36" s="276"/>
      <c r="ALG36" s="276"/>
      <c r="ALH36" s="276"/>
      <c r="ALI36" s="276"/>
      <c r="ALJ36" s="276"/>
      <c r="ALK36" s="276"/>
      <c r="ALL36" s="276"/>
      <c r="ALM36" s="276"/>
      <c r="ALN36" s="276"/>
      <c r="ALO36" s="276"/>
      <c r="ALP36" s="276"/>
      <c r="ALQ36" s="276"/>
      <c r="ALR36" s="276"/>
      <c r="ALS36" s="276"/>
      <c r="ALT36" s="276"/>
      <c r="ALU36" s="276"/>
      <c r="ALV36" s="276"/>
      <c r="ALW36" s="276"/>
      <c r="ALX36" s="276"/>
      <c r="ALY36" s="276"/>
      <c r="ALZ36" s="276"/>
      <c r="AMA36" s="276"/>
      <c r="AMB36" s="276"/>
      <c r="AMC36" s="276"/>
      <c r="AMD36" s="276"/>
      <c r="AME36" s="276"/>
      <c r="AMF36" s="276"/>
      <c r="AMG36" s="276"/>
      <c r="AMH36" s="276"/>
      <c r="AMI36" s="276"/>
      <c r="AMJ36" s="276"/>
    </row>
    <row r="37" customFormat="false" ht="14.05" hidden="false" customHeight="false" outlineLevel="0" collapsed="false">
      <c r="A37" s="258"/>
      <c r="B37" s="263" t="s">
        <v>317</v>
      </c>
      <c r="C37" s="278" t="n">
        <f aca="false">((1/C28)-TRUNC(E37))</f>
        <v>0.255870249334301</v>
      </c>
      <c r="D37" s="258" t="n">
        <f aca="false">TRUNC(E37)</f>
        <v>2</v>
      </c>
      <c r="E37" s="258" t="n">
        <f aca="false">1/C28</f>
        <v>2.2558702493343</v>
      </c>
      <c r="F37" s="258" t="n">
        <f aca="false">((1/C28)-TRUNC(E37))</f>
        <v>0.255870249334301</v>
      </c>
      <c r="G37" s="258" t="n">
        <f aca="false">12*F37</f>
        <v>3.07044299201162</v>
      </c>
      <c r="H37" s="258"/>
      <c r="I37" s="258"/>
      <c r="J37" s="258"/>
      <c r="K37" s="258" t="e">
        <f aca="false">IF(#REF!&gt;12,#REF!-12,#REF!,TRUE()))</f>
        <v>#VALUE!</v>
      </c>
      <c r="L37" s="276"/>
      <c r="M37" s="276"/>
      <c r="N37" s="276"/>
      <c r="O37" s="276"/>
      <c r="P37" s="276"/>
      <c r="Q37" s="276"/>
      <c r="R37" s="276"/>
      <c r="S37" s="276"/>
      <c r="T37" s="276"/>
      <c r="U37" s="276"/>
      <c r="V37" s="276"/>
      <c r="W37" s="276"/>
      <c r="X37" s="276"/>
      <c r="Y37" s="276"/>
      <c r="Z37" s="276"/>
      <c r="AA37" s="276"/>
      <c r="AB37" s="276"/>
      <c r="AC37" s="276"/>
      <c r="AD37" s="276"/>
      <c r="AE37" s="276"/>
      <c r="AF37" s="276"/>
      <c r="AG37" s="276"/>
      <c r="AH37" s="276"/>
      <c r="AI37" s="276"/>
      <c r="AJ37" s="276"/>
      <c r="AK37" s="276"/>
      <c r="AL37" s="276"/>
      <c r="AM37" s="276"/>
      <c r="AN37" s="276"/>
      <c r="AO37" s="276"/>
      <c r="AP37" s="276"/>
      <c r="AQ37" s="276"/>
      <c r="AR37" s="276"/>
      <c r="AS37" s="276"/>
      <c r="AT37" s="276"/>
      <c r="AU37" s="276"/>
      <c r="AV37" s="276"/>
      <c r="AW37" s="276"/>
      <c r="AX37" s="276"/>
      <c r="AY37" s="276"/>
      <c r="AZ37" s="276"/>
      <c r="BA37" s="276"/>
      <c r="BB37" s="276"/>
      <c r="BC37" s="276"/>
      <c r="BD37" s="276"/>
      <c r="BE37" s="276"/>
      <c r="BF37" s="276"/>
      <c r="BG37" s="276"/>
      <c r="BH37" s="276"/>
      <c r="BI37" s="276"/>
      <c r="BJ37" s="276"/>
      <c r="BK37" s="276"/>
      <c r="BL37" s="276"/>
      <c r="BM37" s="276"/>
      <c r="BN37" s="276"/>
      <c r="BO37" s="276"/>
      <c r="BP37" s="276"/>
      <c r="BQ37" s="276"/>
      <c r="BR37" s="276"/>
      <c r="BS37" s="276"/>
      <c r="BT37" s="276"/>
      <c r="BU37" s="276"/>
      <c r="BV37" s="276"/>
      <c r="BW37" s="276"/>
      <c r="BX37" s="276"/>
      <c r="BY37" s="276"/>
      <c r="BZ37" s="276"/>
      <c r="CA37" s="276"/>
      <c r="CB37" s="276"/>
      <c r="CC37" s="276"/>
      <c r="CD37" s="276"/>
      <c r="CE37" s="276"/>
      <c r="CF37" s="276"/>
      <c r="CG37" s="276"/>
      <c r="CH37" s="276"/>
      <c r="CI37" s="276"/>
      <c r="CJ37" s="276"/>
      <c r="CK37" s="276"/>
      <c r="CL37" s="276"/>
      <c r="CM37" s="276"/>
      <c r="CN37" s="276"/>
      <c r="CO37" s="276"/>
      <c r="CP37" s="276"/>
      <c r="CQ37" s="276"/>
      <c r="CR37" s="276"/>
      <c r="CS37" s="276"/>
      <c r="CT37" s="276"/>
      <c r="CU37" s="276"/>
      <c r="CV37" s="276"/>
      <c r="CW37" s="276"/>
      <c r="CX37" s="276"/>
      <c r="CY37" s="276"/>
      <c r="CZ37" s="276"/>
      <c r="DA37" s="276"/>
      <c r="DB37" s="276"/>
      <c r="DC37" s="276"/>
      <c r="DD37" s="276"/>
      <c r="DE37" s="276"/>
      <c r="DF37" s="276"/>
      <c r="DG37" s="276"/>
      <c r="DH37" s="276"/>
      <c r="DI37" s="276"/>
      <c r="DJ37" s="276"/>
      <c r="DK37" s="276"/>
      <c r="DL37" s="276"/>
      <c r="DM37" s="276"/>
      <c r="DN37" s="276"/>
      <c r="DO37" s="276"/>
      <c r="DP37" s="276"/>
      <c r="DQ37" s="276"/>
      <c r="DR37" s="276"/>
      <c r="DS37" s="276"/>
      <c r="DT37" s="276"/>
      <c r="DU37" s="276"/>
      <c r="DV37" s="276"/>
      <c r="DW37" s="276"/>
      <c r="DX37" s="276"/>
      <c r="DY37" s="276"/>
      <c r="DZ37" s="276"/>
      <c r="EA37" s="276"/>
      <c r="EB37" s="276"/>
      <c r="EC37" s="276"/>
      <c r="ED37" s="276"/>
      <c r="EE37" s="276"/>
      <c r="EF37" s="276"/>
      <c r="EG37" s="276"/>
      <c r="EH37" s="276"/>
      <c r="EI37" s="276"/>
      <c r="EJ37" s="276"/>
      <c r="EK37" s="276"/>
      <c r="EL37" s="276"/>
      <c r="EM37" s="276"/>
      <c r="EN37" s="276"/>
      <c r="EO37" s="276"/>
      <c r="EP37" s="276"/>
      <c r="EQ37" s="276"/>
      <c r="ER37" s="276"/>
      <c r="ES37" s="276"/>
      <c r="ET37" s="276"/>
      <c r="EU37" s="276"/>
      <c r="EV37" s="276"/>
      <c r="EW37" s="276"/>
      <c r="EX37" s="276"/>
      <c r="EY37" s="276"/>
      <c r="EZ37" s="276"/>
      <c r="FA37" s="276"/>
      <c r="FB37" s="276"/>
      <c r="FC37" s="276"/>
      <c r="FD37" s="276"/>
      <c r="FE37" s="276"/>
      <c r="FF37" s="276"/>
      <c r="FG37" s="276"/>
      <c r="FH37" s="276"/>
      <c r="FI37" s="276"/>
      <c r="FJ37" s="276"/>
      <c r="FK37" s="276"/>
      <c r="FL37" s="276"/>
      <c r="FM37" s="276"/>
      <c r="FN37" s="276"/>
      <c r="FO37" s="276"/>
      <c r="FP37" s="276"/>
      <c r="FQ37" s="276"/>
      <c r="FR37" s="276"/>
      <c r="FS37" s="276"/>
      <c r="FT37" s="276"/>
      <c r="FU37" s="276"/>
      <c r="FV37" s="276"/>
      <c r="FW37" s="276"/>
      <c r="FX37" s="276"/>
      <c r="FY37" s="276"/>
      <c r="FZ37" s="276"/>
      <c r="GA37" s="276"/>
      <c r="GB37" s="276"/>
      <c r="GC37" s="276"/>
      <c r="GD37" s="276"/>
      <c r="GE37" s="276"/>
      <c r="GF37" s="276"/>
      <c r="GG37" s="276"/>
      <c r="GH37" s="276"/>
      <c r="GI37" s="276"/>
      <c r="GJ37" s="276"/>
      <c r="GK37" s="276"/>
      <c r="GL37" s="276"/>
      <c r="GM37" s="276"/>
      <c r="GN37" s="276"/>
      <c r="GO37" s="276"/>
      <c r="GP37" s="276"/>
      <c r="GQ37" s="276"/>
      <c r="GR37" s="276"/>
      <c r="GS37" s="276"/>
      <c r="GT37" s="276"/>
      <c r="GU37" s="276"/>
      <c r="GV37" s="276"/>
      <c r="GW37" s="276"/>
      <c r="GX37" s="276"/>
      <c r="GY37" s="276"/>
      <c r="GZ37" s="276"/>
      <c r="HA37" s="276"/>
      <c r="HB37" s="276"/>
      <c r="HC37" s="276"/>
      <c r="HD37" s="276"/>
      <c r="HE37" s="276"/>
      <c r="HF37" s="276"/>
      <c r="HG37" s="276"/>
      <c r="HH37" s="276"/>
      <c r="HI37" s="276"/>
      <c r="HJ37" s="276"/>
      <c r="HK37" s="276"/>
      <c r="HL37" s="276"/>
      <c r="HM37" s="276"/>
      <c r="HN37" s="276"/>
      <c r="HO37" s="276"/>
      <c r="HP37" s="276"/>
      <c r="HQ37" s="276"/>
      <c r="HR37" s="276"/>
      <c r="HS37" s="276"/>
      <c r="HT37" s="276"/>
      <c r="HU37" s="276"/>
      <c r="HV37" s="276"/>
      <c r="HW37" s="276"/>
      <c r="HX37" s="276"/>
      <c r="HY37" s="276"/>
      <c r="HZ37" s="276"/>
      <c r="IA37" s="276"/>
      <c r="IB37" s="276"/>
      <c r="IC37" s="276"/>
      <c r="ID37" s="276"/>
      <c r="IE37" s="276"/>
      <c r="IF37" s="276"/>
      <c r="IG37" s="276"/>
      <c r="IH37" s="276"/>
      <c r="II37" s="276"/>
      <c r="IJ37" s="276"/>
      <c r="IK37" s="276"/>
      <c r="IL37" s="276"/>
      <c r="IM37" s="276"/>
      <c r="IN37" s="276"/>
      <c r="IO37" s="276"/>
      <c r="IP37" s="276"/>
      <c r="IQ37" s="276"/>
      <c r="IR37" s="276"/>
      <c r="IS37" s="276"/>
      <c r="IT37" s="276"/>
      <c r="IU37" s="276"/>
      <c r="IV37" s="276"/>
      <c r="IW37" s="276"/>
      <c r="IX37" s="276"/>
      <c r="IY37" s="276"/>
      <c r="IZ37" s="276"/>
      <c r="JA37" s="276"/>
      <c r="JB37" s="276"/>
      <c r="JC37" s="276"/>
      <c r="JD37" s="276"/>
      <c r="JE37" s="276"/>
      <c r="JF37" s="276"/>
      <c r="JG37" s="276"/>
      <c r="JH37" s="276"/>
      <c r="JI37" s="276"/>
      <c r="JJ37" s="276"/>
      <c r="JK37" s="276"/>
      <c r="JL37" s="276"/>
      <c r="JM37" s="276"/>
      <c r="JN37" s="276"/>
      <c r="JO37" s="276"/>
      <c r="JP37" s="276"/>
      <c r="JQ37" s="276"/>
      <c r="JR37" s="276"/>
      <c r="JS37" s="276"/>
      <c r="JT37" s="276"/>
      <c r="JU37" s="276"/>
      <c r="JV37" s="276"/>
      <c r="JW37" s="276"/>
      <c r="JX37" s="276"/>
      <c r="JY37" s="276"/>
      <c r="JZ37" s="276"/>
      <c r="KA37" s="276"/>
      <c r="KB37" s="276"/>
      <c r="KC37" s="276"/>
      <c r="KD37" s="276"/>
      <c r="KE37" s="276"/>
      <c r="KF37" s="276"/>
      <c r="KG37" s="276"/>
      <c r="KH37" s="276"/>
      <c r="KI37" s="276"/>
      <c r="KJ37" s="276"/>
      <c r="KK37" s="276"/>
      <c r="KL37" s="276"/>
      <c r="KM37" s="276"/>
      <c r="KN37" s="276"/>
      <c r="KO37" s="276"/>
      <c r="KP37" s="276"/>
      <c r="KQ37" s="276"/>
      <c r="KR37" s="276"/>
      <c r="KS37" s="276"/>
      <c r="KT37" s="276"/>
      <c r="KU37" s="276"/>
      <c r="KV37" s="276"/>
      <c r="KW37" s="276"/>
      <c r="KX37" s="276"/>
      <c r="KY37" s="276"/>
      <c r="KZ37" s="276"/>
      <c r="LA37" s="276"/>
      <c r="LB37" s="276"/>
      <c r="LC37" s="276"/>
      <c r="LD37" s="276"/>
      <c r="LE37" s="276"/>
      <c r="LF37" s="276"/>
      <c r="LG37" s="276"/>
      <c r="LH37" s="276"/>
      <c r="LI37" s="276"/>
      <c r="LJ37" s="276"/>
      <c r="LK37" s="276"/>
      <c r="LL37" s="276"/>
      <c r="LM37" s="276"/>
      <c r="LN37" s="276"/>
      <c r="LO37" s="276"/>
      <c r="LP37" s="276"/>
      <c r="LQ37" s="276"/>
      <c r="LR37" s="276"/>
      <c r="LS37" s="276"/>
      <c r="LT37" s="276"/>
      <c r="LU37" s="276"/>
      <c r="LV37" s="276"/>
      <c r="LW37" s="276"/>
      <c r="LX37" s="276"/>
      <c r="LY37" s="276"/>
      <c r="LZ37" s="276"/>
      <c r="MA37" s="276"/>
      <c r="MB37" s="276"/>
      <c r="MC37" s="276"/>
      <c r="MD37" s="276"/>
      <c r="ME37" s="276"/>
      <c r="MF37" s="276"/>
      <c r="MG37" s="276"/>
      <c r="MH37" s="276"/>
      <c r="MI37" s="276"/>
      <c r="MJ37" s="276"/>
      <c r="MK37" s="276"/>
      <c r="ML37" s="276"/>
      <c r="MM37" s="276"/>
      <c r="MN37" s="276"/>
      <c r="MO37" s="276"/>
      <c r="MP37" s="276"/>
      <c r="MQ37" s="276"/>
      <c r="MR37" s="276"/>
      <c r="MS37" s="276"/>
      <c r="MT37" s="276"/>
      <c r="MU37" s="276"/>
      <c r="MV37" s="276"/>
      <c r="MW37" s="276"/>
      <c r="MX37" s="276"/>
      <c r="MY37" s="276"/>
      <c r="MZ37" s="276"/>
      <c r="NA37" s="276"/>
      <c r="NB37" s="276"/>
      <c r="NC37" s="276"/>
      <c r="ND37" s="276"/>
      <c r="NE37" s="276"/>
      <c r="NF37" s="276"/>
      <c r="NG37" s="276"/>
      <c r="NH37" s="276"/>
      <c r="NI37" s="276"/>
      <c r="NJ37" s="276"/>
      <c r="NK37" s="276"/>
      <c r="NL37" s="276"/>
      <c r="NM37" s="276"/>
      <c r="NN37" s="276"/>
      <c r="NO37" s="276"/>
      <c r="NP37" s="276"/>
      <c r="NQ37" s="276"/>
      <c r="NR37" s="276"/>
      <c r="NS37" s="276"/>
      <c r="NT37" s="276"/>
      <c r="NU37" s="276"/>
      <c r="NV37" s="276"/>
      <c r="NW37" s="276"/>
      <c r="NX37" s="276"/>
      <c r="NY37" s="276"/>
      <c r="NZ37" s="276"/>
      <c r="OA37" s="276"/>
      <c r="OB37" s="276"/>
      <c r="OC37" s="276"/>
      <c r="OD37" s="276"/>
      <c r="OE37" s="276"/>
      <c r="OF37" s="276"/>
      <c r="OG37" s="276"/>
      <c r="OH37" s="276"/>
      <c r="OI37" s="276"/>
      <c r="OJ37" s="276"/>
      <c r="OK37" s="276"/>
      <c r="OL37" s="276"/>
      <c r="OM37" s="276"/>
      <c r="ON37" s="276"/>
      <c r="OO37" s="276"/>
      <c r="OP37" s="276"/>
      <c r="OQ37" s="276"/>
      <c r="OR37" s="276"/>
      <c r="OS37" s="276"/>
      <c r="OT37" s="276"/>
      <c r="OU37" s="276"/>
      <c r="OV37" s="276"/>
      <c r="OW37" s="276"/>
      <c r="OX37" s="276"/>
      <c r="OY37" s="276"/>
      <c r="OZ37" s="276"/>
      <c r="PA37" s="276"/>
      <c r="PB37" s="276"/>
      <c r="PC37" s="276"/>
      <c r="PD37" s="276"/>
      <c r="PE37" s="276"/>
      <c r="PF37" s="276"/>
      <c r="PG37" s="276"/>
      <c r="PH37" s="276"/>
      <c r="PI37" s="276"/>
      <c r="PJ37" s="276"/>
      <c r="PK37" s="276"/>
      <c r="PL37" s="276"/>
      <c r="PM37" s="276"/>
      <c r="PN37" s="276"/>
      <c r="PO37" s="276"/>
      <c r="PP37" s="276"/>
      <c r="PQ37" s="276"/>
      <c r="PR37" s="276"/>
      <c r="PS37" s="276"/>
      <c r="PT37" s="276"/>
      <c r="PU37" s="276"/>
      <c r="PV37" s="276"/>
      <c r="PW37" s="276"/>
      <c r="PX37" s="276"/>
      <c r="PY37" s="276"/>
      <c r="PZ37" s="276"/>
      <c r="QA37" s="276"/>
      <c r="QB37" s="276"/>
      <c r="QC37" s="276"/>
      <c r="QD37" s="276"/>
      <c r="QE37" s="276"/>
      <c r="QF37" s="276"/>
      <c r="QG37" s="276"/>
      <c r="QH37" s="276"/>
      <c r="QI37" s="276"/>
      <c r="QJ37" s="276"/>
      <c r="QK37" s="276"/>
      <c r="QL37" s="276"/>
      <c r="QM37" s="276"/>
      <c r="QN37" s="276"/>
      <c r="QO37" s="276"/>
      <c r="QP37" s="276"/>
      <c r="QQ37" s="276"/>
      <c r="QR37" s="276"/>
      <c r="QS37" s="276"/>
      <c r="QT37" s="276"/>
      <c r="QU37" s="276"/>
      <c r="QV37" s="276"/>
      <c r="QW37" s="276"/>
      <c r="QX37" s="276"/>
      <c r="QY37" s="276"/>
      <c r="QZ37" s="276"/>
      <c r="RA37" s="276"/>
      <c r="RB37" s="276"/>
      <c r="RC37" s="276"/>
      <c r="RD37" s="276"/>
      <c r="RE37" s="276"/>
      <c r="RF37" s="276"/>
      <c r="RG37" s="276"/>
      <c r="RH37" s="276"/>
      <c r="RI37" s="276"/>
      <c r="RJ37" s="276"/>
      <c r="RK37" s="276"/>
      <c r="RL37" s="276"/>
      <c r="RM37" s="276"/>
      <c r="RN37" s="276"/>
      <c r="RO37" s="276"/>
      <c r="RP37" s="276"/>
      <c r="RQ37" s="276"/>
      <c r="RR37" s="276"/>
      <c r="RS37" s="276"/>
      <c r="RT37" s="276"/>
      <c r="RU37" s="276"/>
      <c r="RV37" s="276"/>
      <c r="RW37" s="276"/>
      <c r="RX37" s="276"/>
      <c r="RY37" s="276"/>
      <c r="RZ37" s="276"/>
      <c r="SA37" s="276"/>
      <c r="SB37" s="276"/>
      <c r="SC37" s="276"/>
      <c r="SD37" s="276"/>
      <c r="SE37" s="276"/>
      <c r="SF37" s="276"/>
      <c r="SG37" s="276"/>
      <c r="SH37" s="276"/>
      <c r="SI37" s="276"/>
      <c r="SJ37" s="276"/>
      <c r="SK37" s="276"/>
      <c r="SL37" s="276"/>
      <c r="SM37" s="276"/>
      <c r="SN37" s="276"/>
      <c r="SO37" s="276"/>
      <c r="SP37" s="276"/>
      <c r="SQ37" s="276"/>
      <c r="SR37" s="276"/>
      <c r="SS37" s="276"/>
      <c r="ST37" s="276"/>
      <c r="SU37" s="276"/>
      <c r="SV37" s="276"/>
      <c r="SW37" s="276"/>
      <c r="SX37" s="276"/>
      <c r="SY37" s="276"/>
      <c r="SZ37" s="276"/>
      <c r="TA37" s="276"/>
      <c r="TB37" s="276"/>
      <c r="TC37" s="276"/>
      <c r="TD37" s="276"/>
      <c r="TE37" s="276"/>
      <c r="TF37" s="276"/>
      <c r="TG37" s="276"/>
      <c r="TH37" s="276"/>
      <c r="TI37" s="276"/>
      <c r="TJ37" s="276"/>
      <c r="TK37" s="276"/>
      <c r="TL37" s="276"/>
      <c r="TM37" s="276"/>
      <c r="TN37" s="276"/>
      <c r="TO37" s="276"/>
      <c r="TP37" s="276"/>
      <c r="TQ37" s="276"/>
      <c r="TR37" s="276"/>
      <c r="TS37" s="276"/>
      <c r="TT37" s="276"/>
      <c r="TU37" s="276"/>
      <c r="TV37" s="276"/>
      <c r="TW37" s="276"/>
      <c r="TX37" s="276"/>
      <c r="TY37" s="276"/>
      <c r="TZ37" s="276"/>
      <c r="UA37" s="276"/>
      <c r="UB37" s="276"/>
      <c r="UC37" s="276"/>
      <c r="UD37" s="276"/>
      <c r="UE37" s="276"/>
      <c r="UF37" s="276"/>
      <c r="UG37" s="276"/>
      <c r="UH37" s="276"/>
      <c r="UI37" s="276"/>
      <c r="UJ37" s="276"/>
      <c r="UK37" s="276"/>
      <c r="UL37" s="276"/>
      <c r="UM37" s="276"/>
      <c r="UN37" s="276"/>
      <c r="UO37" s="276"/>
      <c r="UP37" s="276"/>
      <c r="UQ37" s="276"/>
      <c r="UR37" s="276"/>
      <c r="US37" s="276"/>
      <c r="UT37" s="276"/>
      <c r="UU37" s="276"/>
      <c r="UV37" s="276"/>
      <c r="UW37" s="276"/>
      <c r="UX37" s="276"/>
      <c r="UY37" s="276"/>
      <c r="UZ37" s="276"/>
      <c r="VA37" s="276"/>
      <c r="VB37" s="276"/>
      <c r="VC37" s="276"/>
      <c r="VD37" s="276"/>
      <c r="VE37" s="276"/>
      <c r="VF37" s="276"/>
      <c r="VG37" s="276"/>
      <c r="VH37" s="276"/>
      <c r="VI37" s="276"/>
      <c r="VJ37" s="276"/>
      <c r="VK37" s="276"/>
      <c r="VL37" s="276"/>
      <c r="VM37" s="276"/>
      <c r="VN37" s="276"/>
      <c r="VO37" s="276"/>
      <c r="VP37" s="276"/>
      <c r="VQ37" s="276"/>
      <c r="VR37" s="276"/>
      <c r="VS37" s="276"/>
      <c r="VT37" s="276"/>
      <c r="VU37" s="276"/>
      <c r="VV37" s="276"/>
      <c r="VW37" s="276"/>
      <c r="VX37" s="276"/>
      <c r="VY37" s="276"/>
      <c r="VZ37" s="276"/>
      <c r="WA37" s="276"/>
      <c r="WB37" s="276"/>
      <c r="WC37" s="276"/>
      <c r="WD37" s="276"/>
      <c r="WE37" s="276"/>
      <c r="WF37" s="276"/>
      <c r="WG37" s="276"/>
      <c r="WH37" s="276"/>
      <c r="WI37" s="276"/>
      <c r="WJ37" s="276"/>
      <c r="WK37" s="276"/>
      <c r="WL37" s="276"/>
      <c r="WM37" s="276"/>
      <c r="WN37" s="276"/>
      <c r="WO37" s="276"/>
      <c r="WP37" s="276"/>
      <c r="WQ37" s="276"/>
      <c r="WR37" s="276"/>
      <c r="WS37" s="276"/>
      <c r="WT37" s="276"/>
      <c r="WU37" s="276"/>
      <c r="WV37" s="276"/>
      <c r="WW37" s="276"/>
      <c r="WX37" s="276"/>
      <c r="WY37" s="276"/>
      <c r="WZ37" s="276"/>
      <c r="XA37" s="276"/>
      <c r="XB37" s="276"/>
      <c r="XC37" s="276"/>
      <c r="XD37" s="276"/>
      <c r="XE37" s="276"/>
      <c r="XF37" s="276"/>
      <c r="XG37" s="276"/>
      <c r="XH37" s="276"/>
      <c r="XI37" s="276"/>
      <c r="XJ37" s="276"/>
      <c r="XK37" s="276"/>
      <c r="XL37" s="276"/>
      <c r="XM37" s="276"/>
      <c r="XN37" s="276"/>
      <c r="XO37" s="276"/>
      <c r="XP37" s="276"/>
      <c r="XQ37" s="276"/>
      <c r="XR37" s="276"/>
      <c r="XS37" s="276"/>
      <c r="XT37" s="276"/>
      <c r="XU37" s="276"/>
      <c r="XV37" s="276"/>
      <c r="XW37" s="276"/>
      <c r="XX37" s="276"/>
      <c r="XY37" s="276"/>
      <c r="XZ37" s="276"/>
      <c r="YA37" s="276"/>
      <c r="YB37" s="276"/>
      <c r="YC37" s="276"/>
      <c r="YD37" s="276"/>
      <c r="YE37" s="276"/>
      <c r="YF37" s="276"/>
      <c r="YG37" s="276"/>
      <c r="YH37" s="276"/>
      <c r="YI37" s="276"/>
      <c r="YJ37" s="276"/>
      <c r="YK37" s="276"/>
      <c r="YL37" s="276"/>
      <c r="YM37" s="276"/>
      <c r="YN37" s="276"/>
      <c r="YO37" s="276"/>
      <c r="YP37" s="276"/>
      <c r="YQ37" s="276"/>
      <c r="YR37" s="276"/>
      <c r="YS37" s="276"/>
      <c r="YT37" s="276"/>
      <c r="YU37" s="276"/>
      <c r="YV37" s="276"/>
      <c r="YW37" s="276"/>
      <c r="YX37" s="276"/>
      <c r="YY37" s="276"/>
      <c r="YZ37" s="276"/>
      <c r="ZA37" s="276"/>
      <c r="ZB37" s="276"/>
      <c r="ZC37" s="276"/>
      <c r="ZD37" s="276"/>
      <c r="ZE37" s="276"/>
      <c r="ZF37" s="276"/>
      <c r="ZG37" s="276"/>
      <c r="ZH37" s="276"/>
      <c r="ZI37" s="276"/>
      <c r="ZJ37" s="276"/>
      <c r="ZK37" s="276"/>
      <c r="ZL37" s="276"/>
      <c r="ZM37" s="276"/>
      <c r="ZN37" s="276"/>
      <c r="ZO37" s="276"/>
      <c r="ZP37" s="276"/>
      <c r="ZQ37" s="276"/>
      <c r="ZR37" s="276"/>
      <c r="ZS37" s="276"/>
      <c r="ZT37" s="276"/>
      <c r="ZU37" s="276"/>
      <c r="ZV37" s="276"/>
      <c r="ZW37" s="276"/>
      <c r="ZX37" s="276"/>
      <c r="ZY37" s="276"/>
      <c r="ZZ37" s="276"/>
      <c r="AAA37" s="276"/>
      <c r="AAB37" s="276"/>
      <c r="AAC37" s="276"/>
      <c r="AAD37" s="276"/>
      <c r="AAE37" s="276"/>
      <c r="AAF37" s="276"/>
      <c r="AAG37" s="276"/>
      <c r="AAH37" s="276"/>
      <c r="AAI37" s="276"/>
      <c r="AAJ37" s="276"/>
      <c r="AAK37" s="276"/>
      <c r="AAL37" s="276"/>
      <c r="AAM37" s="276"/>
      <c r="AAN37" s="276"/>
      <c r="AAO37" s="276"/>
      <c r="AAP37" s="276"/>
      <c r="AAQ37" s="276"/>
      <c r="AAR37" s="276"/>
      <c r="AAS37" s="276"/>
      <c r="AAT37" s="276"/>
      <c r="AAU37" s="276"/>
      <c r="AAV37" s="276"/>
      <c r="AAW37" s="276"/>
      <c r="AAX37" s="276"/>
      <c r="AAY37" s="276"/>
      <c r="AAZ37" s="276"/>
      <c r="ABA37" s="276"/>
      <c r="ABB37" s="276"/>
      <c r="ABC37" s="276"/>
      <c r="ABD37" s="276"/>
      <c r="ABE37" s="276"/>
      <c r="ABF37" s="276"/>
      <c r="ABG37" s="276"/>
      <c r="ABH37" s="276"/>
      <c r="ABI37" s="276"/>
      <c r="ABJ37" s="276"/>
      <c r="ABK37" s="276"/>
      <c r="ABL37" s="276"/>
      <c r="ABM37" s="276"/>
      <c r="ABN37" s="276"/>
      <c r="ABO37" s="276"/>
      <c r="ABP37" s="276"/>
      <c r="ABQ37" s="276"/>
      <c r="ABR37" s="276"/>
      <c r="ABS37" s="276"/>
      <c r="ABT37" s="276"/>
      <c r="ABU37" s="276"/>
      <c r="ABV37" s="276"/>
      <c r="ABW37" s="276"/>
      <c r="ABX37" s="276"/>
      <c r="ABY37" s="276"/>
      <c r="ABZ37" s="276"/>
      <c r="ACA37" s="276"/>
      <c r="ACB37" s="276"/>
      <c r="ACC37" s="276"/>
      <c r="ACD37" s="276"/>
      <c r="ACE37" s="276"/>
      <c r="ACF37" s="276"/>
      <c r="ACG37" s="276"/>
      <c r="ACH37" s="276"/>
      <c r="ACI37" s="276"/>
      <c r="ACJ37" s="276"/>
      <c r="ACK37" s="276"/>
      <c r="ACL37" s="276"/>
      <c r="ACM37" s="276"/>
      <c r="ACN37" s="276"/>
      <c r="ACO37" s="276"/>
      <c r="ACP37" s="276"/>
      <c r="ACQ37" s="276"/>
      <c r="ACR37" s="276"/>
      <c r="ACS37" s="276"/>
      <c r="ACT37" s="276"/>
      <c r="ACU37" s="276"/>
      <c r="ACV37" s="276"/>
      <c r="ACW37" s="276"/>
      <c r="ACX37" s="276"/>
      <c r="ACY37" s="276"/>
      <c r="ACZ37" s="276"/>
      <c r="ADA37" s="276"/>
      <c r="ADB37" s="276"/>
      <c r="ADC37" s="276"/>
      <c r="ADD37" s="276"/>
      <c r="ADE37" s="276"/>
      <c r="ADF37" s="276"/>
      <c r="ADG37" s="276"/>
      <c r="ADH37" s="276"/>
      <c r="ADI37" s="276"/>
      <c r="ADJ37" s="276"/>
      <c r="ADK37" s="276"/>
      <c r="ADL37" s="276"/>
      <c r="ADM37" s="276"/>
      <c r="ADN37" s="276"/>
      <c r="ADO37" s="276"/>
      <c r="ADP37" s="276"/>
      <c r="ADQ37" s="276"/>
      <c r="ADR37" s="276"/>
      <c r="ADS37" s="276"/>
      <c r="ADT37" s="276"/>
      <c r="ADU37" s="276"/>
      <c r="ADV37" s="276"/>
      <c r="ADW37" s="276"/>
      <c r="ADX37" s="276"/>
      <c r="ADY37" s="276"/>
      <c r="ADZ37" s="276"/>
      <c r="AEA37" s="276"/>
      <c r="AEB37" s="276"/>
      <c r="AEC37" s="276"/>
      <c r="AED37" s="276"/>
      <c r="AEE37" s="276"/>
      <c r="AEF37" s="276"/>
      <c r="AEG37" s="276"/>
      <c r="AEH37" s="276"/>
      <c r="AEI37" s="276"/>
      <c r="AEJ37" s="276"/>
      <c r="AEK37" s="276"/>
      <c r="AEL37" s="276"/>
      <c r="AEM37" s="276"/>
      <c r="AEN37" s="276"/>
      <c r="AEO37" s="276"/>
      <c r="AEP37" s="276"/>
      <c r="AEQ37" s="276"/>
      <c r="AER37" s="276"/>
      <c r="AES37" s="276"/>
      <c r="AET37" s="276"/>
      <c r="AEU37" s="276"/>
      <c r="AEV37" s="276"/>
      <c r="AEW37" s="276"/>
      <c r="AEX37" s="276"/>
      <c r="AEY37" s="276"/>
      <c r="AEZ37" s="276"/>
      <c r="AFA37" s="276"/>
      <c r="AFB37" s="276"/>
      <c r="AFC37" s="276"/>
      <c r="AFD37" s="276"/>
      <c r="AFE37" s="276"/>
      <c r="AFF37" s="276"/>
      <c r="AFG37" s="276"/>
      <c r="AFH37" s="276"/>
      <c r="AFI37" s="276"/>
      <c r="AFJ37" s="276"/>
      <c r="AFK37" s="276"/>
      <c r="AFL37" s="276"/>
      <c r="AFM37" s="276"/>
      <c r="AFN37" s="276"/>
      <c r="AFO37" s="276"/>
      <c r="AFP37" s="276"/>
      <c r="AFQ37" s="276"/>
      <c r="AFR37" s="276"/>
      <c r="AFS37" s="276"/>
      <c r="AFT37" s="276"/>
      <c r="AFU37" s="276"/>
      <c r="AFV37" s="276"/>
      <c r="AFW37" s="276"/>
      <c r="AFX37" s="276"/>
      <c r="AFY37" s="276"/>
      <c r="AFZ37" s="276"/>
      <c r="AGA37" s="276"/>
      <c r="AGB37" s="276"/>
      <c r="AGC37" s="276"/>
      <c r="AGD37" s="276"/>
      <c r="AGE37" s="276"/>
      <c r="AGF37" s="276"/>
      <c r="AGG37" s="276"/>
      <c r="AGH37" s="276"/>
      <c r="AGI37" s="276"/>
      <c r="AGJ37" s="276"/>
      <c r="AGK37" s="276"/>
      <c r="AGL37" s="276"/>
      <c r="AGM37" s="276"/>
      <c r="AGN37" s="276"/>
      <c r="AGO37" s="276"/>
      <c r="AGP37" s="276"/>
      <c r="AGQ37" s="276"/>
      <c r="AGR37" s="276"/>
      <c r="AGS37" s="276"/>
      <c r="AGT37" s="276"/>
      <c r="AGU37" s="276"/>
      <c r="AGV37" s="276"/>
      <c r="AGW37" s="276"/>
      <c r="AGX37" s="276"/>
      <c r="AGY37" s="276"/>
      <c r="AGZ37" s="276"/>
      <c r="AHA37" s="276"/>
      <c r="AHB37" s="276"/>
      <c r="AHC37" s="276"/>
      <c r="AHD37" s="276"/>
      <c r="AHE37" s="276"/>
      <c r="AHF37" s="276"/>
      <c r="AHG37" s="276"/>
      <c r="AHH37" s="276"/>
      <c r="AHI37" s="276"/>
      <c r="AHJ37" s="276"/>
      <c r="AHK37" s="276"/>
      <c r="AHL37" s="276"/>
      <c r="AHM37" s="276"/>
      <c r="AHN37" s="276"/>
      <c r="AHO37" s="276"/>
      <c r="AHP37" s="276"/>
      <c r="AHQ37" s="276"/>
      <c r="AHR37" s="276"/>
      <c r="AHS37" s="276"/>
      <c r="AHT37" s="276"/>
      <c r="AHU37" s="276"/>
      <c r="AHV37" s="276"/>
      <c r="AHW37" s="276"/>
      <c r="AHX37" s="276"/>
      <c r="AHY37" s="276"/>
      <c r="AHZ37" s="276"/>
      <c r="AIA37" s="276"/>
      <c r="AIB37" s="276"/>
      <c r="AIC37" s="276"/>
      <c r="AID37" s="276"/>
      <c r="AIE37" s="276"/>
      <c r="AIF37" s="276"/>
      <c r="AIG37" s="276"/>
      <c r="AIH37" s="276"/>
      <c r="AII37" s="276"/>
      <c r="AIJ37" s="276"/>
      <c r="AIK37" s="276"/>
      <c r="AIL37" s="276"/>
      <c r="AIM37" s="276"/>
      <c r="AIN37" s="276"/>
      <c r="AIO37" s="276"/>
      <c r="AIP37" s="276"/>
      <c r="AIQ37" s="276"/>
      <c r="AIR37" s="276"/>
      <c r="AIS37" s="276"/>
      <c r="AIT37" s="276"/>
      <c r="AIU37" s="276"/>
      <c r="AIV37" s="276"/>
      <c r="AIW37" s="276"/>
      <c r="AIX37" s="276"/>
      <c r="AIY37" s="276"/>
      <c r="AIZ37" s="276"/>
      <c r="AJA37" s="276"/>
      <c r="AJB37" s="276"/>
      <c r="AJC37" s="276"/>
      <c r="AJD37" s="276"/>
      <c r="AJE37" s="276"/>
      <c r="AJF37" s="276"/>
      <c r="AJG37" s="276"/>
      <c r="AJH37" s="276"/>
      <c r="AJI37" s="276"/>
      <c r="AJJ37" s="276"/>
      <c r="AJK37" s="276"/>
      <c r="AJL37" s="276"/>
      <c r="AJM37" s="276"/>
      <c r="AJN37" s="276"/>
      <c r="AJO37" s="276"/>
      <c r="AJP37" s="276"/>
      <c r="AJQ37" s="276"/>
      <c r="AJR37" s="276"/>
      <c r="AJS37" s="276"/>
      <c r="AJT37" s="276"/>
      <c r="AJU37" s="276"/>
      <c r="AJV37" s="276"/>
      <c r="AJW37" s="276"/>
      <c r="AJX37" s="276"/>
      <c r="AJY37" s="276"/>
      <c r="AJZ37" s="276"/>
      <c r="AKA37" s="276"/>
      <c r="AKB37" s="276"/>
      <c r="AKC37" s="276"/>
      <c r="AKD37" s="276"/>
      <c r="AKE37" s="276"/>
      <c r="AKF37" s="276"/>
      <c r="AKG37" s="276"/>
      <c r="AKH37" s="276"/>
      <c r="AKI37" s="276"/>
      <c r="AKJ37" s="276"/>
      <c r="AKK37" s="276"/>
      <c r="AKL37" s="276"/>
      <c r="AKM37" s="276"/>
      <c r="AKN37" s="276"/>
      <c r="AKO37" s="276"/>
      <c r="AKP37" s="276"/>
      <c r="AKQ37" s="276"/>
      <c r="AKR37" s="276"/>
      <c r="AKS37" s="276"/>
      <c r="AKT37" s="276"/>
      <c r="AKU37" s="276"/>
      <c r="AKV37" s="276"/>
      <c r="AKW37" s="276"/>
      <c r="AKX37" s="276"/>
      <c r="AKY37" s="276"/>
      <c r="AKZ37" s="276"/>
      <c r="ALA37" s="276"/>
      <c r="ALB37" s="276"/>
      <c r="ALC37" s="276"/>
      <c r="ALD37" s="276"/>
      <c r="ALE37" s="276"/>
      <c r="ALF37" s="276"/>
      <c r="ALG37" s="276"/>
      <c r="ALH37" s="276"/>
      <c r="ALI37" s="276"/>
      <c r="ALJ37" s="276"/>
      <c r="ALK37" s="276"/>
      <c r="ALL37" s="276"/>
      <c r="ALM37" s="276"/>
      <c r="ALN37" s="276"/>
      <c r="ALO37" s="276"/>
      <c r="ALP37" s="276"/>
      <c r="ALQ37" s="276"/>
      <c r="ALR37" s="276"/>
      <c r="ALS37" s="276"/>
      <c r="ALT37" s="276"/>
      <c r="ALU37" s="276"/>
      <c r="ALV37" s="276"/>
      <c r="ALW37" s="276"/>
      <c r="ALX37" s="276"/>
      <c r="ALY37" s="276"/>
      <c r="ALZ37" s="276"/>
      <c r="AMA37" s="276"/>
      <c r="AMB37" s="276"/>
      <c r="AMC37" s="276"/>
      <c r="AMD37" s="276"/>
      <c r="AME37" s="276"/>
      <c r="AMF37" s="276"/>
      <c r="AMG37" s="276"/>
      <c r="AMH37" s="276"/>
      <c r="AMI37" s="276"/>
      <c r="AMJ37" s="276"/>
    </row>
    <row r="38" customFormat="false" ht="14.05" hidden="false" customHeight="false" outlineLevel="0" collapsed="false">
      <c r="A38" s="258"/>
      <c r="B38" s="261" t="s">
        <v>318</v>
      </c>
      <c r="C38" s="264" t="n">
        <f aca="false">30+D38</f>
        <v>36</v>
      </c>
      <c r="D38" s="258" t="n">
        <f aca="false">3*D37</f>
        <v>6</v>
      </c>
      <c r="E38" s="258"/>
      <c r="F38" s="258"/>
      <c r="G38" s="258" t="n">
        <f aca="false">G37/12*40/360</f>
        <v>0.0284300277038113</v>
      </c>
      <c r="H38" s="258"/>
      <c r="I38" s="258"/>
      <c r="J38" s="258"/>
      <c r="K38" s="258" t="e">
        <f aca="false">IF(#REF!&gt;12,#REF!-12,#REF!,TRUE()))</f>
        <v>#VALUE!</v>
      </c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6"/>
      <c r="AE38" s="276"/>
      <c r="AF38" s="276"/>
      <c r="AG38" s="276"/>
      <c r="AH38" s="276"/>
      <c r="AI38" s="276"/>
      <c r="AJ38" s="276"/>
      <c r="AK38" s="276"/>
      <c r="AL38" s="276"/>
      <c r="AM38" s="276"/>
      <c r="AN38" s="276"/>
      <c r="AO38" s="276"/>
      <c r="AP38" s="276"/>
      <c r="AQ38" s="276"/>
      <c r="AR38" s="276"/>
      <c r="AS38" s="276"/>
      <c r="AT38" s="276"/>
      <c r="AU38" s="276"/>
      <c r="AV38" s="276"/>
      <c r="AW38" s="276"/>
      <c r="AX38" s="276"/>
      <c r="AY38" s="276"/>
      <c r="AZ38" s="276"/>
      <c r="BA38" s="276"/>
      <c r="BB38" s="276"/>
      <c r="BC38" s="276"/>
      <c r="BD38" s="276"/>
      <c r="BE38" s="276"/>
      <c r="BF38" s="276"/>
      <c r="BG38" s="276"/>
      <c r="BH38" s="276"/>
      <c r="BI38" s="276"/>
      <c r="BJ38" s="276"/>
      <c r="BK38" s="276"/>
      <c r="BL38" s="276"/>
      <c r="BM38" s="276"/>
      <c r="BN38" s="276"/>
      <c r="BO38" s="276"/>
      <c r="BP38" s="276"/>
      <c r="BQ38" s="276"/>
      <c r="BR38" s="276"/>
      <c r="BS38" s="276"/>
      <c r="BT38" s="276"/>
      <c r="BU38" s="276"/>
      <c r="BV38" s="276"/>
      <c r="BW38" s="276"/>
      <c r="BX38" s="276"/>
      <c r="BY38" s="276"/>
      <c r="BZ38" s="276"/>
      <c r="CA38" s="276"/>
      <c r="CB38" s="276"/>
      <c r="CC38" s="276"/>
      <c r="CD38" s="276"/>
      <c r="CE38" s="276"/>
      <c r="CF38" s="276"/>
      <c r="CG38" s="276"/>
      <c r="CH38" s="276"/>
      <c r="CI38" s="276"/>
      <c r="CJ38" s="276"/>
      <c r="CK38" s="276"/>
      <c r="CL38" s="276"/>
      <c r="CM38" s="276"/>
      <c r="CN38" s="276"/>
      <c r="CO38" s="276"/>
      <c r="CP38" s="276"/>
      <c r="CQ38" s="276"/>
      <c r="CR38" s="276"/>
      <c r="CS38" s="276"/>
      <c r="CT38" s="276"/>
      <c r="CU38" s="276"/>
      <c r="CV38" s="276"/>
      <c r="CW38" s="276"/>
      <c r="CX38" s="276"/>
      <c r="CY38" s="276"/>
      <c r="CZ38" s="276"/>
      <c r="DA38" s="276"/>
      <c r="DB38" s="276"/>
      <c r="DC38" s="276"/>
      <c r="DD38" s="276"/>
      <c r="DE38" s="276"/>
      <c r="DF38" s="276"/>
      <c r="DG38" s="276"/>
      <c r="DH38" s="276"/>
      <c r="DI38" s="276"/>
      <c r="DJ38" s="276"/>
      <c r="DK38" s="276"/>
      <c r="DL38" s="276"/>
      <c r="DM38" s="276"/>
      <c r="DN38" s="276"/>
      <c r="DO38" s="276"/>
      <c r="DP38" s="276"/>
      <c r="DQ38" s="276"/>
      <c r="DR38" s="276"/>
      <c r="DS38" s="276"/>
      <c r="DT38" s="276"/>
      <c r="DU38" s="276"/>
      <c r="DV38" s="276"/>
      <c r="DW38" s="276"/>
      <c r="DX38" s="276"/>
      <c r="DY38" s="276"/>
      <c r="DZ38" s="276"/>
      <c r="EA38" s="276"/>
      <c r="EB38" s="276"/>
      <c r="EC38" s="276"/>
      <c r="ED38" s="276"/>
      <c r="EE38" s="276"/>
      <c r="EF38" s="276"/>
      <c r="EG38" s="276"/>
      <c r="EH38" s="276"/>
      <c r="EI38" s="276"/>
      <c r="EJ38" s="276"/>
      <c r="EK38" s="276"/>
      <c r="EL38" s="276"/>
      <c r="EM38" s="276"/>
      <c r="EN38" s="276"/>
      <c r="EO38" s="276"/>
      <c r="EP38" s="276"/>
      <c r="EQ38" s="276"/>
      <c r="ER38" s="276"/>
      <c r="ES38" s="276"/>
      <c r="ET38" s="276"/>
      <c r="EU38" s="276"/>
      <c r="EV38" s="276"/>
      <c r="EW38" s="276"/>
      <c r="EX38" s="276"/>
      <c r="EY38" s="276"/>
      <c r="EZ38" s="276"/>
      <c r="FA38" s="276"/>
      <c r="FB38" s="276"/>
      <c r="FC38" s="276"/>
      <c r="FD38" s="276"/>
      <c r="FE38" s="276"/>
      <c r="FF38" s="276"/>
      <c r="FG38" s="276"/>
      <c r="FH38" s="276"/>
      <c r="FI38" s="276"/>
      <c r="FJ38" s="276"/>
      <c r="FK38" s="276"/>
      <c r="FL38" s="276"/>
      <c r="FM38" s="276"/>
      <c r="FN38" s="276"/>
      <c r="FO38" s="276"/>
      <c r="FP38" s="276"/>
      <c r="FQ38" s="276"/>
      <c r="FR38" s="276"/>
      <c r="FS38" s="276"/>
      <c r="FT38" s="276"/>
      <c r="FU38" s="276"/>
      <c r="FV38" s="276"/>
      <c r="FW38" s="276"/>
      <c r="FX38" s="276"/>
      <c r="FY38" s="276"/>
      <c r="FZ38" s="276"/>
      <c r="GA38" s="276"/>
      <c r="GB38" s="276"/>
      <c r="GC38" s="276"/>
      <c r="GD38" s="276"/>
      <c r="GE38" s="276"/>
      <c r="GF38" s="276"/>
      <c r="GG38" s="276"/>
      <c r="GH38" s="276"/>
      <c r="GI38" s="276"/>
      <c r="GJ38" s="276"/>
      <c r="GK38" s="276"/>
      <c r="GL38" s="276"/>
      <c r="GM38" s="276"/>
      <c r="GN38" s="276"/>
      <c r="GO38" s="276"/>
      <c r="GP38" s="276"/>
      <c r="GQ38" s="276"/>
      <c r="GR38" s="276"/>
      <c r="GS38" s="276"/>
      <c r="GT38" s="276"/>
      <c r="GU38" s="276"/>
      <c r="GV38" s="276"/>
      <c r="GW38" s="276"/>
      <c r="GX38" s="276"/>
      <c r="GY38" s="276"/>
      <c r="GZ38" s="276"/>
      <c r="HA38" s="276"/>
      <c r="HB38" s="276"/>
      <c r="HC38" s="276"/>
      <c r="HD38" s="276"/>
      <c r="HE38" s="276"/>
      <c r="HF38" s="276"/>
      <c r="HG38" s="276"/>
      <c r="HH38" s="276"/>
      <c r="HI38" s="276"/>
      <c r="HJ38" s="276"/>
      <c r="HK38" s="276"/>
      <c r="HL38" s="276"/>
      <c r="HM38" s="276"/>
      <c r="HN38" s="276"/>
      <c r="HO38" s="276"/>
      <c r="HP38" s="276"/>
      <c r="HQ38" s="276"/>
      <c r="HR38" s="276"/>
      <c r="HS38" s="276"/>
      <c r="HT38" s="276"/>
      <c r="HU38" s="276"/>
      <c r="HV38" s="276"/>
      <c r="HW38" s="276"/>
      <c r="HX38" s="276"/>
      <c r="HY38" s="276"/>
      <c r="HZ38" s="276"/>
      <c r="IA38" s="276"/>
      <c r="IB38" s="276"/>
      <c r="IC38" s="276"/>
      <c r="ID38" s="276"/>
      <c r="IE38" s="276"/>
      <c r="IF38" s="276"/>
      <c r="IG38" s="276"/>
      <c r="IH38" s="276"/>
      <c r="II38" s="276"/>
      <c r="IJ38" s="276"/>
      <c r="IK38" s="276"/>
      <c r="IL38" s="276"/>
      <c r="IM38" s="276"/>
      <c r="IN38" s="276"/>
      <c r="IO38" s="276"/>
      <c r="IP38" s="276"/>
      <c r="IQ38" s="276"/>
      <c r="IR38" s="276"/>
      <c r="IS38" s="276"/>
      <c r="IT38" s="276"/>
      <c r="IU38" s="276"/>
      <c r="IV38" s="276"/>
      <c r="IW38" s="276"/>
      <c r="IX38" s="276"/>
      <c r="IY38" s="276"/>
      <c r="IZ38" s="276"/>
      <c r="JA38" s="276"/>
      <c r="JB38" s="276"/>
      <c r="JC38" s="276"/>
      <c r="JD38" s="276"/>
      <c r="JE38" s="276"/>
      <c r="JF38" s="276"/>
      <c r="JG38" s="276"/>
      <c r="JH38" s="276"/>
      <c r="JI38" s="276"/>
      <c r="JJ38" s="276"/>
      <c r="JK38" s="276"/>
      <c r="JL38" s="276"/>
      <c r="JM38" s="276"/>
      <c r="JN38" s="276"/>
      <c r="JO38" s="276"/>
      <c r="JP38" s="276"/>
      <c r="JQ38" s="276"/>
      <c r="JR38" s="276"/>
      <c r="JS38" s="276"/>
      <c r="JT38" s="276"/>
      <c r="JU38" s="276"/>
      <c r="JV38" s="276"/>
      <c r="JW38" s="276"/>
      <c r="JX38" s="276"/>
      <c r="JY38" s="276"/>
      <c r="JZ38" s="276"/>
      <c r="KA38" s="276"/>
      <c r="KB38" s="276"/>
      <c r="KC38" s="276"/>
      <c r="KD38" s="276"/>
      <c r="KE38" s="276"/>
      <c r="KF38" s="276"/>
      <c r="KG38" s="276"/>
      <c r="KH38" s="276"/>
      <c r="KI38" s="276"/>
      <c r="KJ38" s="276"/>
      <c r="KK38" s="276"/>
      <c r="KL38" s="276"/>
      <c r="KM38" s="276"/>
      <c r="KN38" s="276"/>
      <c r="KO38" s="276"/>
      <c r="KP38" s="276"/>
      <c r="KQ38" s="276"/>
      <c r="KR38" s="276"/>
      <c r="KS38" s="276"/>
      <c r="KT38" s="276"/>
      <c r="KU38" s="276"/>
      <c r="KV38" s="276"/>
      <c r="KW38" s="276"/>
      <c r="KX38" s="276"/>
      <c r="KY38" s="276"/>
      <c r="KZ38" s="276"/>
      <c r="LA38" s="276"/>
      <c r="LB38" s="276"/>
      <c r="LC38" s="276"/>
      <c r="LD38" s="276"/>
      <c r="LE38" s="276"/>
      <c r="LF38" s="276"/>
      <c r="LG38" s="276"/>
      <c r="LH38" s="276"/>
      <c r="LI38" s="276"/>
      <c r="LJ38" s="276"/>
      <c r="LK38" s="276"/>
      <c r="LL38" s="276"/>
      <c r="LM38" s="276"/>
      <c r="LN38" s="276"/>
      <c r="LO38" s="276"/>
      <c r="LP38" s="276"/>
      <c r="LQ38" s="276"/>
      <c r="LR38" s="276"/>
      <c r="LS38" s="276"/>
      <c r="LT38" s="276"/>
      <c r="LU38" s="276"/>
      <c r="LV38" s="276"/>
      <c r="LW38" s="276"/>
      <c r="LX38" s="276"/>
      <c r="LY38" s="276"/>
      <c r="LZ38" s="276"/>
      <c r="MA38" s="276"/>
      <c r="MB38" s="276"/>
      <c r="MC38" s="276"/>
      <c r="MD38" s="276"/>
      <c r="ME38" s="276"/>
      <c r="MF38" s="276"/>
      <c r="MG38" s="276"/>
      <c r="MH38" s="276"/>
      <c r="MI38" s="276"/>
      <c r="MJ38" s="276"/>
      <c r="MK38" s="276"/>
      <c r="ML38" s="276"/>
      <c r="MM38" s="276"/>
      <c r="MN38" s="276"/>
      <c r="MO38" s="276"/>
      <c r="MP38" s="276"/>
      <c r="MQ38" s="276"/>
      <c r="MR38" s="276"/>
      <c r="MS38" s="276"/>
      <c r="MT38" s="276"/>
      <c r="MU38" s="276"/>
      <c r="MV38" s="276"/>
      <c r="MW38" s="276"/>
      <c r="MX38" s="276"/>
      <c r="MY38" s="276"/>
      <c r="MZ38" s="276"/>
      <c r="NA38" s="276"/>
      <c r="NB38" s="276"/>
      <c r="NC38" s="276"/>
      <c r="ND38" s="276"/>
      <c r="NE38" s="276"/>
      <c r="NF38" s="276"/>
      <c r="NG38" s="276"/>
      <c r="NH38" s="276"/>
      <c r="NI38" s="276"/>
      <c r="NJ38" s="276"/>
      <c r="NK38" s="276"/>
      <c r="NL38" s="276"/>
      <c r="NM38" s="276"/>
      <c r="NN38" s="276"/>
      <c r="NO38" s="276"/>
      <c r="NP38" s="276"/>
      <c r="NQ38" s="276"/>
      <c r="NR38" s="276"/>
      <c r="NS38" s="276"/>
      <c r="NT38" s="276"/>
      <c r="NU38" s="276"/>
      <c r="NV38" s="276"/>
      <c r="NW38" s="276"/>
      <c r="NX38" s="276"/>
      <c r="NY38" s="276"/>
      <c r="NZ38" s="276"/>
      <c r="OA38" s="276"/>
      <c r="OB38" s="276"/>
      <c r="OC38" s="276"/>
      <c r="OD38" s="276"/>
      <c r="OE38" s="276"/>
      <c r="OF38" s="276"/>
      <c r="OG38" s="276"/>
      <c r="OH38" s="276"/>
      <c r="OI38" s="276"/>
      <c r="OJ38" s="276"/>
      <c r="OK38" s="276"/>
      <c r="OL38" s="276"/>
      <c r="OM38" s="276"/>
      <c r="ON38" s="276"/>
      <c r="OO38" s="276"/>
      <c r="OP38" s="276"/>
      <c r="OQ38" s="276"/>
      <c r="OR38" s="276"/>
      <c r="OS38" s="276"/>
      <c r="OT38" s="276"/>
      <c r="OU38" s="276"/>
      <c r="OV38" s="276"/>
      <c r="OW38" s="276"/>
      <c r="OX38" s="276"/>
      <c r="OY38" s="276"/>
      <c r="OZ38" s="276"/>
      <c r="PA38" s="276"/>
      <c r="PB38" s="276"/>
      <c r="PC38" s="276"/>
      <c r="PD38" s="276"/>
      <c r="PE38" s="276"/>
      <c r="PF38" s="276"/>
      <c r="PG38" s="276"/>
      <c r="PH38" s="276"/>
      <c r="PI38" s="276"/>
      <c r="PJ38" s="276"/>
      <c r="PK38" s="276"/>
      <c r="PL38" s="276"/>
      <c r="PM38" s="276"/>
      <c r="PN38" s="276"/>
      <c r="PO38" s="276"/>
      <c r="PP38" s="276"/>
      <c r="PQ38" s="276"/>
      <c r="PR38" s="276"/>
      <c r="PS38" s="276"/>
      <c r="PT38" s="276"/>
      <c r="PU38" s="276"/>
      <c r="PV38" s="276"/>
      <c r="PW38" s="276"/>
      <c r="PX38" s="276"/>
      <c r="PY38" s="276"/>
      <c r="PZ38" s="276"/>
      <c r="QA38" s="276"/>
      <c r="QB38" s="276"/>
      <c r="QC38" s="276"/>
      <c r="QD38" s="276"/>
      <c r="QE38" s="276"/>
      <c r="QF38" s="276"/>
      <c r="QG38" s="276"/>
      <c r="QH38" s="276"/>
      <c r="QI38" s="276"/>
      <c r="QJ38" s="276"/>
      <c r="QK38" s="276"/>
      <c r="QL38" s="276"/>
      <c r="QM38" s="276"/>
      <c r="QN38" s="276"/>
      <c r="QO38" s="276"/>
      <c r="QP38" s="276"/>
      <c r="QQ38" s="276"/>
      <c r="QR38" s="276"/>
      <c r="QS38" s="276"/>
      <c r="QT38" s="276"/>
      <c r="QU38" s="276"/>
      <c r="QV38" s="276"/>
      <c r="QW38" s="276"/>
      <c r="QX38" s="276"/>
      <c r="QY38" s="276"/>
      <c r="QZ38" s="276"/>
      <c r="RA38" s="276"/>
      <c r="RB38" s="276"/>
      <c r="RC38" s="276"/>
      <c r="RD38" s="276"/>
      <c r="RE38" s="276"/>
      <c r="RF38" s="276"/>
      <c r="RG38" s="276"/>
      <c r="RH38" s="276"/>
      <c r="RI38" s="276"/>
      <c r="RJ38" s="276"/>
      <c r="RK38" s="276"/>
      <c r="RL38" s="276"/>
      <c r="RM38" s="276"/>
      <c r="RN38" s="276"/>
      <c r="RO38" s="276"/>
      <c r="RP38" s="276"/>
      <c r="RQ38" s="276"/>
      <c r="RR38" s="276"/>
      <c r="RS38" s="276"/>
      <c r="RT38" s="276"/>
      <c r="RU38" s="276"/>
      <c r="RV38" s="276"/>
      <c r="RW38" s="276"/>
      <c r="RX38" s="276"/>
      <c r="RY38" s="276"/>
      <c r="RZ38" s="276"/>
      <c r="SA38" s="276"/>
      <c r="SB38" s="276"/>
      <c r="SC38" s="276"/>
      <c r="SD38" s="276"/>
      <c r="SE38" s="276"/>
      <c r="SF38" s="276"/>
      <c r="SG38" s="276"/>
      <c r="SH38" s="276"/>
      <c r="SI38" s="276"/>
      <c r="SJ38" s="276"/>
      <c r="SK38" s="276"/>
      <c r="SL38" s="276"/>
      <c r="SM38" s="276"/>
      <c r="SN38" s="276"/>
      <c r="SO38" s="276"/>
      <c r="SP38" s="276"/>
      <c r="SQ38" s="276"/>
      <c r="SR38" s="276"/>
      <c r="SS38" s="276"/>
      <c r="ST38" s="276"/>
      <c r="SU38" s="276"/>
      <c r="SV38" s="276"/>
      <c r="SW38" s="276"/>
      <c r="SX38" s="276"/>
      <c r="SY38" s="276"/>
      <c r="SZ38" s="276"/>
      <c r="TA38" s="276"/>
      <c r="TB38" s="276"/>
      <c r="TC38" s="276"/>
      <c r="TD38" s="276"/>
      <c r="TE38" s="276"/>
      <c r="TF38" s="276"/>
      <c r="TG38" s="276"/>
      <c r="TH38" s="276"/>
      <c r="TI38" s="276"/>
      <c r="TJ38" s="276"/>
      <c r="TK38" s="276"/>
      <c r="TL38" s="276"/>
      <c r="TM38" s="276"/>
      <c r="TN38" s="276"/>
      <c r="TO38" s="276"/>
      <c r="TP38" s="276"/>
      <c r="TQ38" s="276"/>
      <c r="TR38" s="276"/>
      <c r="TS38" s="276"/>
      <c r="TT38" s="276"/>
      <c r="TU38" s="276"/>
      <c r="TV38" s="276"/>
      <c r="TW38" s="276"/>
      <c r="TX38" s="276"/>
      <c r="TY38" s="276"/>
      <c r="TZ38" s="276"/>
      <c r="UA38" s="276"/>
      <c r="UB38" s="276"/>
      <c r="UC38" s="276"/>
      <c r="UD38" s="276"/>
      <c r="UE38" s="276"/>
      <c r="UF38" s="276"/>
      <c r="UG38" s="276"/>
      <c r="UH38" s="276"/>
      <c r="UI38" s="276"/>
      <c r="UJ38" s="276"/>
      <c r="UK38" s="276"/>
      <c r="UL38" s="276"/>
      <c r="UM38" s="276"/>
      <c r="UN38" s="276"/>
      <c r="UO38" s="276"/>
      <c r="UP38" s="276"/>
      <c r="UQ38" s="276"/>
      <c r="UR38" s="276"/>
      <c r="US38" s="276"/>
      <c r="UT38" s="276"/>
      <c r="UU38" s="276"/>
      <c r="UV38" s="276"/>
      <c r="UW38" s="276"/>
      <c r="UX38" s="276"/>
      <c r="UY38" s="276"/>
      <c r="UZ38" s="276"/>
      <c r="VA38" s="276"/>
      <c r="VB38" s="276"/>
      <c r="VC38" s="276"/>
      <c r="VD38" s="276"/>
      <c r="VE38" s="276"/>
      <c r="VF38" s="276"/>
      <c r="VG38" s="276"/>
      <c r="VH38" s="276"/>
      <c r="VI38" s="276"/>
      <c r="VJ38" s="276"/>
      <c r="VK38" s="276"/>
      <c r="VL38" s="276"/>
      <c r="VM38" s="276"/>
      <c r="VN38" s="276"/>
      <c r="VO38" s="276"/>
      <c r="VP38" s="276"/>
      <c r="VQ38" s="276"/>
      <c r="VR38" s="276"/>
      <c r="VS38" s="276"/>
      <c r="VT38" s="276"/>
      <c r="VU38" s="276"/>
      <c r="VV38" s="276"/>
      <c r="VW38" s="276"/>
      <c r="VX38" s="276"/>
      <c r="VY38" s="276"/>
      <c r="VZ38" s="276"/>
      <c r="WA38" s="276"/>
      <c r="WB38" s="276"/>
      <c r="WC38" s="276"/>
      <c r="WD38" s="276"/>
      <c r="WE38" s="276"/>
      <c r="WF38" s="276"/>
      <c r="WG38" s="276"/>
      <c r="WH38" s="276"/>
      <c r="WI38" s="276"/>
      <c r="WJ38" s="276"/>
      <c r="WK38" s="276"/>
      <c r="WL38" s="276"/>
      <c r="WM38" s="276"/>
      <c r="WN38" s="276"/>
      <c r="WO38" s="276"/>
      <c r="WP38" s="276"/>
      <c r="WQ38" s="276"/>
      <c r="WR38" s="276"/>
      <c r="WS38" s="276"/>
      <c r="WT38" s="276"/>
      <c r="WU38" s="276"/>
      <c r="WV38" s="276"/>
      <c r="WW38" s="276"/>
      <c r="WX38" s="276"/>
      <c r="WY38" s="276"/>
      <c r="WZ38" s="276"/>
      <c r="XA38" s="276"/>
      <c r="XB38" s="276"/>
      <c r="XC38" s="276"/>
      <c r="XD38" s="276"/>
      <c r="XE38" s="276"/>
      <c r="XF38" s="276"/>
      <c r="XG38" s="276"/>
      <c r="XH38" s="276"/>
      <c r="XI38" s="276"/>
      <c r="XJ38" s="276"/>
      <c r="XK38" s="276"/>
      <c r="XL38" s="276"/>
      <c r="XM38" s="276"/>
      <c r="XN38" s="276"/>
      <c r="XO38" s="276"/>
      <c r="XP38" s="276"/>
      <c r="XQ38" s="276"/>
      <c r="XR38" s="276"/>
      <c r="XS38" s="276"/>
      <c r="XT38" s="276"/>
      <c r="XU38" s="276"/>
      <c r="XV38" s="276"/>
      <c r="XW38" s="276"/>
      <c r="XX38" s="276"/>
      <c r="XY38" s="276"/>
      <c r="XZ38" s="276"/>
      <c r="YA38" s="276"/>
      <c r="YB38" s="276"/>
      <c r="YC38" s="276"/>
      <c r="YD38" s="276"/>
      <c r="YE38" s="276"/>
      <c r="YF38" s="276"/>
      <c r="YG38" s="276"/>
      <c r="YH38" s="276"/>
      <c r="YI38" s="276"/>
      <c r="YJ38" s="276"/>
      <c r="YK38" s="276"/>
      <c r="YL38" s="276"/>
      <c r="YM38" s="276"/>
      <c r="YN38" s="276"/>
      <c r="YO38" s="276"/>
      <c r="YP38" s="276"/>
      <c r="YQ38" s="276"/>
      <c r="YR38" s="276"/>
      <c r="YS38" s="276"/>
      <c r="YT38" s="276"/>
      <c r="YU38" s="276"/>
      <c r="YV38" s="276"/>
      <c r="YW38" s="276"/>
      <c r="YX38" s="276"/>
      <c r="YY38" s="276"/>
      <c r="YZ38" s="276"/>
      <c r="ZA38" s="276"/>
      <c r="ZB38" s="276"/>
      <c r="ZC38" s="276"/>
      <c r="ZD38" s="276"/>
      <c r="ZE38" s="276"/>
      <c r="ZF38" s="276"/>
      <c r="ZG38" s="276"/>
      <c r="ZH38" s="276"/>
      <c r="ZI38" s="276"/>
      <c r="ZJ38" s="276"/>
      <c r="ZK38" s="276"/>
      <c r="ZL38" s="276"/>
      <c r="ZM38" s="276"/>
      <c r="ZN38" s="276"/>
      <c r="ZO38" s="276"/>
      <c r="ZP38" s="276"/>
      <c r="ZQ38" s="276"/>
      <c r="ZR38" s="276"/>
      <c r="ZS38" s="276"/>
      <c r="ZT38" s="276"/>
      <c r="ZU38" s="276"/>
      <c r="ZV38" s="276"/>
      <c r="ZW38" s="276"/>
      <c r="ZX38" s="276"/>
      <c r="ZY38" s="276"/>
      <c r="ZZ38" s="276"/>
      <c r="AAA38" s="276"/>
      <c r="AAB38" s="276"/>
      <c r="AAC38" s="276"/>
      <c r="AAD38" s="276"/>
      <c r="AAE38" s="276"/>
      <c r="AAF38" s="276"/>
      <c r="AAG38" s="276"/>
      <c r="AAH38" s="276"/>
      <c r="AAI38" s="276"/>
      <c r="AAJ38" s="276"/>
      <c r="AAK38" s="276"/>
      <c r="AAL38" s="276"/>
      <c r="AAM38" s="276"/>
      <c r="AAN38" s="276"/>
      <c r="AAO38" s="276"/>
      <c r="AAP38" s="276"/>
      <c r="AAQ38" s="276"/>
      <c r="AAR38" s="276"/>
      <c r="AAS38" s="276"/>
      <c r="AAT38" s="276"/>
      <c r="AAU38" s="276"/>
      <c r="AAV38" s="276"/>
      <c r="AAW38" s="276"/>
      <c r="AAX38" s="276"/>
      <c r="AAY38" s="276"/>
      <c r="AAZ38" s="276"/>
      <c r="ABA38" s="276"/>
      <c r="ABB38" s="276"/>
      <c r="ABC38" s="276"/>
      <c r="ABD38" s="276"/>
      <c r="ABE38" s="276"/>
      <c r="ABF38" s="276"/>
      <c r="ABG38" s="276"/>
      <c r="ABH38" s="276"/>
      <c r="ABI38" s="276"/>
      <c r="ABJ38" s="276"/>
      <c r="ABK38" s="276"/>
      <c r="ABL38" s="276"/>
      <c r="ABM38" s="276"/>
      <c r="ABN38" s="276"/>
      <c r="ABO38" s="276"/>
      <c r="ABP38" s="276"/>
      <c r="ABQ38" s="276"/>
      <c r="ABR38" s="276"/>
      <c r="ABS38" s="276"/>
      <c r="ABT38" s="276"/>
      <c r="ABU38" s="276"/>
      <c r="ABV38" s="276"/>
      <c r="ABW38" s="276"/>
      <c r="ABX38" s="276"/>
      <c r="ABY38" s="276"/>
      <c r="ABZ38" s="276"/>
      <c r="ACA38" s="276"/>
      <c r="ACB38" s="276"/>
      <c r="ACC38" s="276"/>
      <c r="ACD38" s="276"/>
      <c r="ACE38" s="276"/>
      <c r="ACF38" s="276"/>
      <c r="ACG38" s="276"/>
      <c r="ACH38" s="276"/>
      <c r="ACI38" s="276"/>
      <c r="ACJ38" s="276"/>
      <c r="ACK38" s="276"/>
      <c r="ACL38" s="276"/>
      <c r="ACM38" s="276"/>
      <c r="ACN38" s="276"/>
      <c r="ACO38" s="276"/>
      <c r="ACP38" s="276"/>
      <c r="ACQ38" s="276"/>
      <c r="ACR38" s="276"/>
      <c r="ACS38" s="276"/>
      <c r="ACT38" s="276"/>
      <c r="ACU38" s="276"/>
      <c r="ACV38" s="276"/>
      <c r="ACW38" s="276"/>
      <c r="ACX38" s="276"/>
      <c r="ACY38" s="276"/>
      <c r="ACZ38" s="276"/>
      <c r="ADA38" s="276"/>
      <c r="ADB38" s="276"/>
      <c r="ADC38" s="276"/>
      <c r="ADD38" s="276"/>
      <c r="ADE38" s="276"/>
      <c r="ADF38" s="276"/>
      <c r="ADG38" s="276"/>
      <c r="ADH38" s="276"/>
      <c r="ADI38" s="276"/>
      <c r="ADJ38" s="276"/>
      <c r="ADK38" s="276"/>
      <c r="ADL38" s="276"/>
      <c r="ADM38" s="276"/>
      <c r="ADN38" s="276"/>
      <c r="ADO38" s="276"/>
      <c r="ADP38" s="276"/>
      <c r="ADQ38" s="276"/>
      <c r="ADR38" s="276"/>
      <c r="ADS38" s="276"/>
      <c r="ADT38" s="276"/>
      <c r="ADU38" s="276"/>
      <c r="ADV38" s="276"/>
      <c r="ADW38" s="276"/>
      <c r="ADX38" s="276"/>
      <c r="ADY38" s="276"/>
      <c r="ADZ38" s="276"/>
      <c r="AEA38" s="276"/>
      <c r="AEB38" s="276"/>
      <c r="AEC38" s="276"/>
      <c r="AED38" s="276"/>
      <c r="AEE38" s="276"/>
      <c r="AEF38" s="276"/>
      <c r="AEG38" s="276"/>
      <c r="AEH38" s="276"/>
      <c r="AEI38" s="276"/>
      <c r="AEJ38" s="276"/>
      <c r="AEK38" s="276"/>
      <c r="AEL38" s="276"/>
      <c r="AEM38" s="276"/>
      <c r="AEN38" s="276"/>
      <c r="AEO38" s="276"/>
      <c r="AEP38" s="276"/>
      <c r="AEQ38" s="276"/>
      <c r="AER38" s="276"/>
      <c r="AES38" s="276"/>
      <c r="AET38" s="276"/>
      <c r="AEU38" s="276"/>
      <c r="AEV38" s="276"/>
      <c r="AEW38" s="276"/>
      <c r="AEX38" s="276"/>
      <c r="AEY38" s="276"/>
      <c r="AEZ38" s="276"/>
      <c r="AFA38" s="276"/>
      <c r="AFB38" s="276"/>
      <c r="AFC38" s="276"/>
      <c r="AFD38" s="276"/>
      <c r="AFE38" s="276"/>
      <c r="AFF38" s="276"/>
      <c r="AFG38" s="276"/>
      <c r="AFH38" s="276"/>
      <c r="AFI38" s="276"/>
      <c r="AFJ38" s="276"/>
      <c r="AFK38" s="276"/>
      <c r="AFL38" s="276"/>
      <c r="AFM38" s="276"/>
      <c r="AFN38" s="276"/>
      <c r="AFO38" s="276"/>
      <c r="AFP38" s="276"/>
      <c r="AFQ38" s="276"/>
      <c r="AFR38" s="276"/>
      <c r="AFS38" s="276"/>
      <c r="AFT38" s="276"/>
      <c r="AFU38" s="276"/>
      <c r="AFV38" s="276"/>
      <c r="AFW38" s="276"/>
      <c r="AFX38" s="276"/>
      <c r="AFY38" s="276"/>
      <c r="AFZ38" s="276"/>
      <c r="AGA38" s="276"/>
      <c r="AGB38" s="276"/>
      <c r="AGC38" s="276"/>
      <c r="AGD38" s="276"/>
      <c r="AGE38" s="276"/>
      <c r="AGF38" s="276"/>
      <c r="AGG38" s="276"/>
      <c r="AGH38" s="276"/>
      <c r="AGI38" s="276"/>
      <c r="AGJ38" s="276"/>
      <c r="AGK38" s="276"/>
      <c r="AGL38" s="276"/>
      <c r="AGM38" s="276"/>
      <c r="AGN38" s="276"/>
      <c r="AGO38" s="276"/>
      <c r="AGP38" s="276"/>
      <c r="AGQ38" s="276"/>
      <c r="AGR38" s="276"/>
      <c r="AGS38" s="276"/>
      <c r="AGT38" s="276"/>
      <c r="AGU38" s="276"/>
      <c r="AGV38" s="276"/>
      <c r="AGW38" s="276"/>
      <c r="AGX38" s="276"/>
      <c r="AGY38" s="276"/>
      <c r="AGZ38" s="276"/>
      <c r="AHA38" s="276"/>
      <c r="AHB38" s="276"/>
      <c r="AHC38" s="276"/>
      <c r="AHD38" s="276"/>
      <c r="AHE38" s="276"/>
      <c r="AHF38" s="276"/>
      <c r="AHG38" s="276"/>
      <c r="AHH38" s="276"/>
      <c r="AHI38" s="276"/>
      <c r="AHJ38" s="276"/>
      <c r="AHK38" s="276"/>
      <c r="AHL38" s="276"/>
      <c r="AHM38" s="276"/>
      <c r="AHN38" s="276"/>
      <c r="AHO38" s="276"/>
      <c r="AHP38" s="276"/>
      <c r="AHQ38" s="276"/>
      <c r="AHR38" s="276"/>
      <c r="AHS38" s="276"/>
      <c r="AHT38" s="276"/>
      <c r="AHU38" s="276"/>
      <c r="AHV38" s="276"/>
      <c r="AHW38" s="276"/>
      <c r="AHX38" s="276"/>
      <c r="AHY38" s="276"/>
      <c r="AHZ38" s="276"/>
      <c r="AIA38" s="276"/>
      <c r="AIB38" s="276"/>
      <c r="AIC38" s="276"/>
      <c r="AID38" s="276"/>
      <c r="AIE38" s="276"/>
      <c r="AIF38" s="276"/>
      <c r="AIG38" s="276"/>
      <c r="AIH38" s="276"/>
      <c r="AII38" s="276"/>
      <c r="AIJ38" s="276"/>
      <c r="AIK38" s="276"/>
      <c r="AIL38" s="276"/>
      <c r="AIM38" s="276"/>
      <c r="AIN38" s="276"/>
      <c r="AIO38" s="276"/>
      <c r="AIP38" s="276"/>
      <c r="AIQ38" s="276"/>
      <c r="AIR38" s="276"/>
      <c r="AIS38" s="276"/>
      <c r="AIT38" s="276"/>
      <c r="AIU38" s="276"/>
      <c r="AIV38" s="276"/>
      <c r="AIW38" s="276"/>
      <c r="AIX38" s="276"/>
      <c r="AIY38" s="276"/>
      <c r="AIZ38" s="276"/>
      <c r="AJA38" s="276"/>
      <c r="AJB38" s="276"/>
      <c r="AJC38" s="276"/>
      <c r="AJD38" s="276"/>
      <c r="AJE38" s="276"/>
      <c r="AJF38" s="276"/>
      <c r="AJG38" s="276"/>
      <c r="AJH38" s="276"/>
      <c r="AJI38" s="276"/>
      <c r="AJJ38" s="276"/>
      <c r="AJK38" s="276"/>
      <c r="AJL38" s="276"/>
      <c r="AJM38" s="276"/>
      <c r="AJN38" s="276"/>
      <c r="AJO38" s="276"/>
      <c r="AJP38" s="276"/>
      <c r="AJQ38" s="276"/>
      <c r="AJR38" s="276"/>
      <c r="AJS38" s="276"/>
      <c r="AJT38" s="276"/>
      <c r="AJU38" s="276"/>
      <c r="AJV38" s="276"/>
      <c r="AJW38" s="276"/>
      <c r="AJX38" s="276"/>
      <c r="AJY38" s="276"/>
      <c r="AJZ38" s="276"/>
      <c r="AKA38" s="276"/>
      <c r="AKB38" s="276"/>
      <c r="AKC38" s="276"/>
      <c r="AKD38" s="276"/>
      <c r="AKE38" s="276"/>
      <c r="AKF38" s="276"/>
      <c r="AKG38" s="276"/>
      <c r="AKH38" s="276"/>
      <c r="AKI38" s="276"/>
      <c r="AKJ38" s="276"/>
      <c r="AKK38" s="276"/>
      <c r="AKL38" s="276"/>
      <c r="AKM38" s="276"/>
      <c r="AKN38" s="276"/>
      <c r="AKO38" s="276"/>
      <c r="AKP38" s="276"/>
      <c r="AKQ38" s="276"/>
      <c r="AKR38" s="276"/>
      <c r="AKS38" s="276"/>
      <c r="AKT38" s="276"/>
      <c r="AKU38" s="276"/>
      <c r="AKV38" s="276"/>
      <c r="AKW38" s="276"/>
      <c r="AKX38" s="276"/>
      <c r="AKY38" s="276"/>
      <c r="AKZ38" s="276"/>
      <c r="ALA38" s="276"/>
      <c r="ALB38" s="276"/>
      <c r="ALC38" s="276"/>
      <c r="ALD38" s="276"/>
      <c r="ALE38" s="276"/>
      <c r="ALF38" s="276"/>
      <c r="ALG38" s="276"/>
      <c r="ALH38" s="276"/>
      <c r="ALI38" s="276"/>
      <c r="ALJ38" s="276"/>
      <c r="ALK38" s="276"/>
      <c r="ALL38" s="276"/>
      <c r="ALM38" s="276"/>
      <c r="ALN38" s="276"/>
      <c r="ALO38" s="276"/>
      <c r="ALP38" s="276"/>
      <c r="ALQ38" s="276"/>
      <c r="ALR38" s="276"/>
      <c r="ALS38" s="276"/>
      <c r="ALT38" s="276"/>
      <c r="ALU38" s="276"/>
      <c r="ALV38" s="276"/>
      <c r="ALW38" s="276"/>
      <c r="ALX38" s="276"/>
      <c r="ALY38" s="276"/>
      <c r="ALZ38" s="276"/>
      <c r="AMA38" s="276"/>
      <c r="AMB38" s="276"/>
      <c r="AMC38" s="276"/>
      <c r="AMD38" s="276"/>
      <c r="AME38" s="276"/>
      <c r="AMF38" s="276"/>
      <c r="AMG38" s="276"/>
      <c r="AMH38" s="276"/>
      <c r="AMI38" s="276"/>
      <c r="AMJ38" s="276"/>
    </row>
    <row r="39" customFormat="false" ht="14.05" hidden="false" customHeight="false" outlineLevel="0" collapsed="false">
      <c r="A39" s="258"/>
      <c r="B39" s="279" t="s">
        <v>319</v>
      </c>
      <c r="C39" s="280" t="n">
        <f aca="false">12/C28</f>
        <v>27.0704429920116</v>
      </c>
      <c r="D39" s="258"/>
      <c r="E39" s="258"/>
      <c r="F39" s="258"/>
      <c r="G39" s="258"/>
      <c r="H39" s="258"/>
      <c r="I39" s="258"/>
      <c r="J39" s="258"/>
      <c r="K39" s="258" t="e">
        <f aca="false">IF(#REF!&gt;12,#REF!-12,#REF!,TRUE()))</f>
        <v>#VALUE!</v>
      </c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  <c r="AJ39" s="276"/>
      <c r="AK39" s="276"/>
      <c r="AL39" s="276"/>
      <c r="AM39" s="276"/>
      <c r="AN39" s="276"/>
      <c r="AO39" s="276"/>
      <c r="AP39" s="276"/>
      <c r="AQ39" s="276"/>
      <c r="AR39" s="276"/>
      <c r="AS39" s="276"/>
      <c r="AT39" s="276"/>
      <c r="AU39" s="276"/>
      <c r="AV39" s="276"/>
      <c r="AW39" s="276"/>
      <c r="AX39" s="276"/>
      <c r="AY39" s="276"/>
      <c r="AZ39" s="276"/>
      <c r="BA39" s="276"/>
      <c r="BB39" s="276"/>
      <c r="BC39" s="276"/>
      <c r="BD39" s="276"/>
      <c r="BE39" s="276"/>
      <c r="BF39" s="276"/>
      <c r="BG39" s="276"/>
      <c r="BH39" s="276"/>
      <c r="BI39" s="276"/>
      <c r="BJ39" s="276"/>
      <c r="BK39" s="276"/>
      <c r="BL39" s="276"/>
      <c r="BM39" s="276"/>
      <c r="BN39" s="276"/>
      <c r="BO39" s="276"/>
      <c r="BP39" s="276"/>
      <c r="BQ39" s="276"/>
      <c r="BR39" s="276"/>
      <c r="BS39" s="276"/>
      <c r="BT39" s="276"/>
      <c r="BU39" s="276"/>
      <c r="BV39" s="276"/>
      <c r="BW39" s="276"/>
      <c r="BX39" s="276"/>
      <c r="BY39" s="276"/>
      <c r="BZ39" s="276"/>
      <c r="CA39" s="276"/>
      <c r="CB39" s="276"/>
      <c r="CC39" s="276"/>
      <c r="CD39" s="276"/>
      <c r="CE39" s="276"/>
      <c r="CF39" s="276"/>
      <c r="CG39" s="276"/>
      <c r="CH39" s="276"/>
      <c r="CI39" s="276"/>
      <c r="CJ39" s="276"/>
      <c r="CK39" s="276"/>
      <c r="CL39" s="276"/>
      <c r="CM39" s="276"/>
      <c r="CN39" s="276"/>
      <c r="CO39" s="276"/>
      <c r="CP39" s="276"/>
      <c r="CQ39" s="276"/>
      <c r="CR39" s="276"/>
      <c r="CS39" s="276"/>
      <c r="CT39" s="276"/>
      <c r="CU39" s="276"/>
      <c r="CV39" s="276"/>
      <c r="CW39" s="276"/>
      <c r="CX39" s="276"/>
      <c r="CY39" s="276"/>
      <c r="CZ39" s="276"/>
      <c r="DA39" s="276"/>
      <c r="DB39" s="276"/>
      <c r="DC39" s="276"/>
      <c r="DD39" s="276"/>
      <c r="DE39" s="276"/>
      <c r="DF39" s="276"/>
      <c r="DG39" s="276"/>
      <c r="DH39" s="276"/>
      <c r="DI39" s="276"/>
      <c r="DJ39" s="276"/>
      <c r="DK39" s="276"/>
      <c r="DL39" s="276"/>
      <c r="DM39" s="276"/>
      <c r="DN39" s="276"/>
      <c r="DO39" s="276"/>
      <c r="DP39" s="276"/>
      <c r="DQ39" s="276"/>
      <c r="DR39" s="276"/>
      <c r="DS39" s="276"/>
      <c r="DT39" s="276"/>
      <c r="DU39" s="276"/>
      <c r="DV39" s="276"/>
      <c r="DW39" s="276"/>
      <c r="DX39" s="276"/>
      <c r="DY39" s="276"/>
      <c r="DZ39" s="276"/>
      <c r="EA39" s="276"/>
      <c r="EB39" s="276"/>
      <c r="EC39" s="276"/>
      <c r="ED39" s="276"/>
      <c r="EE39" s="276"/>
      <c r="EF39" s="276"/>
      <c r="EG39" s="276"/>
      <c r="EH39" s="276"/>
      <c r="EI39" s="276"/>
      <c r="EJ39" s="276"/>
      <c r="EK39" s="276"/>
      <c r="EL39" s="276"/>
      <c r="EM39" s="276"/>
      <c r="EN39" s="276"/>
      <c r="EO39" s="276"/>
      <c r="EP39" s="276"/>
      <c r="EQ39" s="276"/>
      <c r="ER39" s="276"/>
      <c r="ES39" s="276"/>
      <c r="ET39" s="276"/>
      <c r="EU39" s="276"/>
      <c r="EV39" s="276"/>
      <c r="EW39" s="276"/>
      <c r="EX39" s="276"/>
      <c r="EY39" s="276"/>
      <c r="EZ39" s="276"/>
      <c r="FA39" s="276"/>
      <c r="FB39" s="276"/>
      <c r="FC39" s="276"/>
      <c r="FD39" s="276"/>
      <c r="FE39" s="276"/>
      <c r="FF39" s="276"/>
      <c r="FG39" s="276"/>
      <c r="FH39" s="276"/>
      <c r="FI39" s="276"/>
      <c r="FJ39" s="276"/>
      <c r="FK39" s="276"/>
      <c r="FL39" s="276"/>
      <c r="FM39" s="276"/>
      <c r="FN39" s="276"/>
      <c r="FO39" s="276"/>
      <c r="FP39" s="276"/>
      <c r="FQ39" s="276"/>
      <c r="FR39" s="276"/>
      <c r="FS39" s="276"/>
      <c r="FT39" s="276"/>
      <c r="FU39" s="276"/>
      <c r="FV39" s="276"/>
      <c r="FW39" s="276"/>
      <c r="FX39" s="276"/>
      <c r="FY39" s="276"/>
      <c r="FZ39" s="276"/>
      <c r="GA39" s="276"/>
      <c r="GB39" s="276"/>
      <c r="GC39" s="276"/>
      <c r="GD39" s="276"/>
      <c r="GE39" s="276"/>
      <c r="GF39" s="276"/>
      <c r="GG39" s="276"/>
      <c r="GH39" s="276"/>
      <c r="GI39" s="276"/>
      <c r="GJ39" s="276"/>
      <c r="GK39" s="276"/>
      <c r="GL39" s="276"/>
      <c r="GM39" s="276"/>
      <c r="GN39" s="276"/>
      <c r="GO39" s="276"/>
      <c r="GP39" s="276"/>
      <c r="GQ39" s="276"/>
      <c r="GR39" s="276"/>
      <c r="GS39" s="276"/>
      <c r="GT39" s="276"/>
      <c r="GU39" s="276"/>
      <c r="GV39" s="276"/>
      <c r="GW39" s="276"/>
      <c r="GX39" s="276"/>
      <c r="GY39" s="276"/>
      <c r="GZ39" s="276"/>
      <c r="HA39" s="276"/>
      <c r="HB39" s="276"/>
      <c r="HC39" s="276"/>
      <c r="HD39" s="276"/>
      <c r="HE39" s="276"/>
      <c r="HF39" s="276"/>
      <c r="HG39" s="276"/>
      <c r="HH39" s="276"/>
      <c r="HI39" s="276"/>
      <c r="HJ39" s="276"/>
      <c r="HK39" s="276"/>
      <c r="HL39" s="276"/>
      <c r="HM39" s="276"/>
      <c r="HN39" s="276"/>
      <c r="HO39" s="276"/>
      <c r="HP39" s="276"/>
      <c r="HQ39" s="276"/>
      <c r="HR39" s="276"/>
      <c r="HS39" s="276"/>
      <c r="HT39" s="276"/>
      <c r="HU39" s="276"/>
      <c r="HV39" s="276"/>
      <c r="HW39" s="276"/>
      <c r="HX39" s="276"/>
      <c r="HY39" s="276"/>
      <c r="HZ39" s="276"/>
      <c r="IA39" s="276"/>
      <c r="IB39" s="276"/>
      <c r="IC39" s="276"/>
      <c r="ID39" s="276"/>
      <c r="IE39" s="276"/>
      <c r="IF39" s="276"/>
      <c r="IG39" s="276"/>
      <c r="IH39" s="276"/>
      <c r="II39" s="276"/>
      <c r="IJ39" s="276"/>
      <c r="IK39" s="276"/>
      <c r="IL39" s="276"/>
      <c r="IM39" s="276"/>
      <c r="IN39" s="276"/>
      <c r="IO39" s="276"/>
      <c r="IP39" s="276"/>
      <c r="IQ39" s="276"/>
      <c r="IR39" s="276"/>
      <c r="IS39" s="276"/>
      <c r="IT39" s="276"/>
      <c r="IU39" s="276"/>
      <c r="IV39" s="276"/>
      <c r="IW39" s="276"/>
      <c r="IX39" s="276"/>
      <c r="IY39" s="276"/>
      <c r="IZ39" s="276"/>
      <c r="JA39" s="276"/>
      <c r="JB39" s="276"/>
      <c r="JC39" s="276"/>
      <c r="JD39" s="276"/>
      <c r="JE39" s="276"/>
      <c r="JF39" s="276"/>
      <c r="JG39" s="276"/>
      <c r="JH39" s="276"/>
      <c r="JI39" s="276"/>
      <c r="JJ39" s="276"/>
      <c r="JK39" s="276"/>
      <c r="JL39" s="276"/>
      <c r="JM39" s="276"/>
      <c r="JN39" s="276"/>
      <c r="JO39" s="276"/>
      <c r="JP39" s="276"/>
      <c r="JQ39" s="276"/>
      <c r="JR39" s="276"/>
      <c r="JS39" s="276"/>
      <c r="JT39" s="276"/>
      <c r="JU39" s="276"/>
      <c r="JV39" s="276"/>
      <c r="JW39" s="276"/>
      <c r="JX39" s="276"/>
      <c r="JY39" s="276"/>
      <c r="JZ39" s="276"/>
      <c r="KA39" s="276"/>
      <c r="KB39" s="276"/>
      <c r="KC39" s="276"/>
      <c r="KD39" s="276"/>
      <c r="KE39" s="276"/>
      <c r="KF39" s="276"/>
      <c r="KG39" s="276"/>
      <c r="KH39" s="276"/>
      <c r="KI39" s="276"/>
      <c r="KJ39" s="276"/>
      <c r="KK39" s="276"/>
      <c r="KL39" s="276"/>
      <c r="KM39" s="276"/>
      <c r="KN39" s="276"/>
      <c r="KO39" s="276"/>
      <c r="KP39" s="276"/>
      <c r="KQ39" s="276"/>
      <c r="KR39" s="276"/>
      <c r="KS39" s="276"/>
      <c r="KT39" s="276"/>
      <c r="KU39" s="276"/>
      <c r="KV39" s="276"/>
      <c r="KW39" s="276"/>
      <c r="KX39" s="276"/>
      <c r="KY39" s="276"/>
      <c r="KZ39" s="276"/>
      <c r="LA39" s="276"/>
      <c r="LB39" s="276"/>
      <c r="LC39" s="276"/>
      <c r="LD39" s="276"/>
      <c r="LE39" s="276"/>
      <c r="LF39" s="276"/>
      <c r="LG39" s="276"/>
      <c r="LH39" s="276"/>
      <c r="LI39" s="276"/>
      <c r="LJ39" s="276"/>
      <c r="LK39" s="276"/>
      <c r="LL39" s="276"/>
      <c r="LM39" s="276"/>
      <c r="LN39" s="276"/>
      <c r="LO39" s="276"/>
      <c r="LP39" s="276"/>
      <c r="LQ39" s="276"/>
      <c r="LR39" s="276"/>
      <c r="LS39" s="276"/>
      <c r="LT39" s="276"/>
      <c r="LU39" s="276"/>
      <c r="LV39" s="276"/>
      <c r="LW39" s="276"/>
      <c r="LX39" s="276"/>
      <c r="LY39" s="276"/>
      <c r="LZ39" s="276"/>
      <c r="MA39" s="276"/>
      <c r="MB39" s="276"/>
      <c r="MC39" s="276"/>
      <c r="MD39" s="276"/>
      <c r="ME39" s="276"/>
      <c r="MF39" s="276"/>
      <c r="MG39" s="276"/>
      <c r="MH39" s="276"/>
      <c r="MI39" s="276"/>
      <c r="MJ39" s="276"/>
      <c r="MK39" s="276"/>
      <c r="ML39" s="276"/>
      <c r="MM39" s="276"/>
      <c r="MN39" s="276"/>
      <c r="MO39" s="276"/>
      <c r="MP39" s="276"/>
      <c r="MQ39" s="276"/>
      <c r="MR39" s="276"/>
      <c r="MS39" s="276"/>
      <c r="MT39" s="276"/>
      <c r="MU39" s="276"/>
      <c r="MV39" s="276"/>
      <c r="MW39" s="276"/>
      <c r="MX39" s="276"/>
      <c r="MY39" s="276"/>
      <c r="MZ39" s="276"/>
      <c r="NA39" s="276"/>
      <c r="NB39" s="276"/>
      <c r="NC39" s="276"/>
      <c r="ND39" s="276"/>
      <c r="NE39" s="276"/>
      <c r="NF39" s="276"/>
      <c r="NG39" s="276"/>
      <c r="NH39" s="276"/>
      <c r="NI39" s="276"/>
      <c r="NJ39" s="276"/>
      <c r="NK39" s="276"/>
      <c r="NL39" s="276"/>
      <c r="NM39" s="276"/>
      <c r="NN39" s="276"/>
      <c r="NO39" s="276"/>
      <c r="NP39" s="276"/>
      <c r="NQ39" s="276"/>
      <c r="NR39" s="276"/>
      <c r="NS39" s="276"/>
      <c r="NT39" s="276"/>
      <c r="NU39" s="276"/>
      <c r="NV39" s="276"/>
      <c r="NW39" s="276"/>
      <c r="NX39" s="276"/>
      <c r="NY39" s="276"/>
      <c r="NZ39" s="276"/>
      <c r="OA39" s="276"/>
      <c r="OB39" s="276"/>
      <c r="OC39" s="276"/>
      <c r="OD39" s="276"/>
      <c r="OE39" s="276"/>
      <c r="OF39" s="276"/>
      <c r="OG39" s="276"/>
      <c r="OH39" s="276"/>
      <c r="OI39" s="276"/>
      <c r="OJ39" s="276"/>
      <c r="OK39" s="276"/>
      <c r="OL39" s="276"/>
      <c r="OM39" s="276"/>
      <c r="ON39" s="276"/>
      <c r="OO39" s="276"/>
      <c r="OP39" s="276"/>
      <c r="OQ39" s="276"/>
      <c r="OR39" s="276"/>
      <c r="OS39" s="276"/>
      <c r="OT39" s="276"/>
      <c r="OU39" s="276"/>
      <c r="OV39" s="276"/>
      <c r="OW39" s="276"/>
      <c r="OX39" s="276"/>
      <c r="OY39" s="276"/>
      <c r="OZ39" s="276"/>
      <c r="PA39" s="276"/>
      <c r="PB39" s="276"/>
      <c r="PC39" s="276"/>
      <c r="PD39" s="276"/>
      <c r="PE39" s="276"/>
      <c r="PF39" s="276"/>
      <c r="PG39" s="276"/>
      <c r="PH39" s="276"/>
      <c r="PI39" s="276"/>
      <c r="PJ39" s="276"/>
      <c r="PK39" s="276"/>
      <c r="PL39" s="276"/>
      <c r="PM39" s="276"/>
      <c r="PN39" s="276"/>
      <c r="PO39" s="276"/>
      <c r="PP39" s="276"/>
      <c r="PQ39" s="276"/>
      <c r="PR39" s="276"/>
      <c r="PS39" s="276"/>
      <c r="PT39" s="276"/>
      <c r="PU39" s="276"/>
      <c r="PV39" s="276"/>
      <c r="PW39" s="276"/>
      <c r="PX39" s="276"/>
      <c r="PY39" s="276"/>
      <c r="PZ39" s="276"/>
      <c r="QA39" s="276"/>
      <c r="QB39" s="276"/>
      <c r="QC39" s="276"/>
      <c r="QD39" s="276"/>
      <c r="QE39" s="276"/>
      <c r="QF39" s="276"/>
      <c r="QG39" s="276"/>
      <c r="QH39" s="276"/>
      <c r="QI39" s="276"/>
      <c r="QJ39" s="276"/>
      <c r="QK39" s="276"/>
      <c r="QL39" s="276"/>
      <c r="QM39" s="276"/>
      <c r="QN39" s="276"/>
      <c r="QO39" s="276"/>
      <c r="QP39" s="276"/>
      <c r="QQ39" s="276"/>
      <c r="QR39" s="276"/>
      <c r="QS39" s="276"/>
      <c r="QT39" s="276"/>
      <c r="QU39" s="276"/>
      <c r="QV39" s="276"/>
      <c r="QW39" s="276"/>
      <c r="QX39" s="276"/>
      <c r="QY39" s="276"/>
      <c r="QZ39" s="276"/>
      <c r="RA39" s="276"/>
      <c r="RB39" s="276"/>
      <c r="RC39" s="276"/>
      <c r="RD39" s="276"/>
      <c r="RE39" s="276"/>
      <c r="RF39" s="276"/>
      <c r="RG39" s="276"/>
      <c r="RH39" s="276"/>
      <c r="RI39" s="276"/>
      <c r="RJ39" s="276"/>
      <c r="RK39" s="276"/>
      <c r="RL39" s="276"/>
      <c r="RM39" s="276"/>
      <c r="RN39" s="276"/>
      <c r="RO39" s="276"/>
      <c r="RP39" s="276"/>
      <c r="RQ39" s="276"/>
      <c r="RR39" s="276"/>
      <c r="RS39" s="276"/>
      <c r="RT39" s="276"/>
      <c r="RU39" s="276"/>
      <c r="RV39" s="276"/>
      <c r="RW39" s="276"/>
      <c r="RX39" s="276"/>
      <c r="RY39" s="276"/>
      <c r="RZ39" s="276"/>
      <c r="SA39" s="276"/>
      <c r="SB39" s="276"/>
      <c r="SC39" s="276"/>
      <c r="SD39" s="276"/>
      <c r="SE39" s="276"/>
      <c r="SF39" s="276"/>
      <c r="SG39" s="276"/>
      <c r="SH39" s="276"/>
      <c r="SI39" s="276"/>
      <c r="SJ39" s="276"/>
      <c r="SK39" s="276"/>
      <c r="SL39" s="276"/>
      <c r="SM39" s="276"/>
      <c r="SN39" s="276"/>
      <c r="SO39" s="276"/>
      <c r="SP39" s="276"/>
      <c r="SQ39" s="276"/>
      <c r="SR39" s="276"/>
      <c r="SS39" s="276"/>
      <c r="ST39" s="276"/>
      <c r="SU39" s="276"/>
      <c r="SV39" s="276"/>
      <c r="SW39" s="276"/>
      <c r="SX39" s="276"/>
      <c r="SY39" s="276"/>
      <c r="SZ39" s="276"/>
      <c r="TA39" s="276"/>
      <c r="TB39" s="276"/>
      <c r="TC39" s="276"/>
      <c r="TD39" s="276"/>
      <c r="TE39" s="276"/>
      <c r="TF39" s="276"/>
      <c r="TG39" s="276"/>
      <c r="TH39" s="276"/>
      <c r="TI39" s="276"/>
      <c r="TJ39" s="276"/>
      <c r="TK39" s="276"/>
      <c r="TL39" s="276"/>
      <c r="TM39" s="276"/>
      <c r="TN39" s="276"/>
      <c r="TO39" s="276"/>
      <c r="TP39" s="276"/>
      <c r="TQ39" s="276"/>
      <c r="TR39" s="276"/>
      <c r="TS39" s="276"/>
      <c r="TT39" s="276"/>
      <c r="TU39" s="276"/>
      <c r="TV39" s="276"/>
      <c r="TW39" s="276"/>
      <c r="TX39" s="276"/>
      <c r="TY39" s="276"/>
      <c r="TZ39" s="276"/>
      <c r="UA39" s="276"/>
      <c r="UB39" s="276"/>
      <c r="UC39" s="276"/>
      <c r="UD39" s="276"/>
      <c r="UE39" s="276"/>
      <c r="UF39" s="276"/>
      <c r="UG39" s="276"/>
      <c r="UH39" s="276"/>
      <c r="UI39" s="276"/>
      <c r="UJ39" s="276"/>
      <c r="UK39" s="276"/>
      <c r="UL39" s="276"/>
      <c r="UM39" s="276"/>
      <c r="UN39" s="276"/>
      <c r="UO39" s="276"/>
      <c r="UP39" s="276"/>
      <c r="UQ39" s="276"/>
      <c r="UR39" s="276"/>
      <c r="US39" s="276"/>
      <c r="UT39" s="276"/>
      <c r="UU39" s="276"/>
      <c r="UV39" s="276"/>
      <c r="UW39" s="276"/>
      <c r="UX39" s="276"/>
      <c r="UY39" s="276"/>
      <c r="UZ39" s="276"/>
      <c r="VA39" s="276"/>
      <c r="VB39" s="276"/>
      <c r="VC39" s="276"/>
      <c r="VD39" s="276"/>
      <c r="VE39" s="276"/>
      <c r="VF39" s="276"/>
      <c r="VG39" s="276"/>
      <c r="VH39" s="276"/>
      <c r="VI39" s="276"/>
      <c r="VJ39" s="276"/>
      <c r="VK39" s="276"/>
      <c r="VL39" s="276"/>
      <c r="VM39" s="276"/>
      <c r="VN39" s="276"/>
      <c r="VO39" s="276"/>
      <c r="VP39" s="276"/>
      <c r="VQ39" s="276"/>
      <c r="VR39" s="276"/>
      <c r="VS39" s="276"/>
      <c r="VT39" s="276"/>
      <c r="VU39" s="276"/>
      <c r="VV39" s="276"/>
      <c r="VW39" s="276"/>
      <c r="VX39" s="276"/>
      <c r="VY39" s="276"/>
      <c r="VZ39" s="276"/>
      <c r="WA39" s="276"/>
      <c r="WB39" s="276"/>
      <c r="WC39" s="276"/>
      <c r="WD39" s="276"/>
      <c r="WE39" s="276"/>
      <c r="WF39" s="276"/>
      <c r="WG39" s="276"/>
      <c r="WH39" s="276"/>
      <c r="WI39" s="276"/>
      <c r="WJ39" s="276"/>
      <c r="WK39" s="276"/>
      <c r="WL39" s="276"/>
      <c r="WM39" s="276"/>
      <c r="WN39" s="276"/>
      <c r="WO39" s="276"/>
      <c r="WP39" s="276"/>
      <c r="WQ39" s="276"/>
      <c r="WR39" s="276"/>
      <c r="WS39" s="276"/>
      <c r="WT39" s="276"/>
      <c r="WU39" s="276"/>
      <c r="WV39" s="276"/>
      <c r="WW39" s="276"/>
      <c r="WX39" s="276"/>
      <c r="WY39" s="276"/>
      <c r="WZ39" s="276"/>
      <c r="XA39" s="276"/>
      <c r="XB39" s="276"/>
      <c r="XC39" s="276"/>
      <c r="XD39" s="276"/>
      <c r="XE39" s="276"/>
      <c r="XF39" s="276"/>
      <c r="XG39" s="276"/>
      <c r="XH39" s="276"/>
      <c r="XI39" s="276"/>
      <c r="XJ39" s="276"/>
      <c r="XK39" s="276"/>
      <c r="XL39" s="276"/>
      <c r="XM39" s="276"/>
      <c r="XN39" s="276"/>
      <c r="XO39" s="276"/>
      <c r="XP39" s="276"/>
      <c r="XQ39" s="276"/>
      <c r="XR39" s="276"/>
      <c r="XS39" s="276"/>
      <c r="XT39" s="276"/>
      <c r="XU39" s="276"/>
      <c r="XV39" s="276"/>
      <c r="XW39" s="276"/>
      <c r="XX39" s="276"/>
      <c r="XY39" s="276"/>
      <c r="XZ39" s="276"/>
      <c r="YA39" s="276"/>
      <c r="YB39" s="276"/>
      <c r="YC39" s="276"/>
      <c r="YD39" s="276"/>
      <c r="YE39" s="276"/>
      <c r="YF39" s="276"/>
      <c r="YG39" s="276"/>
      <c r="YH39" s="276"/>
      <c r="YI39" s="276"/>
      <c r="YJ39" s="276"/>
      <c r="YK39" s="276"/>
      <c r="YL39" s="276"/>
      <c r="YM39" s="276"/>
      <c r="YN39" s="276"/>
      <c r="YO39" s="276"/>
      <c r="YP39" s="276"/>
      <c r="YQ39" s="276"/>
      <c r="YR39" s="276"/>
      <c r="YS39" s="276"/>
      <c r="YT39" s="276"/>
      <c r="YU39" s="276"/>
      <c r="YV39" s="276"/>
      <c r="YW39" s="276"/>
      <c r="YX39" s="276"/>
      <c r="YY39" s="276"/>
      <c r="YZ39" s="276"/>
      <c r="ZA39" s="276"/>
      <c r="ZB39" s="276"/>
      <c r="ZC39" s="276"/>
      <c r="ZD39" s="276"/>
      <c r="ZE39" s="276"/>
      <c r="ZF39" s="276"/>
      <c r="ZG39" s="276"/>
      <c r="ZH39" s="276"/>
      <c r="ZI39" s="276"/>
      <c r="ZJ39" s="276"/>
      <c r="ZK39" s="276"/>
      <c r="ZL39" s="276"/>
      <c r="ZM39" s="276"/>
      <c r="ZN39" s="276"/>
      <c r="ZO39" s="276"/>
      <c r="ZP39" s="276"/>
      <c r="ZQ39" s="276"/>
      <c r="ZR39" s="276"/>
      <c r="ZS39" s="276"/>
      <c r="ZT39" s="276"/>
      <c r="ZU39" s="276"/>
      <c r="ZV39" s="276"/>
      <c r="ZW39" s="276"/>
      <c r="ZX39" s="276"/>
      <c r="ZY39" s="276"/>
      <c r="ZZ39" s="276"/>
      <c r="AAA39" s="276"/>
      <c r="AAB39" s="276"/>
      <c r="AAC39" s="276"/>
      <c r="AAD39" s="276"/>
      <c r="AAE39" s="276"/>
      <c r="AAF39" s="276"/>
      <c r="AAG39" s="276"/>
      <c r="AAH39" s="276"/>
      <c r="AAI39" s="276"/>
      <c r="AAJ39" s="276"/>
      <c r="AAK39" s="276"/>
      <c r="AAL39" s="276"/>
      <c r="AAM39" s="276"/>
      <c r="AAN39" s="276"/>
      <c r="AAO39" s="276"/>
      <c r="AAP39" s="276"/>
      <c r="AAQ39" s="276"/>
      <c r="AAR39" s="276"/>
      <c r="AAS39" s="276"/>
      <c r="AAT39" s="276"/>
      <c r="AAU39" s="276"/>
      <c r="AAV39" s="276"/>
      <c r="AAW39" s="276"/>
      <c r="AAX39" s="276"/>
      <c r="AAY39" s="276"/>
      <c r="AAZ39" s="276"/>
      <c r="ABA39" s="276"/>
      <c r="ABB39" s="276"/>
      <c r="ABC39" s="276"/>
      <c r="ABD39" s="276"/>
      <c r="ABE39" s="276"/>
      <c r="ABF39" s="276"/>
      <c r="ABG39" s="276"/>
      <c r="ABH39" s="276"/>
      <c r="ABI39" s="276"/>
      <c r="ABJ39" s="276"/>
      <c r="ABK39" s="276"/>
      <c r="ABL39" s="276"/>
      <c r="ABM39" s="276"/>
      <c r="ABN39" s="276"/>
      <c r="ABO39" s="276"/>
      <c r="ABP39" s="276"/>
      <c r="ABQ39" s="276"/>
      <c r="ABR39" s="276"/>
      <c r="ABS39" s="276"/>
      <c r="ABT39" s="276"/>
      <c r="ABU39" s="276"/>
      <c r="ABV39" s="276"/>
      <c r="ABW39" s="276"/>
      <c r="ABX39" s="276"/>
      <c r="ABY39" s="276"/>
      <c r="ABZ39" s="276"/>
      <c r="ACA39" s="276"/>
      <c r="ACB39" s="276"/>
      <c r="ACC39" s="276"/>
      <c r="ACD39" s="276"/>
      <c r="ACE39" s="276"/>
      <c r="ACF39" s="276"/>
      <c r="ACG39" s="276"/>
      <c r="ACH39" s="276"/>
      <c r="ACI39" s="276"/>
      <c r="ACJ39" s="276"/>
      <c r="ACK39" s="276"/>
      <c r="ACL39" s="276"/>
      <c r="ACM39" s="276"/>
      <c r="ACN39" s="276"/>
      <c r="ACO39" s="276"/>
      <c r="ACP39" s="276"/>
      <c r="ACQ39" s="276"/>
      <c r="ACR39" s="276"/>
      <c r="ACS39" s="276"/>
      <c r="ACT39" s="276"/>
      <c r="ACU39" s="276"/>
      <c r="ACV39" s="276"/>
      <c r="ACW39" s="276"/>
      <c r="ACX39" s="276"/>
      <c r="ACY39" s="276"/>
      <c r="ACZ39" s="276"/>
      <c r="ADA39" s="276"/>
      <c r="ADB39" s="276"/>
      <c r="ADC39" s="276"/>
      <c r="ADD39" s="276"/>
      <c r="ADE39" s="276"/>
      <c r="ADF39" s="276"/>
      <c r="ADG39" s="276"/>
      <c r="ADH39" s="276"/>
      <c r="ADI39" s="276"/>
      <c r="ADJ39" s="276"/>
      <c r="ADK39" s="276"/>
      <c r="ADL39" s="276"/>
      <c r="ADM39" s="276"/>
      <c r="ADN39" s="276"/>
      <c r="ADO39" s="276"/>
      <c r="ADP39" s="276"/>
      <c r="ADQ39" s="276"/>
      <c r="ADR39" s="276"/>
      <c r="ADS39" s="276"/>
      <c r="ADT39" s="276"/>
      <c r="ADU39" s="276"/>
      <c r="ADV39" s="276"/>
      <c r="ADW39" s="276"/>
      <c r="ADX39" s="276"/>
      <c r="ADY39" s="276"/>
      <c r="ADZ39" s="276"/>
      <c r="AEA39" s="276"/>
      <c r="AEB39" s="276"/>
      <c r="AEC39" s="276"/>
      <c r="AED39" s="276"/>
      <c r="AEE39" s="276"/>
      <c r="AEF39" s="276"/>
      <c r="AEG39" s="276"/>
      <c r="AEH39" s="276"/>
      <c r="AEI39" s="276"/>
      <c r="AEJ39" s="276"/>
      <c r="AEK39" s="276"/>
      <c r="AEL39" s="276"/>
      <c r="AEM39" s="276"/>
      <c r="AEN39" s="276"/>
      <c r="AEO39" s="276"/>
      <c r="AEP39" s="276"/>
      <c r="AEQ39" s="276"/>
      <c r="AER39" s="276"/>
      <c r="AES39" s="276"/>
      <c r="AET39" s="276"/>
      <c r="AEU39" s="276"/>
      <c r="AEV39" s="276"/>
      <c r="AEW39" s="276"/>
      <c r="AEX39" s="276"/>
      <c r="AEY39" s="276"/>
      <c r="AEZ39" s="276"/>
      <c r="AFA39" s="276"/>
      <c r="AFB39" s="276"/>
      <c r="AFC39" s="276"/>
      <c r="AFD39" s="276"/>
      <c r="AFE39" s="276"/>
      <c r="AFF39" s="276"/>
      <c r="AFG39" s="276"/>
      <c r="AFH39" s="276"/>
      <c r="AFI39" s="276"/>
      <c r="AFJ39" s="276"/>
      <c r="AFK39" s="276"/>
      <c r="AFL39" s="276"/>
      <c r="AFM39" s="276"/>
      <c r="AFN39" s="276"/>
      <c r="AFO39" s="276"/>
      <c r="AFP39" s="276"/>
      <c r="AFQ39" s="276"/>
      <c r="AFR39" s="276"/>
      <c r="AFS39" s="276"/>
      <c r="AFT39" s="276"/>
      <c r="AFU39" s="276"/>
      <c r="AFV39" s="276"/>
      <c r="AFW39" s="276"/>
      <c r="AFX39" s="276"/>
      <c r="AFY39" s="276"/>
      <c r="AFZ39" s="276"/>
      <c r="AGA39" s="276"/>
      <c r="AGB39" s="276"/>
      <c r="AGC39" s="276"/>
      <c r="AGD39" s="276"/>
      <c r="AGE39" s="276"/>
      <c r="AGF39" s="276"/>
      <c r="AGG39" s="276"/>
      <c r="AGH39" s="276"/>
      <c r="AGI39" s="276"/>
      <c r="AGJ39" s="276"/>
      <c r="AGK39" s="276"/>
      <c r="AGL39" s="276"/>
      <c r="AGM39" s="276"/>
      <c r="AGN39" s="276"/>
      <c r="AGO39" s="276"/>
      <c r="AGP39" s="276"/>
      <c r="AGQ39" s="276"/>
      <c r="AGR39" s="276"/>
      <c r="AGS39" s="276"/>
      <c r="AGT39" s="276"/>
      <c r="AGU39" s="276"/>
      <c r="AGV39" s="276"/>
      <c r="AGW39" s="276"/>
      <c r="AGX39" s="276"/>
      <c r="AGY39" s="276"/>
      <c r="AGZ39" s="276"/>
      <c r="AHA39" s="276"/>
      <c r="AHB39" s="276"/>
      <c r="AHC39" s="276"/>
      <c r="AHD39" s="276"/>
      <c r="AHE39" s="276"/>
      <c r="AHF39" s="276"/>
      <c r="AHG39" s="276"/>
      <c r="AHH39" s="276"/>
      <c r="AHI39" s="276"/>
      <c r="AHJ39" s="276"/>
      <c r="AHK39" s="276"/>
      <c r="AHL39" s="276"/>
      <c r="AHM39" s="276"/>
      <c r="AHN39" s="276"/>
      <c r="AHO39" s="276"/>
      <c r="AHP39" s="276"/>
      <c r="AHQ39" s="276"/>
      <c r="AHR39" s="276"/>
      <c r="AHS39" s="276"/>
      <c r="AHT39" s="276"/>
      <c r="AHU39" s="276"/>
      <c r="AHV39" s="276"/>
      <c r="AHW39" s="276"/>
      <c r="AHX39" s="276"/>
      <c r="AHY39" s="276"/>
      <c r="AHZ39" s="276"/>
      <c r="AIA39" s="276"/>
      <c r="AIB39" s="276"/>
      <c r="AIC39" s="276"/>
      <c r="AID39" s="276"/>
      <c r="AIE39" s="276"/>
      <c r="AIF39" s="276"/>
      <c r="AIG39" s="276"/>
      <c r="AIH39" s="276"/>
      <c r="AII39" s="276"/>
      <c r="AIJ39" s="276"/>
      <c r="AIK39" s="276"/>
      <c r="AIL39" s="276"/>
      <c r="AIM39" s="276"/>
      <c r="AIN39" s="276"/>
      <c r="AIO39" s="276"/>
      <c r="AIP39" s="276"/>
      <c r="AIQ39" s="276"/>
      <c r="AIR39" s="276"/>
      <c r="AIS39" s="276"/>
      <c r="AIT39" s="276"/>
      <c r="AIU39" s="276"/>
      <c r="AIV39" s="276"/>
      <c r="AIW39" s="276"/>
      <c r="AIX39" s="276"/>
      <c r="AIY39" s="276"/>
      <c r="AIZ39" s="276"/>
      <c r="AJA39" s="276"/>
      <c r="AJB39" s="276"/>
      <c r="AJC39" s="276"/>
      <c r="AJD39" s="276"/>
      <c r="AJE39" s="276"/>
      <c r="AJF39" s="276"/>
      <c r="AJG39" s="276"/>
      <c r="AJH39" s="276"/>
      <c r="AJI39" s="276"/>
      <c r="AJJ39" s="276"/>
      <c r="AJK39" s="276"/>
      <c r="AJL39" s="276"/>
      <c r="AJM39" s="276"/>
      <c r="AJN39" s="276"/>
      <c r="AJO39" s="276"/>
      <c r="AJP39" s="276"/>
      <c r="AJQ39" s="276"/>
      <c r="AJR39" s="276"/>
      <c r="AJS39" s="276"/>
      <c r="AJT39" s="276"/>
      <c r="AJU39" s="276"/>
      <c r="AJV39" s="276"/>
      <c r="AJW39" s="276"/>
      <c r="AJX39" s="276"/>
      <c r="AJY39" s="276"/>
      <c r="AJZ39" s="276"/>
      <c r="AKA39" s="276"/>
      <c r="AKB39" s="276"/>
      <c r="AKC39" s="276"/>
      <c r="AKD39" s="276"/>
      <c r="AKE39" s="276"/>
      <c r="AKF39" s="276"/>
      <c r="AKG39" s="276"/>
      <c r="AKH39" s="276"/>
      <c r="AKI39" s="276"/>
      <c r="AKJ39" s="276"/>
      <c r="AKK39" s="276"/>
      <c r="AKL39" s="276"/>
      <c r="AKM39" s="276"/>
      <c r="AKN39" s="276"/>
      <c r="AKO39" s="276"/>
      <c r="AKP39" s="276"/>
      <c r="AKQ39" s="276"/>
      <c r="AKR39" s="276"/>
      <c r="AKS39" s="276"/>
      <c r="AKT39" s="276"/>
      <c r="AKU39" s="276"/>
      <c r="AKV39" s="276"/>
      <c r="AKW39" s="276"/>
      <c r="AKX39" s="276"/>
      <c r="AKY39" s="276"/>
      <c r="AKZ39" s="276"/>
      <c r="ALA39" s="276"/>
      <c r="ALB39" s="276"/>
      <c r="ALC39" s="276"/>
      <c r="ALD39" s="276"/>
      <c r="ALE39" s="276"/>
      <c r="ALF39" s="276"/>
      <c r="ALG39" s="276"/>
      <c r="ALH39" s="276"/>
      <c r="ALI39" s="276"/>
      <c r="ALJ39" s="276"/>
      <c r="ALK39" s="276"/>
      <c r="ALL39" s="276"/>
      <c r="ALM39" s="276"/>
      <c r="ALN39" s="276"/>
      <c r="ALO39" s="276"/>
      <c r="ALP39" s="276"/>
      <c r="ALQ39" s="276"/>
      <c r="ALR39" s="276"/>
      <c r="ALS39" s="276"/>
      <c r="ALT39" s="276"/>
      <c r="ALU39" s="276"/>
      <c r="ALV39" s="276"/>
      <c r="ALW39" s="276"/>
      <c r="ALX39" s="276"/>
      <c r="ALY39" s="276"/>
      <c r="ALZ39" s="276"/>
      <c r="AMA39" s="276"/>
      <c r="AMB39" s="276"/>
      <c r="AMC39" s="276"/>
      <c r="AMD39" s="276"/>
      <c r="AME39" s="276"/>
      <c r="AMF39" s="276"/>
      <c r="AMG39" s="276"/>
      <c r="AMH39" s="276"/>
      <c r="AMI39" s="276"/>
      <c r="AMJ39" s="276"/>
    </row>
    <row r="40" customFormat="false" ht="12.85" hidden="false" customHeight="false" outlineLevel="0" collapsed="false">
      <c r="K40" s="169" t="e">
        <f aca="false">IF(K39&gt;12,K39-12,K39)</f>
        <v>#VALUE!</v>
      </c>
    </row>
    <row r="41" customFormat="false" ht="12.85" hidden="false" customHeight="false" outlineLevel="0" collapsed="false">
      <c r="K41" s="169" t="e">
        <f aca="false">IF(K40&gt;12,K40-12,K40)</f>
        <v>#VALUE!</v>
      </c>
    </row>
  </sheetData>
  <mergeCells count="3">
    <mergeCell ref="A5:C5"/>
    <mergeCell ref="A7:C7"/>
    <mergeCell ref="B11:C1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98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7"/>
  <sheetViews>
    <sheetView showFormulas="false" showGridLines="true" showRowColHeaders="true" showZeros="true" rightToLeft="false" tabSelected="false" showOutlineSymbols="true" defaultGridColor="true" view="pageBreakPreview" topLeftCell="A1" colorId="64" zoomScale="160" zoomScaleNormal="65" zoomScalePageLayoutView="160" workbookViewId="0">
      <selection pane="topLeft" activeCell="E15" activeCellId="0" sqref="E15"/>
    </sheetView>
  </sheetViews>
  <sheetFormatPr defaultColWidth="11.53515625" defaultRowHeight="19.5" zeroHeight="false" outlineLevelRow="0" outlineLevelCol="0"/>
  <cols>
    <col collapsed="false" customWidth="true" hidden="false" outlineLevel="0" max="1" min="1" style="169" width="24.59"/>
    <col collapsed="false" customWidth="true" hidden="false" outlineLevel="0" max="2" min="2" style="169" width="20.88"/>
    <col collapsed="false" customWidth="true" hidden="false" outlineLevel="0" max="1024" min="3" style="171" width="9.15"/>
  </cols>
  <sheetData>
    <row r="1" customFormat="false" ht="19.5" hidden="false" customHeight="true" outlineLevel="0" collapsed="false">
      <c r="A1" s="281" t="s">
        <v>320</v>
      </c>
      <c r="B1" s="281"/>
    </row>
    <row r="2" customFormat="false" ht="19.5" hidden="false" customHeight="true" outlineLevel="0" collapsed="false">
      <c r="A2" s="282" t="s">
        <v>321</v>
      </c>
      <c r="B2" s="283" t="s">
        <v>322</v>
      </c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8"/>
      <c r="AQ2" s="258"/>
      <c r="AR2" s="258"/>
      <c r="AS2" s="258"/>
      <c r="AT2" s="258"/>
      <c r="AU2" s="258"/>
      <c r="AV2" s="258"/>
      <c r="AW2" s="258"/>
      <c r="AX2" s="258"/>
      <c r="AY2" s="258"/>
      <c r="AZ2" s="258"/>
      <c r="BA2" s="258"/>
      <c r="BB2" s="258"/>
      <c r="BC2" s="258"/>
      <c r="BD2" s="258"/>
      <c r="BE2" s="258"/>
      <c r="BF2" s="258"/>
      <c r="BG2" s="258"/>
      <c r="BH2" s="258"/>
      <c r="BI2" s="258"/>
      <c r="BJ2" s="258"/>
      <c r="BK2" s="258"/>
      <c r="BL2" s="258"/>
      <c r="BM2" s="258"/>
      <c r="BN2" s="258"/>
      <c r="BO2" s="258"/>
      <c r="BP2" s="258"/>
      <c r="BQ2" s="258"/>
      <c r="BR2" s="258"/>
      <c r="BS2" s="258"/>
      <c r="BT2" s="258"/>
      <c r="BU2" s="258"/>
      <c r="BV2" s="258"/>
      <c r="BW2" s="258"/>
      <c r="BX2" s="258"/>
      <c r="BY2" s="258"/>
      <c r="BZ2" s="258"/>
      <c r="CA2" s="258"/>
      <c r="CB2" s="258"/>
      <c r="CC2" s="258"/>
      <c r="CD2" s="258"/>
      <c r="CE2" s="258"/>
      <c r="CF2" s="258"/>
      <c r="CG2" s="258"/>
      <c r="CH2" s="258"/>
      <c r="CI2" s="258"/>
      <c r="CJ2" s="258"/>
      <c r="CK2" s="258"/>
      <c r="CL2" s="258"/>
      <c r="CM2" s="258"/>
      <c r="CN2" s="258"/>
      <c r="CO2" s="258"/>
      <c r="CP2" s="258"/>
      <c r="CQ2" s="258"/>
      <c r="CR2" s="258"/>
      <c r="CS2" s="258"/>
      <c r="CT2" s="258"/>
      <c r="CU2" s="258"/>
      <c r="CV2" s="258"/>
      <c r="CW2" s="258"/>
      <c r="CX2" s="258"/>
      <c r="CY2" s="258"/>
      <c r="CZ2" s="258"/>
      <c r="DA2" s="258"/>
      <c r="DB2" s="258"/>
      <c r="DC2" s="258"/>
      <c r="DD2" s="258"/>
      <c r="DE2" s="258"/>
      <c r="DF2" s="258"/>
      <c r="DG2" s="258"/>
      <c r="DH2" s="258"/>
      <c r="DI2" s="258"/>
      <c r="DJ2" s="258"/>
      <c r="DK2" s="258"/>
      <c r="DL2" s="258"/>
      <c r="DM2" s="258"/>
      <c r="DN2" s="258"/>
      <c r="DO2" s="258"/>
      <c r="DP2" s="258"/>
      <c r="DQ2" s="258"/>
      <c r="DR2" s="258"/>
      <c r="DS2" s="258"/>
      <c r="DT2" s="258"/>
      <c r="DU2" s="258"/>
      <c r="DV2" s="258"/>
      <c r="DW2" s="258"/>
      <c r="DX2" s="258"/>
      <c r="DY2" s="258"/>
      <c r="DZ2" s="258"/>
      <c r="EA2" s="258"/>
      <c r="EB2" s="258"/>
      <c r="EC2" s="258"/>
      <c r="ED2" s="258"/>
      <c r="EE2" s="258"/>
      <c r="EF2" s="258"/>
      <c r="EG2" s="258"/>
      <c r="EH2" s="258"/>
      <c r="EI2" s="258"/>
      <c r="EJ2" s="258"/>
      <c r="EK2" s="258"/>
      <c r="EL2" s="258"/>
      <c r="EM2" s="258"/>
      <c r="EN2" s="258"/>
      <c r="EO2" s="258"/>
      <c r="EP2" s="258"/>
      <c r="EQ2" s="258"/>
      <c r="ER2" s="258"/>
      <c r="ES2" s="258"/>
      <c r="ET2" s="258"/>
      <c r="EU2" s="258"/>
      <c r="EV2" s="258"/>
      <c r="EW2" s="258"/>
      <c r="EX2" s="258"/>
      <c r="EY2" s="258"/>
      <c r="EZ2" s="258"/>
      <c r="FA2" s="258"/>
      <c r="FB2" s="258"/>
      <c r="FC2" s="258"/>
      <c r="FD2" s="258"/>
      <c r="FE2" s="258"/>
      <c r="FF2" s="258"/>
      <c r="FG2" s="258"/>
      <c r="FH2" s="258"/>
      <c r="FI2" s="258"/>
      <c r="FJ2" s="258"/>
      <c r="FK2" s="258"/>
      <c r="FL2" s="258"/>
      <c r="FM2" s="258"/>
      <c r="FN2" s="258"/>
      <c r="FO2" s="258"/>
      <c r="FP2" s="258"/>
      <c r="FQ2" s="258"/>
      <c r="FR2" s="258"/>
      <c r="FS2" s="258"/>
      <c r="FT2" s="258"/>
      <c r="FU2" s="258"/>
      <c r="FV2" s="258"/>
      <c r="FW2" s="258"/>
      <c r="FX2" s="258"/>
      <c r="FY2" s="258"/>
      <c r="FZ2" s="258"/>
      <c r="GA2" s="258"/>
      <c r="GB2" s="258"/>
      <c r="GC2" s="258"/>
      <c r="GD2" s="258"/>
      <c r="GE2" s="258"/>
      <c r="GF2" s="258"/>
      <c r="GG2" s="258"/>
      <c r="GH2" s="258"/>
      <c r="GI2" s="258"/>
      <c r="GJ2" s="258"/>
      <c r="GK2" s="258"/>
      <c r="GL2" s="258"/>
      <c r="GM2" s="258"/>
      <c r="GN2" s="258"/>
      <c r="GO2" s="258"/>
      <c r="GP2" s="258"/>
      <c r="GQ2" s="258"/>
      <c r="GR2" s="258"/>
      <c r="GS2" s="258"/>
      <c r="GT2" s="258"/>
      <c r="GU2" s="258"/>
      <c r="GV2" s="258"/>
      <c r="GW2" s="258"/>
      <c r="GX2" s="258"/>
      <c r="GY2" s="258"/>
      <c r="GZ2" s="258"/>
      <c r="HA2" s="258"/>
      <c r="HB2" s="258"/>
      <c r="HC2" s="258"/>
      <c r="HD2" s="258"/>
      <c r="HE2" s="258"/>
      <c r="HF2" s="258"/>
      <c r="HG2" s="258"/>
      <c r="HH2" s="258"/>
      <c r="HI2" s="258"/>
      <c r="HJ2" s="258"/>
      <c r="HK2" s="258"/>
      <c r="HL2" s="258"/>
      <c r="HM2" s="258"/>
      <c r="HN2" s="258"/>
      <c r="HO2" s="258"/>
      <c r="HP2" s="258"/>
      <c r="HQ2" s="258"/>
      <c r="HR2" s="258"/>
      <c r="HS2" s="258"/>
      <c r="HT2" s="258"/>
      <c r="HU2" s="258"/>
      <c r="HV2" s="258"/>
      <c r="HW2" s="258"/>
      <c r="HX2" s="258"/>
      <c r="HY2" s="258"/>
      <c r="HZ2" s="258"/>
      <c r="IA2" s="258"/>
      <c r="IB2" s="258"/>
      <c r="IC2" s="258"/>
      <c r="ID2" s="258"/>
      <c r="IE2" s="258"/>
      <c r="IF2" s="258"/>
      <c r="IG2" s="258"/>
      <c r="IH2" s="258"/>
      <c r="II2" s="258"/>
      <c r="IJ2" s="258"/>
      <c r="IK2" s="258"/>
      <c r="IL2" s="258"/>
      <c r="IM2" s="258"/>
      <c r="IN2" s="258"/>
      <c r="IO2" s="258"/>
      <c r="IP2" s="258"/>
      <c r="IQ2" s="258"/>
      <c r="IR2" s="258"/>
      <c r="IS2" s="258"/>
      <c r="IT2" s="258"/>
      <c r="IU2" s="258"/>
      <c r="IV2" s="258"/>
      <c r="IW2" s="258"/>
      <c r="IX2" s="258"/>
      <c r="IY2" s="258"/>
      <c r="IZ2" s="258"/>
      <c r="JA2" s="258"/>
      <c r="JB2" s="258"/>
      <c r="JC2" s="258"/>
      <c r="JD2" s="258"/>
      <c r="JE2" s="258"/>
      <c r="JF2" s="258"/>
      <c r="JG2" s="258"/>
      <c r="JH2" s="258"/>
      <c r="JI2" s="258"/>
      <c r="JJ2" s="258"/>
      <c r="JK2" s="258"/>
      <c r="JL2" s="258"/>
      <c r="JM2" s="258"/>
      <c r="JN2" s="258"/>
      <c r="JO2" s="258"/>
      <c r="JP2" s="258"/>
      <c r="JQ2" s="258"/>
      <c r="JR2" s="258"/>
      <c r="JS2" s="258"/>
      <c r="JT2" s="258"/>
      <c r="JU2" s="258"/>
      <c r="JV2" s="258"/>
      <c r="JW2" s="258"/>
      <c r="JX2" s="258"/>
      <c r="JY2" s="258"/>
      <c r="JZ2" s="258"/>
      <c r="KA2" s="258"/>
      <c r="KB2" s="258"/>
      <c r="KC2" s="258"/>
      <c r="KD2" s="258"/>
      <c r="KE2" s="258"/>
      <c r="KF2" s="258"/>
      <c r="KG2" s="258"/>
      <c r="KH2" s="258"/>
      <c r="KI2" s="258"/>
      <c r="KJ2" s="258"/>
      <c r="KK2" s="258"/>
      <c r="KL2" s="258"/>
      <c r="KM2" s="258"/>
      <c r="KN2" s="258"/>
      <c r="KO2" s="258"/>
      <c r="KP2" s="258"/>
      <c r="KQ2" s="258"/>
      <c r="KR2" s="258"/>
      <c r="KS2" s="258"/>
      <c r="KT2" s="258"/>
      <c r="KU2" s="258"/>
      <c r="KV2" s="258"/>
      <c r="KW2" s="258"/>
      <c r="KX2" s="258"/>
      <c r="KY2" s="258"/>
      <c r="KZ2" s="258"/>
      <c r="LA2" s="258"/>
      <c r="LB2" s="258"/>
      <c r="LC2" s="258"/>
      <c r="LD2" s="258"/>
      <c r="LE2" s="258"/>
      <c r="LF2" s="258"/>
      <c r="LG2" s="258"/>
      <c r="LH2" s="258"/>
      <c r="LI2" s="258"/>
      <c r="LJ2" s="258"/>
      <c r="LK2" s="258"/>
      <c r="LL2" s="258"/>
      <c r="LM2" s="258"/>
      <c r="LN2" s="258"/>
      <c r="LO2" s="258"/>
      <c r="LP2" s="258"/>
      <c r="LQ2" s="258"/>
      <c r="LR2" s="258"/>
      <c r="LS2" s="258"/>
      <c r="LT2" s="258"/>
      <c r="LU2" s="258"/>
      <c r="LV2" s="258"/>
      <c r="LW2" s="258"/>
      <c r="LX2" s="258"/>
      <c r="LY2" s="258"/>
      <c r="LZ2" s="258"/>
      <c r="MA2" s="258"/>
      <c r="MB2" s="258"/>
      <c r="MC2" s="258"/>
      <c r="MD2" s="258"/>
      <c r="ME2" s="258"/>
      <c r="MF2" s="258"/>
      <c r="MG2" s="258"/>
      <c r="MH2" s="258"/>
      <c r="MI2" s="258"/>
      <c r="MJ2" s="258"/>
      <c r="MK2" s="258"/>
      <c r="ML2" s="258"/>
      <c r="MM2" s="258"/>
      <c r="MN2" s="258"/>
      <c r="MO2" s="258"/>
      <c r="MP2" s="258"/>
      <c r="MQ2" s="258"/>
      <c r="MR2" s="258"/>
      <c r="MS2" s="258"/>
      <c r="MT2" s="258"/>
      <c r="MU2" s="258"/>
      <c r="MV2" s="258"/>
      <c r="MW2" s="258"/>
      <c r="MX2" s="258"/>
      <c r="MY2" s="258"/>
      <c r="MZ2" s="258"/>
      <c r="NA2" s="258"/>
      <c r="NB2" s="258"/>
      <c r="NC2" s="258"/>
      <c r="ND2" s="258"/>
      <c r="NE2" s="258"/>
      <c r="NF2" s="258"/>
      <c r="NG2" s="258"/>
      <c r="NH2" s="258"/>
      <c r="NI2" s="258"/>
      <c r="NJ2" s="258"/>
      <c r="NK2" s="258"/>
      <c r="NL2" s="258"/>
      <c r="NM2" s="258"/>
      <c r="NN2" s="258"/>
      <c r="NO2" s="258"/>
      <c r="NP2" s="258"/>
      <c r="NQ2" s="258"/>
      <c r="NR2" s="258"/>
      <c r="NS2" s="258"/>
      <c r="NT2" s="258"/>
      <c r="NU2" s="258"/>
      <c r="NV2" s="258"/>
      <c r="NW2" s="258"/>
      <c r="NX2" s="258"/>
      <c r="NY2" s="258"/>
      <c r="NZ2" s="258"/>
      <c r="OA2" s="258"/>
      <c r="OB2" s="258"/>
      <c r="OC2" s="258"/>
      <c r="OD2" s="258"/>
      <c r="OE2" s="258"/>
      <c r="OF2" s="258"/>
      <c r="OG2" s="258"/>
      <c r="OH2" s="258"/>
      <c r="OI2" s="258"/>
      <c r="OJ2" s="258"/>
      <c r="OK2" s="258"/>
      <c r="OL2" s="258"/>
      <c r="OM2" s="258"/>
      <c r="ON2" s="258"/>
      <c r="OO2" s="258"/>
      <c r="OP2" s="258"/>
      <c r="OQ2" s="258"/>
      <c r="OR2" s="258"/>
      <c r="OS2" s="258"/>
      <c r="OT2" s="258"/>
      <c r="OU2" s="258"/>
      <c r="OV2" s="258"/>
      <c r="OW2" s="258"/>
      <c r="OX2" s="258"/>
      <c r="OY2" s="258"/>
      <c r="OZ2" s="258"/>
      <c r="PA2" s="258"/>
      <c r="PB2" s="258"/>
      <c r="PC2" s="258"/>
      <c r="PD2" s="258"/>
      <c r="PE2" s="258"/>
      <c r="PF2" s="258"/>
      <c r="PG2" s="258"/>
      <c r="PH2" s="258"/>
      <c r="PI2" s="258"/>
      <c r="PJ2" s="258"/>
      <c r="PK2" s="258"/>
      <c r="PL2" s="258"/>
      <c r="PM2" s="258"/>
      <c r="PN2" s="258"/>
      <c r="PO2" s="258"/>
      <c r="PP2" s="258"/>
      <c r="PQ2" s="258"/>
      <c r="PR2" s="258"/>
      <c r="PS2" s="258"/>
      <c r="PT2" s="258"/>
      <c r="PU2" s="258"/>
      <c r="PV2" s="258"/>
      <c r="PW2" s="258"/>
      <c r="PX2" s="258"/>
      <c r="PY2" s="258"/>
      <c r="PZ2" s="258"/>
      <c r="QA2" s="258"/>
      <c r="QB2" s="258"/>
      <c r="QC2" s="258"/>
      <c r="QD2" s="258"/>
      <c r="QE2" s="258"/>
      <c r="QF2" s="258"/>
      <c r="QG2" s="258"/>
      <c r="QH2" s="258"/>
      <c r="QI2" s="258"/>
      <c r="QJ2" s="258"/>
      <c r="QK2" s="258"/>
      <c r="QL2" s="258"/>
      <c r="QM2" s="258"/>
      <c r="QN2" s="258"/>
      <c r="QO2" s="258"/>
      <c r="QP2" s="258"/>
      <c r="QQ2" s="258"/>
      <c r="QR2" s="258"/>
      <c r="QS2" s="258"/>
      <c r="QT2" s="258"/>
      <c r="QU2" s="258"/>
      <c r="QV2" s="258"/>
      <c r="QW2" s="258"/>
      <c r="QX2" s="258"/>
      <c r="QY2" s="258"/>
      <c r="QZ2" s="258"/>
      <c r="RA2" s="258"/>
      <c r="RB2" s="258"/>
      <c r="RC2" s="258"/>
      <c r="RD2" s="258"/>
      <c r="RE2" s="258"/>
      <c r="RF2" s="258"/>
      <c r="RG2" s="258"/>
      <c r="RH2" s="258"/>
      <c r="RI2" s="258"/>
      <c r="RJ2" s="258"/>
      <c r="RK2" s="258"/>
      <c r="RL2" s="258"/>
      <c r="RM2" s="258"/>
      <c r="RN2" s="258"/>
      <c r="RO2" s="258"/>
      <c r="RP2" s="258"/>
      <c r="RQ2" s="258"/>
      <c r="RR2" s="258"/>
      <c r="RS2" s="258"/>
      <c r="RT2" s="258"/>
      <c r="RU2" s="258"/>
      <c r="RV2" s="258"/>
      <c r="RW2" s="258"/>
      <c r="RX2" s="258"/>
      <c r="RY2" s="258"/>
      <c r="RZ2" s="258"/>
      <c r="SA2" s="258"/>
      <c r="SB2" s="258"/>
      <c r="SC2" s="258"/>
      <c r="SD2" s="258"/>
      <c r="SE2" s="258"/>
      <c r="SF2" s="258"/>
      <c r="SG2" s="258"/>
      <c r="SH2" s="258"/>
      <c r="SI2" s="258"/>
      <c r="SJ2" s="258"/>
      <c r="SK2" s="258"/>
      <c r="SL2" s="258"/>
      <c r="SM2" s="258"/>
      <c r="SN2" s="258"/>
      <c r="SO2" s="258"/>
      <c r="SP2" s="258"/>
      <c r="SQ2" s="258"/>
      <c r="SR2" s="258"/>
      <c r="SS2" s="258"/>
      <c r="ST2" s="258"/>
      <c r="SU2" s="258"/>
      <c r="SV2" s="258"/>
      <c r="SW2" s="258"/>
      <c r="SX2" s="258"/>
      <c r="SY2" s="258"/>
      <c r="SZ2" s="258"/>
      <c r="TA2" s="258"/>
      <c r="TB2" s="258"/>
      <c r="TC2" s="258"/>
      <c r="TD2" s="258"/>
      <c r="TE2" s="258"/>
      <c r="TF2" s="258"/>
      <c r="TG2" s="258"/>
      <c r="TH2" s="258"/>
      <c r="TI2" s="258"/>
      <c r="TJ2" s="258"/>
      <c r="TK2" s="258"/>
      <c r="TL2" s="258"/>
      <c r="TM2" s="258"/>
      <c r="TN2" s="258"/>
      <c r="TO2" s="258"/>
      <c r="TP2" s="258"/>
      <c r="TQ2" s="258"/>
      <c r="TR2" s="258"/>
      <c r="TS2" s="258"/>
      <c r="TT2" s="258"/>
      <c r="TU2" s="258"/>
      <c r="TV2" s="258"/>
      <c r="TW2" s="258"/>
      <c r="TX2" s="258"/>
      <c r="TY2" s="258"/>
      <c r="TZ2" s="258"/>
      <c r="UA2" s="258"/>
      <c r="UB2" s="258"/>
      <c r="UC2" s="258"/>
      <c r="UD2" s="258"/>
      <c r="UE2" s="258"/>
      <c r="UF2" s="258"/>
      <c r="UG2" s="258"/>
      <c r="UH2" s="258"/>
      <c r="UI2" s="258"/>
      <c r="UJ2" s="258"/>
      <c r="UK2" s="258"/>
      <c r="UL2" s="258"/>
      <c r="UM2" s="258"/>
      <c r="UN2" s="258"/>
      <c r="UO2" s="258"/>
      <c r="UP2" s="258"/>
      <c r="UQ2" s="258"/>
      <c r="UR2" s="258"/>
      <c r="US2" s="258"/>
      <c r="UT2" s="258"/>
      <c r="UU2" s="258"/>
      <c r="UV2" s="258"/>
      <c r="UW2" s="258"/>
      <c r="UX2" s="258"/>
      <c r="UY2" s="258"/>
      <c r="UZ2" s="258"/>
      <c r="VA2" s="258"/>
      <c r="VB2" s="258"/>
      <c r="VC2" s="258"/>
      <c r="VD2" s="258"/>
      <c r="VE2" s="258"/>
      <c r="VF2" s="258"/>
      <c r="VG2" s="258"/>
      <c r="VH2" s="258"/>
      <c r="VI2" s="258"/>
      <c r="VJ2" s="258"/>
      <c r="VK2" s="258"/>
      <c r="VL2" s="258"/>
      <c r="VM2" s="258"/>
      <c r="VN2" s="258"/>
      <c r="VO2" s="258"/>
      <c r="VP2" s="258"/>
      <c r="VQ2" s="258"/>
      <c r="VR2" s="258"/>
      <c r="VS2" s="258"/>
      <c r="VT2" s="258"/>
      <c r="VU2" s="258"/>
      <c r="VV2" s="258"/>
      <c r="VW2" s="258"/>
      <c r="VX2" s="258"/>
      <c r="VY2" s="258"/>
      <c r="VZ2" s="258"/>
      <c r="WA2" s="258"/>
      <c r="WB2" s="258"/>
      <c r="WC2" s="258"/>
      <c r="WD2" s="258"/>
      <c r="WE2" s="258"/>
      <c r="WF2" s="258"/>
      <c r="WG2" s="258"/>
      <c r="WH2" s="258"/>
      <c r="WI2" s="258"/>
      <c r="WJ2" s="258"/>
      <c r="WK2" s="258"/>
      <c r="WL2" s="258"/>
      <c r="WM2" s="258"/>
      <c r="WN2" s="258"/>
      <c r="WO2" s="258"/>
      <c r="WP2" s="258"/>
      <c r="WQ2" s="258"/>
      <c r="WR2" s="258"/>
      <c r="WS2" s="258"/>
      <c r="WT2" s="258"/>
      <c r="WU2" s="258"/>
      <c r="WV2" s="258"/>
      <c r="WW2" s="258"/>
      <c r="WX2" s="258"/>
      <c r="WY2" s="258"/>
      <c r="WZ2" s="258"/>
      <c r="XA2" s="258"/>
      <c r="XB2" s="258"/>
      <c r="XC2" s="258"/>
      <c r="XD2" s="258"/>
      <c r="XE2" s="258"/>
      <c r="XF2" s="258"/>
      <c r="XG2" s="258"/>
      <c r="XH2" s="258"/>
      <c r="XI2" s="258"/>
      <c r="XJ2" s="258"/>
      <c r="XK2" s="258"/>
      <c r="XL2" s="258"/>
      <c r="XM2" s="258"/>
      <c r="XN2" s="258"/>
      <c r="XO2" s="258"/>
      <c r="XP2" s="258"/>
      <c r="XQ2" s="258"/>
      <c r="XR2" s="258"/>
      <c r="XS2" s="258"/>
      <c r="XT2" s="258"/>
      <c r="XU2" s="258"/>
      <c r="XV2" s="258"/>
      <c r="XW2" s="258"/>
      <c r="XX2" s="258"/>
      <c r="XY2" s="258"/>
      <c r="XZ2" s="258"/>
      <c r="YA2" s="258"/>
      <c r="YB2" s="258"/>
      <c r="YC2" s="258"/>
      <c r="YD2" s="258"/>
      <c r="YE2" s="258"/>
      <c r="YF2" s="258"/>
      <c r="YG2" s="258"/>
      <c r="YH2" s="258"/>
      <c r="YI2" s="258"/>
      <c r="YJ2" s="258"/>
      <c r="YK2" s="258"/>
      <c r="YL2" s="258"/>
      <c r="YM2" s="258"/>
      <c r="YN2" s="258"/>
      <c r="YO2" s="258"/>
      <c r="YP2" s="258"/>
      <c r="YQ2" s="258"/>
      <c r="YR2" s="258"/>
      <c r="YS2" s="258"/>
      <c r="YT2" s="258"/>
      <c r="YU2" s="258"/>
      <c r="YV2" s="258"/>
      <c r="YW2" s="258"/>
      <c r="YX2" s="258"/>
      <c r="YY2" s="258"/>
      <c r="YZ2" s="258"/>
      <c r="ZA2" s="258"/>
      <c r="ZB2" s="258"/>
      <c r="ZC2" s="258"/>
      <c r="ZD2" s="258"/>
      <c r="ZE2" s="258"/>
      <c r="ZF2" s="258"/>
      <c r="ZG2" s="258"/>
      <c r="ZH2" s="258"/>
      <c r="ZI2" s="258"/>
      <c r="ZJ2" s="258"/>
      <c r="ZK2" s="258"/>
      <c r="ZL2" s="258"/>
      <c r="ZM2" s="258"/>
      <c r="ZN2" s="258"/>
      <c r="ZO2" s="258"/>
      <c r="ZP2" s="258"/>
      <c r="ZQ2" s="258"/>
      <c r="ZR2" s="258"/>
      <c r="ZS2" s="258"/>
      <c r="ZT2" s="258"/>
      <c r="ZU2" s="258"/>
      <c r="ZV2" s="258"/>
      <c r="ZW2" s="258"/>
      <c r="ZX2" s="258"/>
      <c r="ZY2" s="258"/>
      <c r="ZZ2" s="258"/>
      <c r="AAA2" s="258"/>
      <c r="AAB2" s="258"/>
      <c r="AAC2" s="258"/>
      <c r="AAD2" s="258"/>
      <c r="AAE2" s="258"/>
      <c r="AAF2" s="258"/>
      <c r="AAG2" s="258"/>
      <c r="AAH2" s="258"/>
      <c r="AAI2" s="258"/>
      <c r="AAJ2" s="258"/>
      <c r="AAK2" s="258"/>
      <c r="AAL2" s="258"/>
      <c r="AAM2" s="258"/>
      <c r="AAN2" s="258"/>
      <c r="AAO2" s="258"/>
      <c r="AAP2" s="258"/>
      <c r="AAQ2" s="258"/>
      <c r="AAR2" s="258"/>
      <c r="AAS2" s="258"/>
      <c r="AAT2" s="258"/>
      <c r="AAU2" s="258"/>
      <c r="AAV2" s="258"/>
      <c r="AAW2" s="258"/>
      <c r="AAX2" s="258"/>
      <c r="AAY2" s="258"/>
      <c r="AAZ2" s="258"/>
      <c r="ABA2" s="258"/>
      <c r="ABB2" s="258"/>
      <c r="ABC2" s="258"/>
      <c r="ABD2" s="258"/>
      <c r="ABE2" s="258"/>
      <c r="ABF2" s="258"/>
      <c r="ABG2" s="258"/>
      <c r="ABH2" s="258"/>
      <c r="ABI2" s="258"/>
      <c r="ABJ2" s="258"/>
      <c r="ABK2" s="258"/>
      <c r="ABL2" s="258"/>
      <c r="ABM2" s="258"/>
      <c r="ABN2" s="258"/>
      <c r="ABO2" s="258"/>
      <c r="ABP2" s="258"/>
      <c r="ABQ2" s="258"/>
      <c r="ABR2" s="258"/>
      <c r="ABS2" s="258"/>
      <c r="ABT2" s="258"/>
      <c r="ABU2" s="258"/>
      <c r="ABV2" s="258"/>
      <c r="ABW2" s="258"/>
      <c r="ABX2" s="258"/>
      <c r="ABY2" s="258"/>
      <c r="ABZ2" s="258"/>
      <c r="ACA2" s="258"/>
      <c r="ACB2" s="258"/>
      <c r="ACC2" s="258"/>
      <c r="ACD2" s="258"/>
      <c r="ACE2" s="258"/>
      <c r="ACF2" s="258"/>
      <c r="ACG2" s="258"/>
      <c r="ACH2" s="258"/>
      <c r="ACI2" s="258"/>
      <c r="ACJ2" s="258"/>
      <c r="ACK2" s="258"/>
      <c r="ACL2" s="258"/>
      <c r="ACM2" s="258"/>
      <c r="ACN2" s="258"/>
      <c r="ACO2" s="258"/>
      <c r="ACP2" s="258"/>
      <c r="ACQ2" s="258"/>
      <c r="ACR2" s="258"/>
      <c r="ACS2" s="258"/>
      <c r="ACT2" s="258"/>
      <c r="ACU2" s="258"/>
      <c r="ACV2" s="258"/>
      <c r="ACW2" s="258"/>
      <c r="ACX2" s="258"/>
      <c r="ACY2" s="258"/>
      <c r="ACZ2" s="258"/>
      <c r="ADA2" s="258"/>
      <c r="ADB2" s="258"/>
      <c r="ADC2" s="258"/>
      <c r="ADD2" s="258"/>
      <c r="ADE2" s="258"/>
      <c r="ADF2" s="258"/>
      <c r="ADG2" s="258"/>
      <c r="ADH2" s="258"/>
      <c r="ADI2" s="258"/>
      <c r="ADJ2" s="258"/>
      <c r="ADK2" s="258"/>
      <c r="ADL2" s="258"/>
      <c r="ADM2" s="258"/>
      <c r="ADN2" s="258"/>
      <c r="ADO2" s="258"/>
      <c r="ADP2" s="258"/>
      <c r="ADQ2" s="258"/>
      <c r="ADR2" s="258"/>
      <c r="ADS2" s="258"/>
      <c r="ADT2" s="258"/>
      <c r="ADU2" s="258"/>
      <c r="ADV2" s="258"/>
      <c r="ADW2" s="258"/>
      <c r="ADX2" s="258"/>
      <c r="ADY2" s="258"/>
      <c r="ADZ2" s="258"/>
      <c r="AEA2" s="258"/>
      <c r="AEB2" s="258"/>
      <c r="AEC2" s="258"/>
      <c r="AED2" s="258"/>
      <c r="AEE2" s="258"/>
      <c r="AEF2" s="258"/>
      <c r="AEG2" s="258"/>
      <c r="AEH2" s="258"/>
      <c r="AEI2" s="258"/>
      <c r="AEJ2" s="258"/>
      <c r="AEK2" s="258"/>
      <c r="AEL2" s="258"/>
      <c r="AEM2" s="258"/>
      <c r="AEN2" s="258"/>
      <c r="AEO2" s="258"/>
      <c r="AEP2" s="258"/>
      <c r="AEQ2" s="258"/>
      <c r="AER2" s="258"/>
      <c r="AES2" s="258"/>
      <c r="AET2" s="258"/>
      <c r="AEU2" s="258"/>
      <c r="AEV2" s="258"/>
      <c r="AEW2" s="258"/>
      <c r="AEX2" s="258"/>
      <c r="AEY2" s="258"/>
      <c r="AEZ2" s="258"/>
      <c r="AFA2" s="258"/>
      <c r="AFB2" s="258"/>
      <c r="AFC2" s="258"/>
      <c r="AFD2" s="258"/>
      <c r="AFE2" s="258"/>
      <c r="AFF2" s="258"/>
      <c r="AFG2" s="258"/>
      <c r="AFH2" s="258"/>
      <c r="AFI2" s="258"/>
      <c r="AFJ2" s="258"/>
      <c r="AFK2" s="258"/>
      <c r="AFL2" s="258"/>
      <c r="AFM2" s="258"/>
      <c r="AFN2" s="258"/>
      <c r="AFO2" s="258"/>
      <c r="AFP2" s="258"/>
      <c r="AFQ2" s="258"/>
      <c r="AFR2" s="258"/>
      <c r="AFS2" s="258"/>
      <c r="AFT2" s="258"/>
      <c r="AFU2" s="258"/>
      <c r="AFV2" s="258"/>
      <c r="AFW2" s="258"/>
      <c r="AFX2" s="258"/>
      <c r="AFY2" s="258"/>
      <c r="AFZ2" s="258"/>
      <c r="AGA2" s="258"/>
      <c r="AGB2" s="258"/>
      <c r="AGC2" s="258"/>
      <c r="AGD2" s="258"/>
      <c r="AGE2" s="258"/>
      <c r="AGF2" s="258"/>
      <c r="AGG2" s="258"/>
      <c r="AGH2" s="258"/>
      <c r="AGI2" s="258"/>
      <c r="AGJ2" s="258"/>
      <c r="AGK2" s="258"/>
      <c r="AGL2" s="258"/>
      <c r="AGM2" s="258"/>
      <c r="AGN2" s="258"/>
      <c r="AGO2" s="258"/>
      <c r="AGP2" s="258"/>
      <c r="AGQ2" s="258"/>
      <c r="AGR2" s="258"/>
      <c r="AGS2" s="258"/>
      <c r="AGT2" s="258"/>
      <c r="AGU2" s="258"/>
      <c r="AGV2" s="258"/>
      <c r="AGW2" s="258"/>
      <c r="AGX2" s="258"/>
      <c r="AGY2" s="258"/>
      <c r="AGZ2" s="258"/>
      <c r="AHA2" s="258"/>
      <c r="AHB2" s="258"/>
      <c r="AHC2" s="258"/>
      <c r="AHD2" s="258"/>
      <c r="AHE2" s="258"/>
      <c r="AHF2" s="258"/>
      <c r="AHG2" s="258"/>
      <c r="AHH2" s="258"/>
      <c r="AHI2" s="258"/>
      <c r="AHJ2" s="258"/>
      <c r="AHK2" s="258"/>
      <c r="AHL2" s="258"/>
      <c r="AHM2" s="258"/>
      <c r="AHN2" s="258"/>
      <c r="AHO2" s="258"/>
      <c r="AHP2" s="258"/>
      <c r="AHQ2" s="258"/>
      <c r="AHR2" s="258"/>
      <c r="AHS2" s="258"/>
      <c r="AHT2" s="258"/>
      <c r="AHU2" s="258"/>
      <c r="AHV2" s="258"/>
      <c r="AHW2" s="258"/>
      <c r="AHX2" s="258"/>
      <c r="AHY2" s="258"/>
      <c r="AHZ2" s="258"/>
      <c r="AIA2" s="258"/>
      <c r="AIB2" s="258"/>
      <c r="AIC2" s="258"/>
      <c r="AID2" s="258"/>
      <c r="AIE2" s="258"/>
      <c r="AIF2" s="258"/>
      <c r="AIG2" s="258"/>
      <c r="AIH2" s="258"/>
      <c r="AII2" s="258"/>
      <c r="AIJ2" s="258"/>
      <c r="AIK2" s="258"/>
      <c r="AIL2" s="258"/>
      <c r="AIM2" s="258"/>
      <c r="AIN2" s="258"/>
      <c r="AIO2" s="258"/>
      <c r="AIP2" s="258"/>
      <c r="AIQ2" s="258"/>
      <c r="AIR2" s="258"/>
      <c r="AIS2" s="258"/>
      <c r="AIT2" s="258"/>
      <c r="AIU2" s="258"/>
      <c r="AIV2" s="258"/>
      <c r="AIW2" s="258"/>
      <c r="AIX2" s="258"/>
      <c r="AIY2" s="258"/>
      <c r="AIZ2" s="258"/>
      <c r="AJA2" s="258"/>
      <c r="AJB2" s="258"/>
      <c r="AJC2" s="258"/>
      <c r="AJD2" s="258"/>
      <c r="AJE2" s="258"/>
      <c r="AJF2" s="258"/>
      <c r="AJG2" s="258"/>
      <c r="AJH2" s="258"/>
      <c r="AJI2" s="258"/>
      <c r="AJJ2" s="258"/>
      <c r="AJK2" s="258"/>
      <c r="AJL2" s="258"/>
      <c r="AJM2" s="258"/>
      <c r="AJN2" s="258"/>
      <c r="AJO2" s="258"/>
      <c r="AJP2" s="258"/>
      <c r="AJQ2" s="258"/>
      <c r="AJR2" s="258"/>
      <c r="AJS2" s="258"/>
      <c r="AJT2" s="258"/>
      <c r="AJU2" s="258"/>
      <c r="AJV2" s="258"/>
      <c r="AJW2" s="258"/>
      <c r="AJX2" s="258"/>
      <c r="AJY2" s="258"/>
      <c r="AJZ2" s="258"/>
      <c r="AKA2" s="258"/>
      <c r="AKB2" s="258"/>
      <c r="AKC2" s="258"/>
      <c r="AKD2" s="258"/>
      <c r="AKE2" s="258"/>
      <c r="AKF2" s="258"/>
      <c r="AKG2" s="258"/>
      <c r="AKH2" s="258"/>
      <c r="AKI2" s="258"/>
      <c r="AKJ2" s="258"/>
      <c r="AKK2" s="258"/>
      <c r="AKL2" s="258"/>
      <c r="AKM2" s="258"/>
      <c r="AKN2" s="258"/>
      <c r="AKO2" s="258"/>
      <c r="AKP2" s="258"/>
      <c r="AKQ2" s="258"/>
      <c r="AKR2" s="258"/>
      <c r="AKS2" s="258"/>
      <c r="AKT2" s="258"/>
      <c r="AKU2" s="258"/>
      <c r="AKV2" s="258"/>
      <c r="AKW2" s="258"/>
      <c r="AKX2" s="258"/>
      <c r="AKY2" s="258"/>
      <c r="AKZ2" s="258"/>
      <c r="ALA2" s="258"/>
      <c r="ALB2" s="258"/>
      <c r="ALC2" s="258"/>
      <c r="ALD2" s="258"/>
      <c r="ALE2" s="258"/>
      <c r="ALF2" s="258"/>
      <c r="ALG2" s="258"/>
      <c r="ALH2" s="258"/>
      <c r="ALI2" s="258"/>
      <c r="ALJ2" s="258"/>
      <c r="ALK2" s="258"/>
      <c r="ALL2" s="258"/>
      <c r="ALM2" s="258"/>
      <c r="ALN2" s="258"/>
      <c r="ALO2" s="258"/>
      <c r="ALP2" s="258"/>
      <c r="ALQ2" s="258"/>
      <c r="ALR2" s="258"/>
      <c r="ALS2" s="258"/>
      <c r="ALT2" s="258"/>
      <c r="ALU2" s="258"/>
      <c r="ALV2" s="258"/>
      <c r="ALW2" s="258"/>
      <c r="ALX2" s="258"/>
      <c r="ALY2" s="258"/>
      <c r="ALZ2" s="258"/>
      <c r="AMA2" s="258"/>
      <c r="AMB2" s="258"/>
      <c r="AMC2" s="258"/>
      <c r="AMD2" s="258"/>
      <c r="AME2" s="258"/>
      <c r="AMF2" s="258"/>
      <c r="AMG2" s="258"/>
      <c r="AMH2" s="258"/>
      <c r="AMI2" s="258"/>
      <c r="AMJ2" s="258"/>
    </row>
    <row r="3" customFormat="false" ht="19.5" hidden="false" customHeight="true" outlineLevel="0" collapsed="false">
      <c r="A3" s="284" t="n">
        <v>1</v>
      </c>
      <c r="B3" s="285" t="n">
        <v>33.63</v>
      </c>
      <c r="F3" s="222"/>
    </row>
    <row r="4" customFormat="false" ht="19.5" hidden="false" customHeight="true" outlineLevel="0" collapsed="false">
      <c r="A4" s="284" t="n">
        <v>2</v>
      </c>
      <c r="B4" s="285" t="n">
        <v>43.13</v>
      </c>
      <c r="F4" s="222"/>
    </row>
    <row r="5" customFormat="false" ht="19.5" hidden="false" customHeight="true" outlineLevel="0" collapsed="false">
      <c r="A5" s="284" t="n">
        <v>3</v>
      </c>
      <c r="B5" s="285" t="n">
        <v>48.68</v>
      </c>
      <c r="F5" s="222"/>
    </row>
    <row r="6" customFormat="false" ht="19.5" hidden="false" customHeight="true" outlineLevel="0" collapsed="false">
      <c r="A6" s="284" t="n">
        <v>4</v>
      </c>
      <c r="B6" s="285" t="n">
        <v>52.62</v>
      </c>
      <c r="F6" s="222"/>
    </row>
    <row r="7" customFormat="false" ht="19.5" hidden="false" customHeight="true" outlineLevel="0" collapsed="false">
      <c r="A7" s="284" t="n">
        <v>5</v>
      </c>
      <c r="B7" s="285" t="n">
        <v>55.68</v>
      </c>
      <c r="F7" s="222"/>
    </row>
    <row r="8" customFormat="false" ht="19.5" hidden="false" customHeight="true" outlineLevel="0" collapsed="false">
      <c r="A8" s="284" t="n">
        <v>6</v>
      </c>
      <c r="B8" s="285" t="n">
        <v>58.18</v>
      </c>
    </row>
    <row r="9" customFormat="false" ht="19.5" hidden="false" customHeight="true" outlineLevel="0" collapsed="false">
      <c r="A9" s="284" t="n">
        <v>7</v>
      </c>
      <c r="B9" s="285" t="n">
        <v>60.29</v>
      </c>
    </row>
    <row r="10" customFormat="false" ht="19.5" hidden="false" customHeight="true" outlineLevel="0" collapsed="false">
      <c r="A10" s="284" t="n">
        <v>8</v>
      </c>
      <c r="B10" s="285" t="n">
        <v>62.12</v>
      </c>
    </row>
    <row r="11" customFormat="false" ht="19.5" hidden="false" customHeight="true" outlineLevel="0" collapsed="false">
      <c r="A11" s="284" t="n">
        <v>9</v>
      </c>
      <c r="B11" s="285" t="n">
        <v>63.73</v>
      </c>
    </row>
    <row r="12" customFormat="false" ht="19.5" hidden="false" customHeight="true" outlineLevel="0" collapsed="false">
      <c r="A12" s="284" t="n">
        <v>10</v>
      </c>
      <c r="B12" s="285" t="n">
        <v>65.18</v>
      </c>
    </row>
    <row r="13" customFormat="false" ht="19.5" hidden="false" customHeight="true" outlineLevel="0" collapsed="false">
      <c r="A13" s="284" t="n">
        <v>11</v>
      </c>
      <c r="B13" s="285" t="n">
        <v>66.48</v>
      </c>
    </row>
    <row r="14" customFormat="false" ht="19.5" hidden="false" customHeight="true" outlineLevel="0" collapsed="false">
      <c r="A14" s="284" t="n">
        <v>12</v>
      </c>
      <c r="B14" s="285" t="n">
        <v>67.67</v>
      </c>
    </row>
    <row r="15" customFormat="false" ht="19.5" hidden="false" customHeight="true" outlineLevel="0" collapsed="false">
      <c r="A15" s="284" t="n">
        <v>13</v>
      </c>
      <c r="B15" s="285" t="n">
        <v>68.77</v>
      </c>
    </row>
    <row r="16" customFormat="false" ht="19.5" hidden="false" customHeight="true" outlineLevel="0" collapsed="false">
      <c r="A16" s="284" t="n">
        <v>14</v>
      </c>
      <c r="B16" s="285" t="n">
        <v>69.79</v>
      </c>
    </row>
    <row r="17" customFormat="false" ht="19.5" hidden="false" customHeight="true" outlineLevel="0" collapsed="false">
      <c r="A17" s="286" t="n">
        <v>15</v>
      </c>
      <c r="B17" s="287" t="n">
        <v>70.73</v>
      </c>
    </row>
  </sheetData>
  <mergeCells count="1">
    <mergeCell ref="A1:B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7"/>
  <sheetViews>
    <sheetView showFormulas="false" showGridLines="true" showRowColHeaders="true" showZeros="true" rightToLeft="false" tabSelected="false" showOutlineSymbols="true" defaultGridColor="true" view="pageBreakPreview" topLeftCell="A1" colorId="64" zoomScale="160" zoomScaleNormal="65" zoomScalePageLayoutView="160" workbookViewId="0">
      <selection pane="topLeft" activeCell="A1" activeCellId="0" sqref="A1"/>
    </sheetView>
  </sheetViews>
  <sheetFormatPr defaultColWidth="11.53515625" defaultRowHeight="15.25" zeroHeight="false" outlineLevelRow="0" outlineLevelCol="0"/>
  <cols>
    <col collapsed="false" customWidth="true" hidden="false" outlineLevel="0" max="1" min="1" style="169" width="70.49"/>
    <col collapsed="false" customWidth="true" hidden="false" outlineLevel="0" max="3" min="2" style="171" width="9.15"/>
    <col collapsed="false" customWidth="true" hidden="false" outlineLevel="0" max="4" min="4" style="171" width="12.88"/>
    <col collapsed="false" customWidth="true" hidden="false" outlineLevel="0" max="1024" min="5" style="171" width="9.15"/>
  </cols>
  <sheetData>
    <row r="1" customFormat="false" ht="17.65" hidden="false" customHeight="false" outlineLevel="0" collapsed="false">
      <c r="A1" s="198" t="s">
        <v>323</v>
      </c>
    </row>
    <row r="2" customFormat="false" ht="15.25" hidden="false" customHeight="false" outlineLevel="0" collapsed="false">
      <c r="A2" s="288"/>
    </row>
    <row r="3" customFormat="false" ht="15.25" hidden="false" customHeight="false" outlineLevel="0" collapsed="false">
      <c r="A3" s="288" t="s">
        <v>324</v>
      </c>
    </row>
    <row r="4" customFormat="false" ht="15.25" hidden="false" customHeight="false" outlineLevel="0" collapsed="false">
      <c r="A4" s="288"/>
    </row>
    <row r="5" customFormat="false" ht="15.25" hidden="false" customHeight="false" outlineLevel="0" collapsed="false">
      <c r="A5" s="288"/>
    </row>
    <row r="6" customFormat="false" ht="15.25" hidden="false" customHeight="false" outlineLevel="0" collapsed="false">
      <c r="A6" s="288"/>
    </row>
    <row r="7" customFormat="false" ht="15.25" hidden="false" customHeight="false" outlineLevel="0" collapsed="false">
      <c r="A7" s="288"/>
    </row>
    <row r="8" customFormat="false" ht="15.25" hidden="false" customHeight="false" outlineLevel="0" collapsed="false">
      <c r="A8" s="288"/>
    </row>
    <row r="9" customFormat="false" ht="15.25" hidden="false" customHeight="false" outlineLevel="0" collapsed="false">
      <c r="A9" s="288"/>
    </row>
    <row r="10" customFormat="false" ht="15.25" hidden="false" customHeight="false" outlineLevel="0" collapsed="false">
      <c r="A10" s="288"/>
    </row>
    <row r="11" customFormat="false" ht="15.25" hidden="false" customHeight="false" outlineLevel="0" collapsed="false">
      <c r="A11" s="288"/>
    </row>
    <row r="12" customFormat="false" ht="15.25" hidden="false" customHeight="false" outlineLevel="0" collapsed="false">
      <c r="A12" s="289" t="s">
        <v>325</v>
      </c>
    </row>
    <row r="13" customFormat="false" ht="15.25" hidden="false" customHeight="false" outlineLevel="0" collapsed="false">
      <c r="A13" s="289" t="s">
        <v>326</v>
      </c>
    </row>
    <row r="14" customFormat="false" ht="15.25" hidden="false" customHeight="false" outlineLevel="0" collapsed="false">
      <c r="A14" s="289" t="s">
        <v>327</v>
      </c>
    </row>
    <row r="15" customFormat="false" ht="15.25" hidden="false" customHeight="false" outlineLevel="0" collapsed="false">
      <c r="A15" s="289" t="s">
        <v>328</v>
      </c>
    </row>
    <row r="16" customFormat="false" ht="15.25" hidden="false" customHeight="false" outlineLevel="0" collapsed="false">
      <c r="A16" s="289" t="s">
        <v>329</v>
      </c>
    </row>
    <row r="17" customFormat="false" ht="15.25" hidden="false" customHeight="false" outlineLevel="0" collapsed="false">
      <c r="A17" s="290" t="s">
        <v>330</v>
      </c>
    </row>
  </sheetData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21"/>
  <sheetViews>
    <sheetView showFormulas="false" showGridLines="true" showRowColHeaders="true" showZeros="true" rightToLeft="false" tabSelected="false" showOutlineSymbols="true" defaultGridColor="true" view="pageBreakPreview" topLeftCell="A1" colorId="64" zoomScale="160" zoomScaleNormal="65" zoomScalePageLayoutView="160" workbookViewId="0">
      <selection pane="topLeft" activeCell="B28" activeCellId="0" sqref="B28"/>
    </sheetView>
  </sheetViews>
  <sheetFormatPr defaultColWidth="11.53515625" defaultRowHeight="14.05" zeroHeight="false" outlineLevelRow="0" outlineLevelCol="0"/>
  <cols>
    <col collapsed="false" customWidth="true" hidden="false" outlineLevel="0" max="1" min="1" style="169" width="58.35"/>
    <col collapsed="false" customWidth="true" hidden="false" outlineLevel="0" max="2" min="2" style="169" width="11.15"/>
    <col collapsed="false" customWidth="true" hidden="false" outlineLevel="0" max="3" min="3" style="169" width="11.3"/>
    <col collapsed="false" customWidth="true" hidden="false" outlineLevel="0" max="1024" min="4" style="171" width="9.15"/>
  </cols>
  <sheetData>
    <row r="1" customFormat="false" ht="14.05" hidden="false" customHeight="false" outlineLevel="0" collapsed="false">
      <c r="A1" s="172" t="s">
        <v>260</v>
      </c>
    </row>
    <row r="2" customFormat="false" ht="14.05" hidden="false" customHeight="false" outlineLevel="0" collapsed="false">
      <c r="A2" s="213" t="s">
        <v>331</v>
      </c>
    </row>
    <row r="3" customFormat="false" ht="14.05" hidden="false" customHeight="false" outlineLevel="0" collapsed="false">
      <c r="A3" s="213" t="s">
        <v>332</v>
      </c>
    </row>
    <row r="4" customFormat="false" ht="14.05" hidden="false" customHeight="false" outlineLevel="0" collapsed="false">
      <c r="A4" s="214" t="s">
        <v>333</v>
      </c>
    </row>
    <row r="6" customFormat="false" ht="17.65" hidden="false" customHeight="false" outlineLevel="0" collapsed="false">
      <c r="A6" s="260" t="s">
        <v>334</v>
      </c>
      <c r="B6" s="260"/>
      <c r="C6" s="260"/>
    </row>
    <row r="7" customFormat="false" ht="17.65" hidden="false" customHeight="false" outlineLevel="0" collapsed="false">
      <c r="A7" s="291"/>
      <c r="B7" s="292"/>
      <c r="C7" s="293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69"/>
      <c r="AD7" s="169"/>
      <c r="AE7" s="169"/>
      <c r="AF7" s="169"/>
      <c r="AG7" s="169"/>
      <c r="AH7" s="169"/>
      <c r="AI7" s="169"/>
      <c r="AJ7" s="169"/>
      <c r="AK7" s="169"/>
      <c r="AL7" s="169"/>
      <c r="AM7" s="169"/>
      <c r="AN7" s="169"/>
      <c r="AO7" s="169"/>
      <c r="AP7" s="169"/>
      <c r="AQ7" s="169"/>
      <c r="AR7" s="169"/>
      <c r="AS7" s="169"/>
      <c r="AT7" s="169"/>
      <c r="AU7" s="169"/>
      <c r="AV7" s="169"/>
      <c r="AW7" s="169"/>
      <c r="AX7" s="169"/>
      <c r="AY7" s="169"/>
      <c r="AZ7" s="169"/>
      <c r="BA7" s="169"/>
      <c r="BB7" s="169"/>
      <c r="BC7" s="169"/>
      <c r="BD7" s="169"/>
      <c r="BE7" s="169"/>
      <c r="BF7" s="169"/>
      <c r="BG7" s="169"/>
      <c r="BH7" s="169"/>
      <c r="BI7" s="169"/>
      <c r="BJ7" s="169"/>
      <c r="BK7" s="169"/>
      <c r="BL7" s="169"/>
      <c r="BM7" s="169"/>
      <c r="BN7" s="169"/>
      <c r="BO7" s="169"/>
      <c r="BP7" s="169"/>
      <c r="BQ7" s="169"/>
      <c r="BR7" s="169"/>
      <c r="BS7" s="169"/>
      <c r="BT7" s="169"/>
      <c r="BU7" s="169"/>
      <c r="BV7" s="169"/>
      <c r="BW7" s="169"/>
      <c r="BX7" s="169"/>
      <c r="BY7" s="169"/>
      <c r="BZ7" s="169"/>
      <c r="CA7" s="169"/>
      <c r="CB7" s="169"/>
      <c r="CC7" s="169"/>
      <c r="CD7" s="169"/>
      <c r="CE7" s="169"/>
      <c r="CF7" s="169"/>
      <c r="CG7" s="169"/>
      <c r="CH7" s="169"/>
      <c r="CI7" s="169"/>
      <c r="CJ7" s="169"/>
      <c r="CK7" s="169"/>
      <c r="CL7" s="169"/>
      <c r="CM7" s="169"/>
      <c r="CN7" s="169"/>
      <c r="CO7" s="169"/>
      <c r="CP7" s="169"/>
      <c r="CQ7" s="169"/>
      <c r="CR7" s="169"/>
      <c r="CS7" s="169"/>
      <c r="CT7" s="169"/>
      <c r="CU7" s="169"/>
      <c r="CV7" s="169"/>
      <c r="CW7" s="169"/>
      <c r="CX7" s="169"/>
      <c r="CY7" s="169"/>
      <c r="CZ7" s="169"/>
      <c r="DA7" s="169"/>
      <c r="DB7" s="169"/>
      <c r="DC7" s="169"/>
      <c r="DD7" s="169"/>
      <c r="DE7" s="169"/>
      <c r="DF7" s="169"/>
      <c r="DG7" s="169"/>
      <c r="DH7" s="169"/>
      <c r="DI7" s="169"/>
      <c r="DJ7" s="169"/>
      <c r="DK7" s="169"/>
      <c r="DL7" s="169"/>
      <c r="DM7" s="169"/>
      <c r="DN7" s="169"/>
      <c r="DO7" s="169"/>
      <c r="DP7" s="169"/>
      <c r="DQ7" s="169"/>
      <c r="DR7" s="169"/>
      <c r="DS7" s="169"/>
      <c r="DT7" s="169"/>
      <c r="DU7" s="169"/>
      <c r="DV7" s="169"/>
      <c r="DW7" s="169"/>
      <c r="DX7" s="169"/>
      <c r="DY7" s="169"/>
      <c r="DZ7" s="169"/>
      <c r="EA7" s="169"/>
      <c r="EB7" s="169"/>
      <c r="EC7" s="169"/>
      <c r="ED7" s="169"/>
      <c r="EE7" s="169"/>
      <c r="EF7" s="169"/>
      <c r="EG7" s="169"/>
      <c r="EH7" s="169"/>
      <c r="EI7" s="169"/>
      <c r="EJ7" s="169"/>
      <c r="EK7" s="169"/>
      <c r="EL7" s="169"/>
      <c r="EM7" s="169"/>
      <c r="EN7" s="169"/>
      <c r="EO7" s="169"/>
      <c r="EP7" s="169"/>
      <c r="EQ7" s="169"/>
      <c r="ER7" s="169"/>
      <c r="ES7" s="169"/>
      <c r="ET7" s="169"/>
      <c r="EU7" s="169"/>
      <c r="EV7" s="169"/>
      <c r="EW7" s="169"/>
      <c r="EX7" s="169"/>
      <c r="EY7" s="169"/>
      <c r="EZ7" s="169"/>
      <c r="FA7" s="169"/>
      <c r="FB7" s="169"/>
      <c r="FC7" s="169"/>
      <c r="FD7" s="169"/>
      <c r="FE7" s="169"/>
      <c r="FF7" s="169"/>
      <c r="FG7" s="169"/>
      <c r="FH7" s="169"/>
      <c r="FI7" s="169"/>
      <c r="FJ7" s="169"/>
      <c r="FK7" s="169"/>
      <c r="FL7" s="169"/>
      <c r="FM7" s="169"/>
      <c r="FN7" s="169"/>
      <c r="FO7" s="169"/>
      <c r="FP7" s="169"/>
      <c r="FQ7" s="169"/>
      <c r="FR7" s="169"/>
      <c r="FS7" s="169"/>
      <c r="FT7" s="169"/>
      <c r="FU7" s="169"/>
      <c r="FV7" s="169"/>
      <c r="FW7" s="169"/>
      <c r="FX7" s="169"/>
      <c r="FY7" s="169"/>
      <c r="FZ7" s="169"/>
      <c r="GA7" s="169"/>
      <c r="GB7" s="169"/>
      <c r="GC7" s="169"/>
      <c r="GD7" s="169"/>
      <c r="GE7" s="169"/>
      <c r="GF7" s="169"/>
      <c r="GG7" s="169"/>
      <c r="GH7" s="169"/>
      <c r="GI7" s="169"/>
      <c r="GJ7" s="169"/>
      <c r="GK7" s="169"/>
      <c r="GL7" s="169"/>
      <c r="GM7" s="169"/>
      <c r="GN7" s="169"/>
      <c r="GO7" s="169"/>
      <c r="GP7" s="169"/>
      <c r="GQ7" s="169"/>
      <c r="GR7" s="169"/>
      <c r="GS7" s="169"/>
      <c r="GT7" s="169"/>
      <c r="GU7" s="169"/>
      <c r="GV7" s="169"/>
      <c r="GW7" s="169"/>
      <c r="GX7" s="169"/>
      <c r="GY7" s="169"/>
      <c r="GZ7" s="169"/>
      <c r="HA7" s="169"/>
      <c r="HB7" s="169"/>
      <c r="HC7" s="169"/>
      <c r="HD7" s="169"/>
      <c r="HE7" s="169"/>
      <c r="HF7" s="169"/>
      <c r="HG7" s="169"/>
      <c r="HH7" s="169"/>
      <c r="HI7" s="169"/>
      <c r="HJ7" s="169"/>
      <c r="HK7" s="169"/>
      <c r="HL7" s="169"/>
      <c r="HM7" s="169"/>
      <c r="HN7" s="169"/>
      <c r="HO7" s="169"/>
      <c r="HP7" s="169"/>
      <c r="HQ7" s="169"/>
      <c r="HR7" s="169"/>
      <c r="HS7" s="169"/>
      <c r="HT7" s="169"/>
      <c r="HU7" s="169"/>
      <c r="HV7" s="169"/>
      <c r="HW7" s="169"/>
      <c r="HX7" s="169"/>
      <c r="HY7" s="169"/>
      <c r="HZ7" s="169"/>
      <c r="IA7" s="169"/>
      <c r="IB7" s="169"/>
      <c r="IC7" s="169"/>
      <c r="ID7" s="169"/>
      <c r="IE7" s="169"/>
      <c r="IF7" s="169"/>
      <c r="IG7" s="169"/>
      <c r="IH7" s="169"/>
      <c r="II7" s="169"/>
      <c r="IJ7" s="169"/>
      <c r="IK7" s="169"/>
      <c r="IL7" s="169"/>
      <c r="IM7" s="169"/>
      <c r="IN7" s="169"/>
      <c r="IO7" s="169"/>
      <c r="IP7" s="169"/>
      <c r="IQ7" s="169"/>
      <c r="IR7" s="169"/>
      <c r="IS7" s="169"/>
      <c r="IT7" s="169"/>
      <c r="IU7" s="169"/>
      <c r="IV7" s="169"/>
      <c r="IW7" s="169"/>
      <c r="IX7" s="169"/>
      <c r="IY7" s="169"/>
      <c r="IZ7" s="169"/>
      <c r="JA7" s="169"/>
      <c r="JB7" s="169"/>
      <c r="JC7" s="169"/>
      <c r="JD7" s="169"/>
      <c r="JE7" s="169"/>
      <c r="JF7" s="169"/>
      <c r="JG7" s="169"/>
      <c r="JH7" s="169"/>
      <c r="JI7" s="169"/>
      <c r="JJ7" s="169"/>
      <c r="JK7" s="169"/>
      <c r="JL7" s="169"/>
      <c r="JM7" s="169"/>
      <c r="JN7" s="169"/>
      <c r="JO7" s="169"/>
      <c r="JP7" s="169"/>
      <c r="JQ7" s="169"/>
      <c r="JR7" s="169"/>
      <c r="JS7" s="169"/>
      <c r="JT7" s="169"/>
      <c r="JU7" s="169"/>
      <c r="JV7" s="169"/>
      <c r="JW7" s="169"/>
      <c r="JX7" s="169"/>
      <c r="JY7" s="169"/>
      <c r="JZ7" s="169"/>
      <c r="KA7" s="169"/>
      <c r="KB7" s="169"/>
      <c r="KC7" s="169"/>
      <c r="KD7" s="169"/>
      <c r="KE7" s="169"/>
      <c r="KF7" s="169"/>
      <c r="KG7" s="169"/>
      <c r="KH7" s="169"/>
      <c r="KI7" s="169"/>
      <c r="KJ7" s="169"/>
      <c r="KK7" s="169"/>
      <c r="KL7" s="169"/>
      <c r="KM7" s="169"/>
      <c r="KN7" s="169"/>
      <c r="KO7" s="169"/>
      <c r="KP7" s="169"/>
      <c r="KQ7" s="169"/>
      <c r="KR7" s="169"/>
      <c r="KS7" s="169"/>
      <c r="KT7" s="169"/>
      <c r="KU7" s="169"/>
      <c r="KV7" s="169"/>
      <c r="KW7" s="169"/>
      <c r="KX7" s="169"/>
      <c r="KY7" s="169"/>
      <c r="KZ7" s="169"/>
      <c r="LA7" s="169"/>
      <c r="LB7" s="169"/>
      <c r="LC7" s="169"/>
      <c r="LD7" s="169"/>
      <c r="LE7" s="169"/>
      <c r="LF7" s="169"/>
      <c r="LG7" s="169"/>
      <c r="LH7" s="169"/>
      <c r="LI7" s="169"/>
      <c r="LJ7" s="169"/>
      <c r="LK7" s="169"/>
      <c r="LL7" s="169"/>
      <c r="LM7" s="169"/>
      <c r="LN7" s="169"/>
      <c r="LO7" s="169"/>
      <c r="LP7" s="169"/>
      <c r="LQ7" s="169"/>
      <c r="LR7" s="169"/>
      <c r="LS7" s="169"/>
      <c r="LT7" s="169"/>
      <c r="LU7" s="169"/>
      <c r="LV7" s="169"/>
      <c r="LW7" s="169"/>
      <c r="LX7" s="169"/>
      <c r="LY7" s="169"/>
      <c r="LZ7" s="169"/>
      <c r="MA7" s="169"/>
      <c r="MB7" s="169"/>
      <c r="MC7" s="169"/>
      <c r="MD7" s="169"/>
      <c r="ME7" s="169"/>
      <c r="MF7" s="169"/>
      <c r="MG7" s="169"/>
      <c r="MH7" s="169"/>
      <c r="MI7" s="169"/>
      <c r="MJ7" s="169"/>
      <c r="MK7" s="169"/>
      <c r="ML7" s="169"/>
      <c r="MM7" s="169"/>
      <c r="MN7" s="169"/>
      <c r="MO7" s="169"/>
      <c r="MP7" s="169"/>
      <c r="MQ7" s="169"/>
      <c r="MR7" s="169"/>
      <c r="MS7" s="169"/>
      <c r="MT7" s="169"/>
      <c r="MU7" s="169"/>
      <c r="MV7" s="169"/>
      <c r="MW7" s="169"/>
      <c r="MX7" s="169"/>
      <c r="MY7" s="169"/>
      <c r="MZ7" s="169"/>
      <c r="NA7" s="169"/>
      <c r="NB7" s="169"/>
      <c r="NC7" s="169"/>
      <c r="ND7" s="169"/>
      <c r="NE7" s="169"/>
      <c r="NF7" s="169"/>
      <c r="NG7" s="169"/>
      <c r="NH7" s="169"/>
      <c r="NI7" s="169"/>
      <c r="NJ7" s="169"/>
      <c r="NK7" s="169"/>
      <c r="NL7" s="169"/>
      <c r="NM7" s="169"/>
      <c r="NN7" s="169"/>
      <c r="NO7" s="169"/>
      <c r="NP7" s="169"/>
      <c r="NQ7" s="169"/>
      <c r="NR7" s="169"/>
      <c r="NS7" s="169"/>
      <c r="NT7" s="169"/>
      <c r="NU7" s="169"/>
      <c r="NV7" s="169"/>
      <c r="NW7" s="169"/>
      <c r="NX7" s="169"/>
      <c r="NY7" s="169"/>
      <c r="NZ7" s="169"/>
      <c r="OA7" s="169"/>
      <c r="OB7" s="169"/>
      <c r="OC7" s="169"/>
      <c r="OD7" s="169"/>
      <c r="OE7" s="169"/>
      <c r="OF7" s="169"/>
      <c r="OG7" s="169"/>
      <c r="OH7" s="169"/>
      <c r="OI7" s="169"/>
      <c r="OJ7" s="169"/>
      <c r="OK7" s="169"/>
      <c r="OL7" s="169"/>
      <c r="OM7" s="169"/>
      <c r="ON7" s="169"/>
      <c r="OO7" s="169"/>
      <c r="OP7" s="169"/>
      <c r="OQ7" s="169"/>
      <c r="OR7" s="169"/>
      <c r="OS7" s="169"/>
      <c r="OT7" s="169"/>
      <c r="OU7" s="169"/>
      <c r="OV7" s="169"/>
      <c r="OW7" s="169"/>
      <c r="OX7" s="169"/>
      <c r="OY7" s="169"/>
      <c r="OZ7" s="169"/>
      <c r="PA7" s="169"/>
      <c r="PB7" s="169"/>
      <c r="PC7" s="169"/>
      <c r="PD7" s="169"/>
      <c r="PE7" s="169"/>
      <c r="PF7" s="169"/>
      <c r="PG7" s="169"/>
      <c r="PH7" s="169"/>
      <c r="PI7" s="169"/>
      <c r="PJ7" s="169"/>
      <c r="PK7" s="169"/>
      <c r="PL7" s="169"/>
      <c r="PM7" s="169"/>
      <c r="PN7" s="169"/>
      <c r="PO7" s="169"/>
      <c r="PP7" s="169"/>
      <c r="PQ7" s="169"/>
      <c r="PR7" s="169"/>
      <c r="PS7" s="169"/>
      <c r="PT7" s="169"/>
      <c r="PU7" s="169"/>
      <c r="PV7" s="169"/>
      <c r="PW7" s="169"/>
      <c r="PX7" s="169"/>
      <c r="PY7" s="169"/>
      <c r="PZ7" s="169"/>
      <c r="QA7" s="169"/>
      <c r="QB7" s="169"/>
      <c r="QC7" s="169"/>
      <c r="QD7" s="169"/>
      <c r="QE7" s="169"/>
      <c r="QF7" s="169"/>
      <c r="QG7" s="169"/>
      <c r="QH7" s="169"/>
      <c r="QI7" s="169"/>
      <c r="QJ7" s="169"/>
      <c r="QK7" s="169"/>
      <c r="QL7" s="169"/>
      <c r="QM7" s="169"/>
      <c r="QN7" s="169"/>
      <c r="QO7" s="169"/>
      <c r="QP7" s="169"/>
      <c r="QQ7" s="169"/>
      <c r="QR7" s="169"/>
      <c r="QS7" s="169"/>
      <c r="QT7" s="169"/>
      <c r="QU7" s="169"/>
      <c r="QV7" s="169"/>
      <c r="QW7" s="169"/>
      <c r="QX7" s="169"/>
      <c r="QY7" s="169"/>
      <c r="QZ7" s="169"/>
      <c r="RA7" s="169"/>
      <c r="RB7" s="169"/>
      <c r="RC7" s="169"/>
      <c r="RD7" s="169"/>
      <c r="RE7" s="169"/>
      <c r="RF7" s="169"/>
      <c r="RG7" s="169"/>
      <c r="RH7" s="169"/>
      <c r="RI7" s="169"/>
      <c r="RJ7" s="169"/>
      <c r="RK7" s="169"/>
      <c r="RL7" s="169"/>
      <c r="RM7" s="169"/>
      <c r="RN7" s="169"/>
      <c r="RO7" s="169"/>
      <c r="RP7" s="169"/>
      <c r="RQ7" s="169"/>
      <c r="RR7" s="169"/>
      <c r="RS7" s="169"/>
      <c r="RT7" s="169"/>
      <c r="RU7" s="169"/>
      <c r="RV7" s="169"/>
      <c r="RW7" s="169"/>
      <c r="RX7" s="169"/>
      <c r="RY7" s="169"/>
      <c r="RZ7" s="169"/>
      <c r="SA7" s="169"/>
      <c r="SB7" s="169"/>
      <c r="SC7" s="169"/>
      <c r="SD7" s="169"/>
      <c r="SE7" s="169"/>
      <c r="SF7" s="169"/>
      <c r="SG7" s="169"/>
      <c r="SH7" s="169"/>
      <c r="SI7" s="169"/>
      <c r="SJ7" s="169"/>
      <c r="SK7" s="169"/>
      <c r="SL7" s="169"/>
      <c r="SM7" s="169"/>
      <c r="SN7" s="169"/>
      <c r="SO7" s="169"/>
      <c r="SP7" s="169"/>
      <c r="SQ7" s="169"/>
      <c r="SR7" s="169"/>
      <c r="SS7" s="169"/>
      <c r="ST7" s="169"/>
      <c r="SU7" s="169"/>
      <c r="SV7" s="169"/>
      <c r="SW7" s="169"/>
      <c r="SX7" s="169"/>
      <c r="SY7" s="169"/>
      <c r="SZ7" s="169"/>
      <c r="TA7" s="169"/>
      <c r="TB7" s="169"/>
      <c r="TC7" s="169"/>
      <c r="TD7" s="169"/>
      <c r="TE7" s="169"/>
      <c r="TF7" s="169"/>
      <c r="TG7" s="169"/>
      <c r="TH7" s="169"/>
      <c r="TI7" s="169"/>
      <c r="TJ7" s="169"/>
      <c r="TK7" s="169"/>
      <c r="TL7" s="169"/>
      <c r="TM7" s="169"/>
      <c r="TN7" s="169"/>
      <c r="TO7" s="169"/>
      <c r="TP7" s="169"/>
      <c r="TQ7" s="169"/>
      <c r="TR7" s="169"/>
      <c r="TS7" s="169"/>
      <c r="TT7" s="169"/>
      <c r="TU7" s="169"/>
      <c r="TV7" s="169"/>
      <c r="TW7" s="169"/>
      <c r="TX7" s="169"/>
      <c r="TY7" s="169"/>
      <c r="TZ7" s="169"/>
      <c r="UA7" s="169"/>
      <c r="UB7" s="169"/>
      <c r="UC7" s="169"/>
      <c r="UD7" s="169"/>
      <c r="UE7" s="169"/>
      <c r="UF7" s="169"/>
      <c r="UG7" s="169"/>
      <c r="UH7" s="169"/>
      <c r="UI7" s="169"/>
      <c r="UJ7" s="169"/>
      <c r="UK7" s="169"/>
      <c r="UL7" s="169"/>
      <c r="UM7" s="169"/>
      <c r="UN7" s="169"/>
      <c r="UO7" s="169"/>
      <c r="UP7" s="169"/>
      <c r="UQ7" s="169"/>
      <c r="UR7" s="169"/>
      <c r="US7" s="169"/>
      <c r="UT7" s="169"/>
      <c r="UU7" s="169"/>
      <c r="UV7" s="169"/>
      <c r="UW7" s="169"/>
      <c r="UX7" s="169"/>
      <c r="UY7" s="169"/>
      <c r="UZ7" s="169"/>
      <c r="VA7" s="169"/>
      <c r="VB7" s="169"/>
      <c r="VC7" s="169"/>
      <c r="VD7" s="169"/>
      <c r="VE7" s="169"/>
      <c r="VF7" s="169"/>
      <c r="VG7" s="169"/>
      <c r="VH7" s="169"/>
      <c r="VI7" s="169"/>
      <c r="VJ7" s="169"/>
      <c r="VK7" s="169"/>
      <c r="VL7" s="169"/>
      <c r="VM7" s="169"/>
      <c r="VN7" s="169"/>
      <c r="VO7" s="169"/>
      <c r="VP7" s="169"/>
      <c r="VQ7" s="169"/>
      <c r="VR7" s="169"/>
      <c r="VS7" s="169"/>
      <c r="VT7" s="169"/>
      <c r="VU7" s="169"/>
      <c r="VV7" s="169"/>
      <c r="VW7" s="169"/>
      <c r="VX7" s="169"/>
      <c r="VY7" s="169"/>
      <c r="VZ7" s="169"/>
      <c r="WA7" s="169"/>
      <c r="WB7" s="169"/>
      <c r="WC7" s="169"/>
      <c r="WD7" s="169"/>
      <c r="WE7" s="169"/>
      <c r="WF7" s="169"/>
      <c r="WG7" s="169"/>
      <c r="WH7" s="169"/>
      <c r="WI7" s="169"/>
      <c r="WJ7" s="169"/>
      <c r="WK7" s="169"/>
      <c r="WL7" s="169"/>
      <c r="WM7" s="169"/>
      <c r="WN7" s="169"/>
      <c r="WO7" s="169"/>
      <c r="WP7" s="169"/>
      <c r="WQ7" s="169"/>
      <c r="WR7" s="169"/>
      <c r="WS7" s="169"/>
      <c r="WT7" s="169"/>
      <c r="WU7" s="169"/>
      <c r="WV7" s="169"/>
      <c r="WW7" s="169"/>
      <c r="WX7" s="169"/>
      <c r="WY7" s="169"/>
      <c r="WZ7" s="169"/>
      <c r="XA7" s="169"/>
      <c r="XB7" s="169"/>
      <c r="XC7" s="169"/>
      <c r="XD7" s="169"/>
      <c r="XE7" s="169"/>
      <c r="XF7" s="169"/>
      <c r="XG7" s="169"/>
      <c r="XH7" s="169"/>
      <c r="XI7" s="169"/>
      <c r="XJ7" s="169"/>
      <c r="XK7" s="169"/>
      <c r="XL7" s="169"/>
      <c r="XM7" s="169"/>
      <c r="XN7" s="169"/>
      <c r="XO7" s="169"/>
      <c r="XP7" s="169"/>
      <c r="XQ7" s="169"/>
      <c r="XR7" s="169"/>
      <c r="XS7" s="169"/>
      <c r="XT7" s="169"/>
      <c r="XU7" s="169"/>
      <c r="XV7" s="169"/>
      <c r="XW7" s="169"/>
      <c r="XX7" s="169"/>
      <c r="XY7" s="169"/>
      <c r="XZ7" s="169"/>
      <c r="YA7" s="169"/>
      <c r="YB7" s="169"/>
      <c r="YC7" s="169"/>
      <c r="YD7" s="169"/>
      <c r="YE7" s="169"/>
      <c r="YF7" s="169"/>
      <c r="YG7" s="169"/>
      <c r="YH7" s="169"/>
      <c r="YI7" s="169"/>
      <c r="YJ7" s="169"/>
      <c r="YK7" s="169"/>
      <c r="YL7" s="169"/>
      <c r="YM7" s="169"/>
      <c r="YN7" s="169"/>
      <c r="YO7" s="169"/>
      <c r="YP7" s="169"/>
      <c r="YQ7" s="169"/>
      <c r="YR7" s="169"/>
      <c r="YS7" s="169"/>
      <c r="YT7" s="169"/>
      <c r="YU7" s="169"/>
      <c r="YV7" s="169"/>
      <c r="YW7" s="169"/>
      <c r="YX7" s="169"/>
      <c r="YY7" s="169"/>
      <c r="YZ7" s="169"/>
      <c r="ZA7" s="169"/>
      <c r="ZB7" s="169"/>
      <c r="ZC7" s="169"/>
      <c r="ZD7" s="169"/>
      <c r="ZE7" s="169"/>
      <c r="ZF7" s="169"/>
      <c r="ZG7" s="169"/>
      <c r="ZH7" s="169"/>
      <c r="ZI7" s="169"/>
      <c r="ZJ7" s="169"/>
      <c r="ZK7" s="169"/>
      <c r="ZL7" s="169"/>
      <c r="ZM7" s="169"/>
      <c r="ZN7" s="169"/>
      <c r="ZO7" s="169"/>
      <c r="ZP7" s="169"/>
      <c r="ZQ7" s="169"/>
      <c r="ZR7" s="169"/>
      <c r="ZS7" s="169"/>
      <c r="ZT7" s="169"/>
      <c r="ZU7" s="169"/>
      <c r="ZV7" s="169"/>
      <c r="ZW7" s="169"/>
      <c r="ZX7" s="169"/>
      <c r="ZY7" s="169"/>
      <c r="ZZ7" s="169"/>
      <c r="AAA7" s="169"/>
      <c r="AAB7" s="169"/>
      <c r="AAC7" s="169"/>
      <c r="AAD7" s="169"/>
      <c r="AAE7" s="169"/>
      <c r="AAF7" s="169"/>
      <c r="AAG7" s="169"/>
      <c r="AAH7" s="169"/>
      <c r="AAI7" s="169"/>
      <c r="AAJ7" s="169"/>
      <c r="AAK7" s="169"/>
      <c r="AAL7" s="169"/>
      <c r="AAM7" s="169"/>
      <c r="AAN7" s="169"/>
      <c r="AAO7" s="169"/>
      <c r="AAP7" s="169"/>
      <c r="AAQ7" s="169"/>
      <c r="AAR7" s="169"/>
      <c r="AAS7" s="169"/>
      <c r="AAT7" s="169"/>
      <c r="AAU7" s="169"/>
      <c r="AAV7" s="169"/>
      <c r="AAW7" s="169"/>
      <c r="AAX7" s="169"/>
      <c r="AAY7" s="169"/>
      <c r="AAZ7" s="169"/>
      <c r="ABA7" s="169"/>
      <c r="ABB7" s="169"/>
      <c r="ABC7" s="169"/>
      <c r="ABD7" s="169"/>
      <c r="ABE7" s="169"/>
      <c r="ABF7" s="169"/>
      <c r="ABG7" s="169"/>
      <c r="ABH7" s="169"/>
      <c r="ABI7" s="169"/>
      <c r="ABJ7" s="169"/>
      <c r="ABK7" s="169"/>
      <c r="ABL7" s="169"/>
      <c r="ABM7" s="169"/>
      <c r="ABN7" s="169"/>
      <c r="ABO7" s="169"/>
      <c r="ABP7" s="169"/>
      <c r="ABQ7" s="169"/>
      <c r="ABR7" s="169"/>
      <c r="ABS7" s="169"/>
      <c r="ABT7" s="169"/>
      <c r="ABU7" s="169"/>
      <c r="ABV7" s="169"/>
      <c r="ABW7" s="169"/>
      <c r="ABX7" s="169"/>
      <c r="ABY7" s="169"/>
      <c r="ABZ7" s="169"/>
      <c r="ACA7" s="169"/>
      <c r="ACB7" s="169"/>
      <c r="ACC7" s="169"/>
      <c r="ACD7" s="169"/>
      <c r="ACE7" s="169"/>
      <c r="ACF7" s="169"/>
      <c r="ACG7" s="169"/>
      <c r="ACH7" s="169"/>
      <c r="ACI7" s="169"/>
      <c r="ACJ7" s="169"/>
      <c r="ACK7" s="169"/>
      <c r="ACL7" s="169"/>
      <c r="ACM7" s="169"/>
      <c r="ACN7" s="169"/>
      <c r="ACO7" s="169"/>
      <c r="ACP7" s="169"/>
      <c r="ACQ7" s="169"/>
      <c r="ACR7" s="169"/>
      <c r="ACS7" s="169"/>
      <c r="ACT7" s="169"/>
      <c r="ACU7" s="169"/>
      <c r="ACV7" s="169"/>
      <c r="ACW7" s="169"/>
      <c r="ACX7" s="169"/>
      <c r="ACY7" s="169"/>
      <c r="ACZ7" s="169"/>
      <c r="ADA7" s="169"/>
      <c r="ADB7" s="169"/>
      <c r="ADC7" s="169"/>
      <c r="ADD7" s="169"/>
      <c r="ADE7" s="169"/>
      <c r="ADF7" s="169"/>
      <c r="ADG7" s="169"/>
      <c r="ADH7" s="169"/>
      <c r="ADI7" s="169"/>
      <c r="ADJ7" s="169"/>
      <c r="ADK7" s="169"/>
      <c r="ADL7" s="169"/>
      <c r="ADM7" s="169"/>
      <c r="ADN7" s="169"/>
      <c r="ADO7" s="169"/>
      <c r="ADP7" s="169"/>
      <c r="ADQ7" s="169"/>
      <c r="ADR7" s="169"/>
      <c r="ADS7" s="169"/>
      <c r="ADT7" s="169"/>
      <c r="ADU7" s="169"/>
      <c r="ADV7" s="169"/>
      <c r="ADW7" s="169"/>
      <c r="ADX7" s="169"/>
      <c r="ADY7" s="169"/>
      <c r="ADZ7" s="169"/>
      <c r="AEA7" s="169"/>
      <c r="AEB7" s="169"/>
      <c r="AEC7" s="169"/>
      <c r="AED7" s="169"/>
      <c r="AEE7" s="169"/>
      <c r="AEF7" s="169"/>
      <c r="AEG7" s="169"/>
      <c r="AEH7" s="169"/>
      <c r="AEI7" s="169"/>
      <c r="AEJ7" s="169"/>
      <c r="AEK7" s="169"/>
      <c r="AEL7" s="169"/>
      <c r="AEM7" s="169"/>
      <c r="AEN7" s="169"/>
      <c r="AEO7" s="169"/>
      <c r="AEP7" s="169"/>
      <c r="AEQ7" s="169"/>
      <c r="AER7" s="169"/>
      <c r="AES7" s="169"/>
      <c r="AET7" s="169"/>
      <c r="AEU7" s="169"/>
      <c r="AEV7" s="169"/>
      <c r="AEW7" s="169"/>
      <c r="AEX7" s="169"/>
      <c r="AEY7" s="169"/>
      <c r="AEZ7" s="169"/>
      <c r="AFA7" s="169"/>
      <c r="AFB7" s="169"/>
      <c r="AFC7" s="169"/>
      <c r="AFD7" s="169"/>
      <c r="AFE7" s="169"/>
      <c r="AFF7" s="169"/>
      <c r="AFG7" s="169"/>
      <c r="AFH7" s="169"/>
      <c r="AFI7" s="169"/>
      <c r="AFJ7" s="169"/>
      <c r="AFK7" s="169"/>
      <c r="AFL7" s="169"/>
      <c r="AFM7" s="169"/>
      <c r="AFN7" s="169"/>
      <c r="AFO7" s="169"/>
      <c r="AFP7" s="169"/>
      <c r="AFQ7" s="169"/>
      <c r="AFR7" s="169"/>
      <c r="AFS7" s="169"/>
      <c r="AFT7" s="169"/>
      <c r="AFU7" s="169"/>
      <c r="AFV7" s="169"/>
      <c r="AFW7" s="169"/>
      <c r="AFX7" s="169"/>
      <c r="AFY7" s="169"/>
      <c r="AFZ7" s="169"/>
      <c r="AGA7" s="169"/>
      <c r="AGB7" s="169"/>
      <c r="AGC7" s="169"/>
      <c r="AGD7" s="169"/>
      <c r="AGE7" s="169"/>
      <c r="AGF7" s="169"/>
      <c r="AGG7" s="169"/>
      <c r="AGH7" s="169"/>
      <c r="AGI7" s="169"/>
      <c r="AGJ7" s="169"/>
      <c r="AGK7" s="169"/>
      <c r="AGL7" s="169"/>
      <c r="AGM7" s="169"/>
      <c r="AGN7" s="169"/>
      <c r="AGO7" s="169"/>
      <c r="AGP7" s="169"/>
      <c r="AGQ7" s="169"/>
      <c r="AGR7" s="169"/>
      <c r="AGS7" s="169"/>
      <c r="AGT7" s="169"/>
      <c r="AGU7" s="169"/>
      <c r="AGV7" s="169"/>
      <c r="AGW7" s="169"/>
      <c r="AGX7" s="169"/>
      <c r="AGY7" s="169"/>
      <c r="AGZ7" s="169"/>
      <c r="AHA7" s="169"/>
      <c r="AHB7" s="169"/>
      <c r="AHC7" s="169"/>
      <c r="AHD7" s="169"/>
      <c r="AHE7" s="169"/>
      <c r="AHF7" s="169"/>
      <c r="AHG7" s="169"/>
      <c r="AHH7" s="169"/>
      <c r="AHI7" s="169"/>
      <c r="AHJ7" s="169"/>
      <c r="AHK7" s="169"/>
      <c r="AHL7" s="169"/>
      <c r="AHM7" s="169"/>
      <c r="AHN7" s="169"/>
      <c r="AHO7" s="169"/>
      <c r="AHP7" s="169"/>
      <c r="AHQ7" s="169"/>
      <c r="AHR7" s="169"/>
      <c r="AHS7" s="169"/>
      <c r="AHT7" s="169"/>
      <c r="AHU7" s="169"/>
      <c r="AHV7" s="169"/>
      <c r="AHW7" s="169"/>
      <c r="AHX7" s="169"/>
      <c r="AHY7" s="169"/>
      <c r="AHZ7" s="169"/>
      <c r="AIA7" s="169"/>
      <c r="AIB7" s="169"/>
      <c r="AIC7" s="169"/>
      <c r="AID7" s="169"/>
      <c r="AIE7" s="169"/>
      <c r="AIF7" s="169"/>
      <c r="AIG7" s="169"/>
      <c r="AIH7" s="169"/>
      <c r="AII7" s="169"/>
      <c r="AIJ7" s="169"/>
      <c r="AIK7" s="169"/>
      <c r="AIL7" s="169"/>
      <c r="AIM7" s="169"/>
      <c r="AIN7" s="169"/>
      <c r="AIO7" s="169"/>
      <c r="AIP7" s="169"/>
      <c r="AIQ7" s="169"/>
      <c r="AIR7" s="169"/>
      <c r="AIS7" s="169"/>
      <c r="AIT7" s="169"/>
      <c r="AIU7" s="169"/>
      <c r="AIV7" s="169"/>
      <c r="AIW7" s="169"/>
      <c r="AIX7" s="169"/>
      <c r="AIY7" s="169"/>
      <c r="AIZ7" s="169"/>
      <c r="AJA7" s="169"/>
      <c r="AJB7" s="169"/>
      <c r="AJC7" s="169"/>
      <c r="AJD7" s="169"/>
      <c r="AJE7" s="169"/>
      <c r="AJF7" s="169"/>
      <c r="AJG7" s="169"/>
      <c r="AJH7" s="169"/>
      <c r="AJI7" s="169"/>
      <c r="AJJ7" s="169"/>
      <c r="AJK7" s="169"/>
      <c r="AJL7" s="169"/>
      <c r="AJM7" s="169"/>
      <c r="AJN7" s="169"/>
      <c r="AJO7" s="169"/>
      <c r="AJP7" s="169"/>
      <c r="AJQ7" s="169"/>
      <c r="AJR7" s="169"/>
      <c r="AJS7" s="169"/>
      <c r="AJT7" s="169"/>
      <c r="AJU7" s="169"/>
      <c r="AJV7" s="169"/>
      <c r="AJW7" s="169"/>
      <c r="AJX7" s="169"/>
      <c r="AJY7" s="169"/>
      <c r="AJZ7" s="169"/>
      <c r="AKA7" s="169"/>
      <c r="AKB7" s="169"/>
      <c r="AKC7" s="169"/>
      <c r="AKD7" s="169"/>
      <c r="AKE7" s="169"/>
      <c r="AKF7" s="169"/>
      <c r="AKG7" s="169"/>
      <c r="AKH7" s="169"/>
      <c r="AKI7" s="169"/>
      <c r="AKJ7" s="169"/>
      <c r="AKK7" s="169"/>
      <c r="AKL7" s="169"/>
      <c r="AKM7" s="169"/>
      <c r="AKN7" s="169"/>
      <c r="AKO7" s="169"/>
      <c r="AKP7" s="169"/>
      <c r="AKQ7" s="169"/>
      <c r="AKR7" s="169"/>
      <c r="AKS7" s="169"/>
      <c r="AKT7" s="169"/>
      <c r="AKU7" s="169"/>
      <c r="AKV7" s="169"/>
      <c r="AKW7" s="169"/>
      <c r="AKX7" s="169"/>
      <c r="AKY7" s="169"/>
      <c r="AKZ7" s="169"/>
      <c r="ALA7" s="169"/>
      <c r="ALB7" s="169"/>
      <c r="ALC7" s="169"/>
      <c r="ALD7" s="169"/>
      <c r="ALE7" s="169"/>
      <c r="ALF7" s="169"/>
      <c r="ALG7" s="169"/>
      <c r="ALH7" s="169"/>
      <c r="ALI7" s="169"/>
      <c r="ALJ7" s="169"/>
      <c r="ALK7" s="169"/>
      <c r="ALL7" s="169"/>
      <c r="ALM7" s="169"/>
      <c r="ALN7" s="169"/>
      <c r="ALO7" s="169"/>
      <c r="ALP7" s="169"/>
      <c r="ALQ7" s="169"/>
      <c r="ALR7" s="169"/>
      <c r="ALS7" s="169"/>
      <c r="ALT7" s="169"/>
      <c r="ALU7" s="169"/>
      <c r="ALV7" s="169"/>
      <c r="ALW7" s="169"/>
      <c r="ALX7" s="169"/>
      <c r="ALY7" s="169"/>
      <c r="ALZ7" s="169"/>
      <c r="AMA7" s="169"/>
      <c r="AMB7" s="169"/>
      <c r="AMC7" s="169"/>
      <c r="AMD7" s="169"/>
      <c r="AME7" s="169"/>
      <c r="AMF7" s="169"/>
      <c r="AMG7" s="169"/>
      <c r="AMH7" s="169"/>
      <c r="AMI7" s="169"/>
      <c r="AMJ7" s="169"/>
    </row>
    <row r="8" customFormat="false" ht="14.05" hidden="false" customHeight="false" outlineLevel="0" collapsed="false">
      <c r="A8" s="294" t="s">
        <v>335</v>
      </c>
      <c r="B8" s="295" t="s">
        <v>336</v>
      </c>
      <c r="C8" s="296" t="s">
        <v>208</v>
      </c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  <c r="AH8" s="258"/>
      <c r="AI8" s="258"/>
      <c r="AJ8" s="258"/>
      <c r="AK8" s="258"/>
      <c r="AL8" s="258"/>
      <c r="AM8" s="258"/>
      <c r="AN8" s="258"/>
      <c r="AO8" s="258"/>
      <c r="AP8" s="258"/>
      <c r="AQ8" s="258"/>
      <c r="AR8" s="258"/>
      <c r="AS8" s="258"/>
      <c r="AT8" s="258"/>
      <c r="AU8" s="258"/>
      <c r="AV8" s="258"/>
      <c r="AW8" s="258"/>
      <c r="AX8" s="258"/>
      <c r="AY8" s="258"/>
      <c r="AZ8" s="258"/>
      <c r="BA8" s="258"/>
      <c r="BB8" s="258"/>
      <c r="BC8" s="258"/>
      <c r="BD8" s="258"/>
      <c r="BE8" s="258"/>
      <c r="BF8" s="258"/>
      <c r="BG8" s="258"/>
      <c r="BH8" s="258"/>
      <c r="BI8" s="258"/>
      <c r="BJ8" s="258"/>
      <c r="BK8" s="258"/>
      <c r="BL8" s="258"/>
      <c r="BM8" s="258"/>
      <c r="BN8" s="258"/>
      <c r="BO8" s="258"/>
      <c r="BP8" s="258"/>
      <c r="BQ8" s="258"/>
      <c r="BR8" s="258"/>
      <c r="BS8" s="258"/>
      <c r="BT8" s="258"/>
      <c r="BU8" s="258"/>
      <c r="BV8" s="258"/>
      <c r="BW8" s="258"/>
      <c r="BX8" s="258"/>
      <c r="BY8" s="258"/>
      <c r="BZ8" s="258"/>
      <c r="CA8" s="258"/>
      <c r="CB8" s="258"/>
      <c r="CC8" s="258"/>
      <c r="CD8" s="258"/>
      <c r="CE8" s="258"/>
      <c r="CF8" s="258"/>
      <c r="CG8" s="258"/>
      <c r="CH8" s="258"/>
      <c r="CI8" s="258"/>
      <c r="CJ8" s="258"/>
      <c r="CK8" s="258"/>
      <c r="CL8" s="258"/>
      <c r="CM8" s="258"/>
      <c r="CN8" s="258"/>
      <c r="CO8" s="258"/>
      <c r="CP8" s="258"/>
      <c r="CQ8" s="258"/>
      <c r="CR8" s="258"/>
      <c r="CS8" s="258"/>
      <c r="CT8" s="258"/>
      <c r="CU8" s="258"/>
      <c r="CV8" s="258"/>
      <c r="CW8" s="258"/>
      <c r="CX8" s="258"/>
      <c r="CY8" s="258"/>
      <c r="CZ8" s="258"/>
      <c r="DA8" s="258"/>
      <c r="DB8" s="258"/>
      <c r="DC8" s="258"/>
      <c r="DD8" s="258"/>
      <c r="DE8" s="258"/>
      <c r="DF8" s="258"/>
      <c r="DG8" s="258"/>
      <c r="DH8" s="258"/>
      <c r="DI8" s="258"/>
      <c r="DJ8" s="258"/>
      <c r="DK8" s="258"/>
      <c r="DL8" s="258"/>
      <c r="DM8" s="258"/>
      <c r="DN8" s="258"/>
      <c r="DO8" s="258"/>
      <c r="DP8" s="258"/>
      <c r="DQ8" s="258"/>
      <c r="DR8" s="258"/>
      <c r="DS8" s="258"/>
      <c r="DT8" s="258"/>
      <c r="DU8" s="258"/>
      <c r="DV8" s="258"/>
      <c r="DW8" s="258"/>
      <c r="DX8" s="258"/>
      <c r="DY8" s="258"/>
      <c r="DZ8" s="258"/>
      <c r="EA8" s="258"/>
      <c r="EB8" s="258"/>
      <c r="EC8" s="258"/>
      <c r="ED8" s="258"/>
      <c r="EE8" s="258"/>
      <c r="EF8" s="258"/>
      <c r="EG8" s="258"/>
      <c r="EH8" s="258"/>
      <c r="EI8" s="258"/>
      <c r="EJ8" s="258"/>
      <c r="EK8" s="258"/>
      <c r="EL8" s="258"/>
      <c r="EM8" s="258"/>
      <c r="EN8" s="258"/>
      <c r="EO8" s="258"/>
      <c r="EP8" s="258"/>
      <c r="EQ8" s="258"/>
      <c r="ER8" s="258"/>
      <c r="ES8" s="258"/>
      <c r="ET8" s="258"/>
      <c r="EU8" s="258"/>
      <c r="EV8" s="258"/>
      <c r="EW8" s="258"/>
      <c r="EX8" s="258"/>
      <c r="EY8" s="258"/>
      <c r="EZ8" s="258"/>
      <c r="FA8" s="258"/>
      <c r="FB8" s="258"/>
      <c r="FC8" s="258"/>
      <c r="FD8" s="258"/>
      <c r="FE8" s="258"/>
      <c r="FF8" s="258"/>
      <c r="FG8" s="258"/>
      <c r="FH8" s="258"/>
      <c r="FI8" s="258"/>
      <c r="FJ8" s="258"/>
      <c r="FK8" s="258"/>
      <c r="FL8" s="258"/>
      <c r="FM8" s="258"/>
      <c r="FN8" s="258"/>
      <c r="FO8" s="258"/>
      <c r="FP8" s="258"/>
      <c r="FQ8" s="258"/>
      <c r="FR8" s="258"/>
      <c r="FS8" s="258"/>
      <c r="FT8" s="258"/>
      <c r="FU8" s="258"/>
      <c r="FV8" s="258"/>
      <c r="FW8" s="258"/>
      <c r="FX8" s="258"/>
      <c r="FY8" s="258"/>
      <c r="FZ8" s="258"/>
      <c r="GA8" s="258"/>
      <c r="GB8" s="258"/>
      <c r="GC8" s="258"/>
      <c r="GD8" s="258"/>
      <c r="GE8" s="258"/>
      <c r="GF8" s="258"/>
      <c r="GG8" s="258"/>
      <c r="GH8" s="258"/>
      <c r="GI8" s="258"/>
      <c r="GJ8" s="258"/>
      <c r="GK8" s="258"/>
      <c r="GL8" s="258"/>
      <c r="GM8" s="258"/>
      <c r="GN8" s="258"/>
      <c r="GO8" s="258"/>
      <c r="GP8" s="258"/>
      <c r="GQ8" s="258"/>
      <c r="GR8" s="258"/>
      <c r="GS8" s="258"/>
      <c r="GT8" s="258"/>
      <c r="GU8" s="258"/>
      <c r="GV8" s="258"/>
      <c r="GW8" s="258"/>
      <c r="GX8" s="258"/>
      <c r="GY8" s="258"/>
      <c r="GZ8" s="258"/>
      <c r="HA8" s="258"/>
      <c r="HB8" s="258"/>
      <c r="HC8" s="258"/>
      <c r="HD8" s="258"/>
      <c r="HE8" s="258"/>
      <c r="HF8" s="258"/>
      <c r="HG8" s="258"/>
      <c r="HH8" s="258"/>
      <c r="HI8" s="258"/>
      <c r="HJ8" s="258"/>
      <c r="HK8" s="258"/>
      <c r="HL8" s="258"/>
      <c r="HM8" s="258"/>
      <c r="HN8" s="258"/>
      <c r="HO8" s="258"/>
      <c r="HP8" s="258"/>
      <c r="HQ8" s="258"/>
      <c r="HR8" s="258"/>
      <c r="HS8" s="258"/>
      <c r="HT8" s="258"/>
      <c r="HU8" s="258"/>
      <c r="HV8" s="258"/>
      <c r="HW8" s="258"/>
      <c r="HX8" s="258"/>
      <c r="HY8" s="258"/>
      <c r="HZ8" s="258"/>
      <c r="IA8" s="258"/>
      <c r="IB8" s="258"/>
      <c r="IC8" s="258"/>
      <c r="ID8" s="258"/>
      <c r="IE8" s="258"/>
      <c r="IF8" s="258"/>
      <c r="IG8" s="258"/>
      <c r="IH8" s="258"/>
      <c r="II8" s="258"/>
      <c r="IJ8" s="258"/>
      <c r="IK8" s="258"/>
      <c r="IL8" s="258"/>
      <c r="IM8" s="258"/>
      <c r="IN8" s="258"/>
      <c r="IO8" s="258"/>
      <c r="IP8" s="258"/>
      <c r="IQ8" s="258"/>
      <c r="IR8" s="258"/>
      <c r="IS8" s="258"/>
      <c r="IT8" s="258"/>
      <c r="IU8" s="258"/>
      <c r="IV8" s="258"/>
      <c r="IW8" s="258"/>
      <c r="IX8" s="258"/>
      <c r="IY8" s="258"/>
      <c r="IZ8" s="258"/>
      <c r="JA8" s="258"/>
      <c r="JB8" s="258"/>
      <c r="JC8" s="258"/>
      <c r="JD8" s="258"/>
      <c r="JE8" s="258"/>
      <c r="JF8" s="258"/>
      <c r="JG8" s="258"/>
      <c r="JH8" s="258"/>
      <c r="JI8" s="258"/>
      <c r="JJ8" s="258"/>
      <c r="JK8" s="258"/>
      <c r="JL8" s="258"/>
      <c r="JM8" s="258"/>
      <c r="JN8" s="258"/>
      <c r="JO8" s="258"/>
      <c r="JP8" s="258"/>
      <c r="JQ8" s="258"/>
      <c r="JR8" s="258"/>
      <c r="JS8" s="258"/>
      <c r="JT8" s="258"/>
      <c r="JU8" s="258"/>
      <c r="JV8" s="258"/>
      <c r="JW8" s="258"/>
      <c r="JX8" s="258"/>
      <c r="JY8" s="258"/>
      <c r="JZ8" s="258"/>
      <c r="KA8" s="258"/>
      <c r="KB8" s="258"/>
      <c r="KC8" s="258"/>
      <c r="KD8" s="258"/>
      <c r="KE8" s="258"/>
      <c r="KF8" s="258"/>
      <c r="KG8" s="258"/>
      <c r="KH8" s="258"/>
      <c r="KI8" s="258"/>
      <c r="KJ8" s="258"/>
      <c r="KK8" s="258"/>
      <c r="KL8" s="258"/>
      <c r="KM8" s="258"/>
      <c r="KN8" s="258"/>
      <c r="KO8" s="258"/>
      <c r="KP8" s="258"/>
      <c r="KQ8" s="258"/>
      <c r="KR8" s="258"/>
      <c r="KS8" s="258"/>
      <c r="KT8" s="258"/>
      <c r="KU8" s="258"/>
      <c r="KV8" s="258"/>
      <c r="KW8" s="258"/>
      <c r="KX8" s="258"/>
      <c r="KY8" s="258"/>
      <c r="KZ8" s="258"/>
      <c r="LA8" s="258"/>
      <c r="LB8" s="258"/>
      <c r="LC8" s="258"/>
      <c r="LD8" s="258"/>
      <c r="LE8" s="258"/>
      <c r="LF8" s="258"/>
      <c r="LG8" s="258"/>
      <c r="LH8" s="258"/>
      <c r="LI8" s="258"/>
      <c r="LJ8" s="258"/>
      <c r="LK8" s="258"/>
      <c r="LL8" s="258"/>
      <c r="LM8" s="258"/>
      <c r="LN8" s="258"/>
      <c r="LO8" s="258"/>
      <c r="LP8" s="258"/>
      <c r="LQ8" s="258"/>
      <c r="LR8" s="258"/>
      <c r="LS8" s="258"/>
      <c r="LT8" s="258"/>
      <c r="LU8" s="258"/>
      <c r="LV8" s="258"/>
      <c r="LW8" s="258"/>
      <c r="LX8" s="258"/>
      <c r="LY8" s="258"/>
      <c r="LZ8" s="258"/>
      <c r="MA8" s="258"/>
      <c r="MB8" s="258"/>
      <c r="MC8" s="258"/>
      <c r="MD8" s="258"/>
      <c r="ME8" s="258"/>
      <c r="MF8" s="258"/>
      <c r="MG8" s="258"/>
      <c r="MH8" s="258"/>
      <c r="MI8" s="258"/>
      <c r="MJ8" s="258"/>
      <c r="MK8" s="258"/>
      <c r="ML8" s="258"/>
      <c r="MM8" s="258"/>
      <c r="MN8" s="258"/>
      <c r="MO8" s="258"/>
      <c r="MP8" s="258"/>
      <c r="MQ8" s="258"/>
      <c r="MR8" s="258"/>
      <c r="MS8" s="258"/>
      <c r="MT8" s="258"/>
      <c r="MU8" s="258"/>
      <c r="MV8" s="258"/>
      <c r="MW8" s="258"/>
      <c r="MX8" s="258"/>
      <c r="MY8" s="258"/>
      <c r="MZ8" s="258"/>
      <c r="NA8" s="258"/>
      <c r="NB8" s="258"/>
      <c r="NC8" s="258"/>
      <c r="ND8" s="258"/>
      <c r="NE8" s="258"/>
      <c r="NF8" s="258"/>
      <c r="NG8" s="258"/>
      <c r="NH8" s="258"/>
      <c r="NI8" s="258"/>
      <c r="NJ8" s="258"/>
      <c r="NK8" s="258"/>
      <c r="NL8" s="258"/>
      <c r="NM8" s="258"/>
      <c r="NN8" s="258"/>
      <c r="NO8" s="258"/>
      <c r="NP8" s="258"/>
      <c r="NQ8" s="258"/>
      <c r="NR8" s="258"/>
      <c r="NS8" s="258"/>
      <c r="NT8" s="258"/>
      <c r="NU8" s="258"/>
      <c r="NV8" s="258"/>
      <c r="NW8" s="258"/>
      <c r="NX8" s="258"/>
      <c r="NY8" s="258"/>
      <c r="NZ8" s="258"/>
      <c r="OA8" s="258"/>
      <c r="OB8" s="258"/>
      <c r="OC8" s="258"/>
      <c r="OD8" s="258"/>
      <c r="OE8" s="258"/>
      <c r="OF8" s="258"/>
      <c r="OG8" s="258"/>
      <c r="OH8" s="258"/>
      <c r="OI8" s="258"/>
      <c r="OJ8" s="258"/>
      <c r="OK8" s="258"/>
      <c r="OL8" s="258"/>
      <c r="OM8" s="258"/>
      <c r="ON8" s="258"/>
      <c r="OO8" s="258"/>
      <c r="OP8" s="258"/>
      <c r="OQ8" s="258"/>
      <c r="OR8" s="258"/>
      <c r="OS8" s="258"/>
      <c r="OT8" s="258"/>
      <c r="OU8" s="258"/>
      <c r="OV8" s="258"/>
      <c r="OW8" s="258"/>
      <c r="OX8" s="258"/>
      <c r="OY8" s="258"/>
      <c r="OZ8" s="258"/>
      <c r="PA8" s="258"/>
      <c r="PB8" s="258"/>
      <c r="PC8" s="258"/>
      <c r="PD8" s="258"/>
      <c r="PE8" s="258"/>
      <c r="PF8" s="258"/>
      <c r="PG8" s="258"/>
      <c r="PH8" s="258"/>
      <c r="PI8" s="258"/>
      <c r="PJ8" s="258"/>
      <c r="PK8" s="258"/>
      <c r="PL8" s="258"/>
      <c r="PM8" s="258"/>
      <c r="PN8" s="258"/>
      <c r="PO8" s="258"/>
      <c r="PP8" s="258"/>
      <c r="PQ8" s="258"/>
      <c r="PR8" s="258"/>
      <c r="PS8" s="258"/>
      <c r="PT8" s="258"/>
      <c r="PU8" s="258"/>
      <c r="PV8" s="258"/>
      <c r="PW8" s="258"/>
      <c r="PX8" s="258"/>
      <c r="PY8" s="258"/>
      <c r="PZ8" s="258"/>
      <c r="QA8" s="258"/>
      <c r="QB8" s="258"/>
      <c r="QC8" s="258"/>
      <c r="QD8" s="258"/>
      <c r="QE8" s="258"/>
      <c r="QF8" s="258"/>
      <c r="QG8" s="258"/>
      <c r="QH8" s="258"/>
      <c r="QI8" s="258"/>
      <c r="QJ8" s="258"/>
      <c r="QK8" s="258"/>
      <c r="QL8" s="258"/>
      <c r="QM8" s="258"/>
      <c r="QN8" s="258"/>
      <c r="QO8" s="258"/>
      <c r="QP8" s="258"/>
      <c r="QQ8" s="258"/>
      <c r="QR8" s="258"/>
      <c r="QS8" s="258"/>
      <c r="QT8" s="258"/>
      <c r="QU8" s="258"/>
      <c r="QV8" s="258"/>
      <c r="QW8" s="258"/>
      <c r="QX8" s="258"/>
      <c r="QY8" s="258"/>
      <c r="QZ8" s="258"/>
      <c r="RA8" s="258"/>
      <c r="RB8" s="258"/>
      <c r="RC8" s="258"/>
      <c r="RD8" s="258"/>
      <c r="RE8" s="258"/>
      <c r="RF8" s="258"/>
      <c r="RG8" s="258"/>
      <c r="RH8" s="258"/>
      <c r="RI8" s="258"/>
      <c r="RJ8" s="258"/>
      <c r="RK8" s="258"/>
      <c r="RL8" s="258"/>
      <c r="RM8" s="258"/>
      <c r="RN8" s="258"/>
      <c r="RO8" s="258"/>
      <c r="RP8" s="258"/>
      <c r="RQ8" s="258"/>
      <c r="RR8" s="258"/>
      <c r="RS8" s="258"/>
      <c r="RT8" s="258"/>
      <c r="RU8" s="258"/>
      <c r="RV8" s="258"/>
      <c r="RW8" s="258"/>
      <c r="RX8" s="258"/>
      <c r="RY8" s="258"/>
      <c r="RZ8" s="258"/>
      <c r="SA8" s="258"/>
      <c r="SB8" s="258"/>
      <c r="SC8" s="258"/>
      <c r="SD8" s="258"/>
      <c r="SE8" s="258"/>
      <c r="SF8" s="258"/>
      <c r="SG8" s="258"/>
      <c r="SH8" s="258"/>
      <c r="SI8" s="258"/>
      <c r="SJ8" s="258"/>
      <c r="SK8" s="258"/>
      <c r="SL8" s="258"/>
      <c r="SM8" s="258"/>
      <c r="SN8" s="258"/>
      <c r="SO8" s="258"/>
      <c r="SP8" s="258"/>
      <c r="SQ8" s="258"/>
      <c r="SR8" s="258"/>
      <c r="SS8" s="258"/>
      <c r="ST8" s="258"/>
      <c r="SU8" s="258"/>
      <c r="SV8" s="258"/>
      <c r="SW8" s="258"/>
      <c r="SX8" s="258"/>
      <c r="SY8" s="258"/>
      <c r="SZ8" s="258"/>
      <c r="TA8" s="258"/>
      <c r="TB8" s="258"/>
      <c r="TC8" s="258"/>
      <c r="TD8" s="258"/>
      <c r="TE8" s="258"/>
      <c r="TF8" s="258"/>
      <c r="TG8" s="258"/>
      <c r="TH8" s="258"/>
      <c r="TI8" s="258"/>
      <c r="TJ8" s="258"/>
      <c r="TK8" s="258"/>
      <c r="TL8" s="258"/>
      <c r="TM8" s="258"/>
      <c r="TN8" s="258"/>
      <c r="TO8" s="258"/>
      <c r="TP8" s="258"/>
      <c r="TQ8" s="258"/>
      <c r="TR8" s="258"/>
      <c r="TS8" s="258"/>
      <c r="TT8" s="258"/>
      <c r="TU8" s="258"/>
      <c r="TV8" s="258"/>
      <c r="TW8" s="258"/>
      <c r="TX8" s="258"/>
      <c r="TY8" s="258"/>
      <c r="TZ8" s="258"/>
      <c r="UA8" s="258"/>
      <c r="UB8" s="258"/>
      <c r="UC8" s="258"/>
      <c r="UD8" s="258"/>
      <c r="UE8" s="258"/>
      <c r="UF8" s="258"/>
      <c r="UG8" s="258"/>
      <c r="UH8" s="258"/>
      <c r="UI8" s="258"/>
      <c r="UJ8" s="258"/>
      <c r="UK8" s="258"/>
      <c r="UL8" s="258"/>
      <c r="UM8" s="258"/>
      <c r="UN8" s="258"/>
      <c r="UO8" s="258"/>
      <c r="UP8" s="258"/>
      <c r="UQ8" s="258"/>
      <c r="UR8" s="258"/>
      <c r="US8" s="258"/>
      <c r="UT8" s="258"/>
      <c r="UU8" s="258"/>
      <c r="UV8" s="258"/>
      <c r="UW8" s="258"/>
      <c r="UX8" s="258"/>
      <c r="UY8" s="258"/>
      <c r="UZ8" s="258"/>
      <c r="VA8" s="258"/>
      <c r="VB8" s="258"/>
      <c r="VC8" s="258"/>
      <c r="VD8" s="258"/>
      <c r="VE8" s="258"/>
      <c r="VF8" s="258"/>
      <c r="VG8" s="258"/>
      <c r="VH8" s="258"/>
      <c r="VI8" s="258"/>
      <c r="VJ8" s="258"/>
      <c r="VK8" s="258"/>
      <c r="VL8" s="258"/>
      <c r="VM8" s="258"/>
      <c r="VN8" s="258"/>
      <c r="VO8" s="258"/>
      <c r="VP8" s="258"/>
      <c r="VQ8" s="258"/>
      <c r="VR8" s="258"/>
      <c r="VS8" s="258"/>
      <c r="VT8" s="258"/>
      <c r="VU8" s="258"/>
      <c r="VV8" s="258"/>
      <c r="VW8" s="258"/>
      <c r="VX8" s="258"/>
      <c r="VY8" s="258"/>
      <c r="VZ8" s="258"/>
      <c r="WA8" s="258"/>
      <c r="WB8" s="258"/>
      <c r="WC8" s="258"/>
      <c r="WD8" s="258"/>
      <c r="WE8" s="258"/>
      <c r="WF8" s="258"/>
      <c r="WG8" s="258"/>
      <c r="WH8" s="258"/>
      <c r="WI8" s="258"/>
      <c r="WJ8" s="258"/>
      <c r="WK8" s="258"/>
      <c r="WL8" s="258"/>
      <c r="WM8" s="258"/>
      <c r="WN8" s="258"/>
      <c r="WO8" s="258"/>
      <c r="WP8" s="258"/>
      <c r="WQ8" s="258"/>
      <c r="WR8" s="258"/>
      <c r="WS8" s="258"/>
      <c r="WT8" s="258"/>
      <c r="WU8" s="258"/>
      <c r="WV8" s="258"/>
      <c r="WW8" s="258"/>
      <c r="WX8" s="258"/>
      <c r="WY8" s="258"/>
      <c r="WZ8" s="258"/>
      <c r="XA8" s="258"/>
      <c r="XB8" s="258"/>
      <c r="XC8" s="258"/>
      <c r="XD8" s="258"/>
      <c r="XE8" s="258"/>
      <c r="XF8" s="258"/>
      <c r="XG8" s="258"/>
      <c r="XH8" s="258"/>
      <c r="XI8" s="258"/>
      <c r="XJ8" s="258"/>
      <c r="XK8" s="258"/>
      <c r="XL8" s="258"/>
      <c r="XM8" s="258"/>
      <c r="XN8" s="258"/>
      <c r="XO8" s="258"/>
      <c r="XP8" s="258"/>
      <c r="XQ8" s="258"/>
      <c r="XR8" s="258"/>
      <c r="XS8" s="258"/>
      <c r="XT8" s="258"/>
      <c r="XU8" s="258"/>
      <c r="XV8" s="258"/>
      <c r="XW8" s="258"/>
      <c r="XX8" s="258"/>
      <c r="XY8" s="258"/>
      <c r="XZ8" s="258"/>
      <c r="YA8" s="258"/>
      <c r="YB8" s="258"/>
      <c r="YC8" s="258"/>
      <c r="YD8" s="258"/>
      <c r="YE8" s="258"/>
      <c r="YF8" s="258"/>
      <c r="YG8" s="258"/>
      <c r="YH8" s="258"/>
      <c r="YI8" s="258"/>
      <c r="YJ8" s="258"/>
      <c r="YK8" s="258"/>
      <c r="YL8" s="258"/>
      <c r="YM8" s="258"/>
      <c r="YN8" s="258"/>
      <c r="YO8" s="258"/>
      <c r="YP8" s="258"/>
      <c r="YQ8" s="258"/>
      <c r="YR8" s="258"/>
      <c r="YS8" s="258"/>
      <c r="YT8" s="258"/>
      <c r="YU8" s="258"/>
      <c r="YV8" s="258"/>
      <c r="YW8" s="258"/>
      <c r="YX8" s="258"/>
      <c r="YY8" s="258"/>
      <c r="YZ8" s="258"/>
      <c r="ZA8" s="258"/>
      <c r="ZB8" s="258"/>
      <c r="ZC8" s="258"/>
      <c r="ZD8" s="258"/>
      <c r="ZE8" s="258"/>
      <c r="ZF8" s="258"/>
      <c r="ZG8" s="258"/>
      <c r="ZH8" s="258"/>
      <c r="ZI8" s="258"/>
      <c r="ZJ8" s="258"/>
      <c r="ZK8" s="258"/>
      <c r="ZL8" s="258"/>
      <c r="ZM8" s="258"/>
      <c r="ZN8" s="258"/>
      <c r="ZO8" s="258"/>
      <c r="ZP8" s="258"/>
      <c r="ZQ8" s="258"/>
      <c r="ZR8" s="258"/>
      <c r="ZS8" s="258"/>
      <c r="ZT8" s="258"/>
      <c r="ZU8" s="258"/>
      <c r="ZV8" s="258"/>
      <c r="ZW8" s="258"/>
      <c r="ZX8" s="258"/>
      <c r="ZY8" s="258"/>
      <c r="ZZ8" s="258"/>
      <c r="AAA8" s="258"/>
      <c r="AAB8" s="258"/>
      <c r="AAC8" s="258"/>
      <c r="AAD8" s="258"/>
      <c r="AAE8" s="258"/>
      <c r="AAF8" s="258"/>
      <c r="AAG8" s="258"/>
      <c r="AAH8" s="258"/>
      <c r="AAI8" s="258"/>
      <c r="AAJ8" s="258"/>
      <c r="AAK8" s="258"/>
      <c r="AAL8" s="258"/>
      <c r="AAM8" s="258"/>
      <c r="AAN8" s="258"/>
      <c r="AAO8" s="258"/>
      <c r="AAP8" s="258"/>
      <c r="AAQ8" s="258"/>
      <c r="AAR8" s="258"/>
      <c r="AAS8" s="258"/>
      <c r="AAT8" s="258"/>
      <c r="AAU8" s="258"/>
      <c r="AAV8" s="258"/>
      <c r="AAW8" s="258"/>
      <c r="AAX8" s="258"/>
      <c r="AAY8" s="258"/>
      <c r="AAZ8" s="258"/>
      <c r="ABA8" s="258"/>
      <c r="ABB8" s="258"/>
      <c r="ABC8" s="258"/>
      <c r="ABD8" s="258"/>
      <c r="ABE8" s="258"/>
      <c r="ABF8" s="258"/>
      <c r="ABG8" s="258"/>
      <c r="ABH8" s="258"/>
      <c r="ABI8" s="258"/>
      <c r="ABJ8" s="258"/>
      <c r="ABK8" s="258"/>
      <c r="ABL8" s="258"/>
      <c r="ABM8" s="258"/>
      <c r="ABN8" s="258"/>
      <c r="ABO8" s="258"/>
      <c r="ABP8" s="258"/>
      <c r="ABQ8" s="258"/>
      <c r="ABR8" s="258"/>
      <c r="ABS8" s="258"/>
      <c r="ABT8" s="258"/>
      <c r="ABU8" s="258"/>
      <c r="ABV8" s="258"/>
      <c r="ABW8" s="258"/>
      <c r="ABX8" s="258"/>
      <c r="ABY8" s="258"/>
      <c r="ABZ8" s="258"/>
      <c r="ACA8" s="258"/>
      <c r="ACB8" s="258"/>
      <c r="ACC8" s="258"/>
      <c r="ACD8" s="258"/>
      <c r="ACE8" s="258"/>
      <c r="ACF8" s="258"/>
      <c r="ACG8" s="258"/>
      <c r="ACH8" s="258"/>
      <c r="ACI8" s="258"/>
      <c r="ACJ8" s="258"/>
      <c r="ACK8" s="258"/>
      <c r="ACL8" s="258"/>
      <c r="ACM8" s="258"/>
      <c r="ACN8" s="258"/>
      <c r="ACO8" s="258"/>
      <c r="ACP8" s="258"/>
      <c r="ACQ8" s="258"/>
      <c r="ACR8" s="258"/>
      <c r="ACS8" s="258"/>
      <c r="ACT8" s="258"/>
      <c r="ACU8" s="258"/>
      <c r="ACV8" s="258"/>
      <c r="ACW8" s="258"/>
      <c r="ACX8" s="258"/>
      <c r="ACY8" s="258"/>
      <c r="ACZ8" s="258"/>
      <c r="ADA8" s="258"/>
      <c r="ADB8" s="258"/>
      <c r="ADC8" s="258"/>
      <c r="ADD8" s="258"/>
      <c r="ADE8" s="258"/>
      <c r="ADF8" s="258"/>
      <c r="ADG8" s="258"/>
      <c r="ADH8" s="258"/>
      <c r="ADI8" s="258"/>
      <c r="ADJ8" s="258"/>
      <c r="ADK8" s="258"/>
      <c r="ADL8" s="258"/>
      <c r="ADM8" s="258"/>
      <c r="ADN8" s="258"/>
      <c r="ADO8" s="258"/>
      <c r="ADP8" s="258"/>
      <c r="ADQ8" s="258"/>
      <c r="ADR8" s="258"/>
      <c r="ADS8" s="258"/>
      <c r="ADT8" s="258"/>
      <c r="ADU8" s="258"/>
      <c r="ADV8" s="258"/>
      <c r="ADW8" s="258"/>
      <c r="ADX8" s="258"/>
      <c r="ADY8" s="258"/>
      <c r="ADZ8" s="258"/>
      <c r="AEA8" s="258"/>
      <c r="AEB8" s="258"/>
      <c r="AEC8" s="258"/>
      <c r="AED8" s="258"/>
      <c r="AEE8" s="258"/>
      <c r="AEF8" s="258"/>
      <c r="AEG8" s="258"/>
      <c r="AEH8" s="258"/>
      <c r="AEI8" s="258"/>
      <c r="AEJ8" s="258"/>
      <c r="AEK8" s="258"/>
      <c r="AEL8" s="258"/>
      <c r="AEM8" s="258"/>
      <c r="AEN8" s="258"/>
      <c r="AEO8" s="258"/>
      <c r="AEP8" s="258"/>
      <c r="AEQ8" s="258"/>
      <c r="AER8" s="258"/>
      <c r="AES8" s="258"/>
      <c r="AET8" s="258"/>
      <c r="AEU8" s="258"/>
      <c r="AEV8" s="258"/>
      <c r="AEW8" s="258"/>
      <c r="AEX8" s="258"/>
      <c r="AEY8" s="258"/>
      <c r="AEZ8" s="258"/>
      <c r="AFA8" s="258"/>
      <c r="AFB8" s="258"/>
      <c r="AFC8" s="258"/>
      <c r="AFD8" s="258"/>
      <c r="AFE8" s="258"/>
      <c r="AFF8" s="258"/>
      <c r="AFG8" s="258"/>
      <c r="AFH8" s="258"/>
      <c r="AFI8" s="258"/>
      <c r="AFJ8" s="258"/>
      <c r="AFK8" s="258"/>
      <c r="AFL8" s="258"/>
      <c r="AFM8" s="258"/>
      <c r="AFN8" s="258"/>
      <c r="AFO8" s="258"/>
      <c r="AFP8" s="258"/>
      <c r="AFQ8" s="258"/>
      <c r="AFR8" s="258"/>
      <c r="AFS8" s="258"/>
      <c r="AFT8" s="258"/>
      <c r="AFU8" s="258"/>
      <c r="AFV8" s="258"/>
      <c r="AFW8" s="258"/>
      <c r="AFX8" s="258"/>
      <c r="AFY8" s="258"/>
      <c r="AFZ8" s="258"/>
      <c r="AGA8" s="258"/>
      <c r="AGB8" s="258"/>
      <c r="AGC8" s="258"/>
      <c r="AGD8" s="258"/>
      <c r="AGE8" s="258"/>
      <c r="AGF8" s="258"/>
      <c r="AGG8" s="258"/>
      <c r="AGH8" s="258"/>
      <c r="AGI8" s="258"/>
      <c r="AGJ8" s="258"/>
      <c r="AGK8" s="258"/>
      <c r="AGL8" s="258"/>
      <c r="AGM8" s="258"/>
      <c r="AGN8" s="258"/>
      <c r="AGO8" s="258"/>
      <c r="AGP8" s="258"/>
      <c r="AGQ8" s="258"/>
      <c r="AGR8" s="258"/>
      <c r="AGS8" s="258"/>
      <c r="AGT8" s="258"/>
      <c r="AGU8" s="258"/>
      <c r="AGV8" s="258"/>
      <c r="AGW8" s="258"/>
      <c r="AGX8" s="258"/>
      <c r="AGY8" s="258"/>
      <c r="AGZ8" s="258"/>
      <c r="AHA8" s="258"/>
      <c r="AHB8" s="258"/>
      <c r="AHC8" s="258"/>
      <c r="AHD8" s="258"/>
      <c r="AHE8" s="258"/>
      <c r="AHF8" s="258"/>
      <c r="AHG8" s="258"/>
      <c r="AHH8" s="258"/>
      <c r="AHI8" s="258"/>
      <c r="AHJ8" s="258"/>
      <c r="AHK8" s="258"/>
      <c r="AHL8" s="258"/>
      <c r="AHM8" s="258"/>
      <c r="AHN8" s="258"/>
      <c r="AHO8" s="258"/>
      <c r="AHP8" s="258"/>
      <c r="AHQ8" s="258"/>
      <c r="AHR8" s="258"/>
      <c r="AHS8" s="258"/>
      <c r="AHT8" s="258"/>
      <c r="AHU8" s="258"/>
      <c r="AHV8" s="258"/>
      <c r="AHW8" s="258"/>
      <c r="AHX8" s="258"/>
      <c r="AHY8" s="258"/>
      <c r="AHZ8" s="258"/>
      <c r="AIA8" s="258"/>
      <c r="AIB8" s="258"/>
      <c r="AIC8" s="258"/>
      <c r="AID8" s="258"/>
      <c r="AIE8" s="258"/>
      <c r="AIF8" s="258"/>
      <c r="AIG8" s="258"/>
      <c r="AIH8" s="258"/>
      <c r="AII8" s="258"/>
      <c r="AIJ8" s="258"/>
      <c r="AIK8" s="258"/>
      <c r="AIL8" s="258"/>
      <c r="AIM8" s="258"/>
      <c r="AIN8" s="258"/>
      <c r="AIO8" s="258"/>
      <c r="AIP8" s="258"/>
      <c r="AIQ8" s="258"/>
      <c r="AIR8" s="258"/>
      <c r="AIS8" s="258"/>
      <c r="AIT8" s="258"/>
      <c r="AIU8" s="258"/>
      <c r="AIV8" s="258"/>
      <c r="AIW8" s="258"/>
      <c r="AIX8" s="258"/>
      <c r="AIY8" s="258"/>
      <c r="AIZ8" s="258"/>
      <c r="AJA8" s="258"/>
      <c r="AJB8" s="258"/>
      <c r="AJC8" s="258"/>
      <c r="AJD8" s="258"/>
      <c r="AJE8" s="258"/>
      <c r="AJF8" s="258"/>
      <c r="AJG8" s="258"/>
      <c r="AJH8" s="258"/>
      <c r="AJI8" s="258"/>
      <c r="AJJ8" s="258"/>
      <c r="AJK8" s="258"/>
      <c r="AJL8" s="258"/>
      <c r="AJM8" s="258"/>
      <c r="AJN8" s="258"/>
      <c r="AJO8" s="258"/>
      <c r="AJP8" s="258"/>
      <c r="AJQ8" s="258"/>
      <c r="AJR8" s="258"/>
      <c r="AJS8" s="258"/>
      <c r="AJT8" s="258"/>
      <c r="AJU8" s="258"/>
      <c r="AJV8" s="258"/>
      <c r="AJW8" s="258"/>
      <c r="AJX8" s="258"/>
      <c r="AJY8" s="258"/>
      <c r="AJZ8" s="258"/>
      <c r="AKA8" s="258"/>
      <c r="AKB8" s="258"/>
      <c r="AKC8" s="258"/>
      <c r="AKD8" s="258"/>
      <c r="AKE8" s="258"/>
      <c r="AKF8" s="258"/>
      <c r="AKG8" s="258"/>
      <c r="AKH8" s="258"/>
      <c r="AKI8" s="258"/>
      <c r="AKJ8" s="258"/>
      <c r="AKK8" s="258"/>
      <c r="AKL8" s="258"/>
      <c r="AKM8" s="258"/>
      <c r="AKN8" s="258"/>
      <c r="AKO8" s="258"/>
      <c r="AKP8" s="258"/>
      <c r="AKQ8" s="258"/>
      <c r="AKR8" s="258"/>
      <c r="AKS8" s="258"/>
      <c r="AKT8" s="258"/>
      <c r="AKU8" s="258"/>
      <c r="AKV8" s="258"/>
      <c r="AKW8" s="258"/>
      <c r="AKX8" s="258"/>
      <c r="AKY8" s="258"/>
      <c r="AKZ8" s="258"/>
      <c r="ALA8" s="258"/>
      <c r="ALB8" s="258"/>
      <c r="ALC8" s="258"/>
      <c r="ALD8" s="258"/>
      <c r="ALE8" s="258"/>
      <c r="ALF8" s="258"/>
      <c r="ALG8" s="258"/>
      <c r="ALH8" s="258"/>
      <c r="ALI8" s="258"/>
      <c r="ALJ8" s="258"/>
      <c r="ALK8" s="258"/>
      <c r="ALL8" s="258"/>
      <c r="ALM8" s="258"/>
      <c r="ALN8" s="258"/>
      <c r="ALO8" s="258"/>
      <c r="ALP8" s="258"/>
      <c r="ALQ8" s="258"/>
      <c r="ALR8" s="258"/>
      <c r="ALS8" s="258"/>
      <c r="ALT8" s="258"/>
      <c r="ALU8" s="258"/>
      <c r="ALV8" s="258"/>
      <c r="ALW8" s="258"/>
      <c r="ALX8" s="258"/>
      <c r="ALY8" s="258"/>
      <c r="ALZ8" s="258"/>
      <c r="AMA8" s="258"/>
      <c r="AMB8" s="258"/>
      <c r="AMC8" s="258"/>
      <c r="AMD8" s="258"/>
      <c r="AME8" s="258"/>
      <c r="AMF8" s="258"/>
      <c r="AMG8" s="258"/>
      <c r="AMH8" s="258"/>
      <c r="AMI8" s="258"/>
      <c r="AMJ8" s="258"/>
    </row>
    <row r="9" customFormat="false" ht="14.1" hidden="false" customHeight="false" outlineLevel="0" collapsed="false">
      <c r="A9" s="244" t="s">
        <v>337</v>
      </c>
      <c r="B9" s="297" t="s">
        <v>338</v>
      </c>
      <c r="C9" s="298" t="n">
        <v>35000</v>
      </c>
    </row>
    <row r="10" customFormat="false" ht="14.1" hidden="false" customHeight="false" outlineLevel="0" collapsed="false">
      <c r="A10" s="244" t="s">
        <v>339</v>
      </c>
      <c r="B10" s="297" t="s">
        <v>340</v>
      </c>
      <c r="C10" s="299" t="n">
        <v>1.35</v>
      </c>
    </row>
    <row r="11" customFormat="false" ht="14.05" hidden="false" customHeight="false" outlineLevel="0" collapsed="false">
      <c r="A11" s="244" t="s">
        <v>341</v>
      </c>
      <c r="B11" s="297" t="s">
        <v>342</v>
      </c>
      <c r="C11" s="300" t="n">
        <f aca="false">C9*C10/1000</f>
        <v>47.25</v>
      </c>
    </row>
    <row r="12" customFormat="false" ht="14.05" hidden="false" customHeight="false" outlineLevel="0" collapsed="false">
      <c r="A12" s="244" t="s">
        <v>343</v>
      </c>
      <c r="B12" s="297" t="s">
        <v>344</v>
      </c>
      <c r="C12" s="301" t="n">
        <v>1500</v>
      </c>
    </row>
    <row r="13" customFormat="false" ht="14.05" hidden="false" customHeight="false" outlineLevel="0" collapsed="false">
      <c r="A13" s="244" t="s">
        <v>345</v>
      </c>
      <c r="B13" s="297" t="s">
        <v>46</v>
      </c>
      <c r="C13" s="302" t="n">
        <v>7</v>
      </c>
    </row>
    <row r="14" customFormat="false" ht="14.05" hidden="false" customHeight="false" outlineLevel="0" collapsed="false">
      <c r="A14" s="244" t="s">
        <v>346</v>
      </c>
      <c r="B14" s="297" t="s">
        <v>342</v>
      </c>
      <c r="C14" s="300" t="n">
        <f aca="false">C11*7/C13</f>
        <v>47.25</v>
      </c>
    </row>
    <row r="15" customFormat="false" ht="14.05" hidden="false" customHeight="false" outlineLevel="0" collapsed="false">
      <c r="A15" s="244" t="s">
        <v>347</v>
      </c>
      <c r="B15" s="297" t="s">
        <v>348</v>
      </c>
      <c r="C15" s="241" t="n">
        <v>500</v>
      </c>
    </row>
    <row r="16" customFormat="false" ht="14.05" hidden="false" customHeight="false" outlineLevel="0" collapsed="false">
      <c r="A16" s="244" t="s">
        <v>349</v>
      </c>
      <c r="B16" s="297"/>
      <c r="C16" s="303" t="n">
        <v>1</v>
      </c>
    </row>
    <row r="17" customFormat="false" ht="14.05" hidden="false" customHeight="false" outlineLevel="0" collapsed="false">
      <c r="A17" s="244" t="s">
        <v>350</v>
      </c>
      <c r="B17" s="297" t="s">
        <v>351</v>
      </c>
      <c r="C17" s="303" t="n">
        <v>12</v>
      </c>
    </row>
    <row r="18" customFormat="false" ht="14.05" hidden="false" customHeight="false" outlineLevel="0" collapsed="false">
      <c r="A18" s="244" t="s">
        <v>352</v>
      </c>
      <c r="B18" s="297" t="s">
        <v>344</v>
      </c>
      <c r="C18" s="241" t="n">
        <f aca="false">IF(AND(C17&gt;=15,C16=1),5.8,C17/2)</f>
        <v>6</v>
      </c>
    </row>
    <row r="19" customFormat="false" ht="14.05" hidden="false" customHeight="false" outlineLevel="0" collapsed="false">
      <c r="A19" s="244" t="s">
        <v>353</v>
      </c>
      <c r="B19" s="297"/>
      <c r="C19" s="300" t="n">
        <f aca="false">C14/C18</f>
        <v>7.875</v>
      </c>
    </row>
    <row r="20" customFormat="false" ht="14.05" hidden="false" customHeight="false" outlineLevel="0" collapsed="false">
      <c r="A20" s="244" t="s">
        <v>354</v>
      </c>
      <c r="B20" s="297"/>
      <c r="C20" s="304" t="n">
        <v>2</v>
      </c>
    </row>
    <row r="21" customFormat="false" ht="14.05" hidden="false" customHeight="false" outlineLevel="0" collapsed="false">
      <c r="A21" s="305" t="s">
        <v>355</v>
      </c>
      <c r="B21" s="306"/>
      <c r="C21" s="307"/>
    </row>
  </sheetData>
  <mergeCells count="1">
    <mergeCell ref="A6:C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9247</TotalTime>
  <Application>LibreOffice/24.8.7.2$Windows_X86_64 LibreOffice_project/e07d0a63a46349d29051da79b1fde8160bab2a89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lastPrinted>2026-06-15T13:33:33Z</cp:lastPrinted>
  <dcterms:modified xsi:type="dcterms:W3CDTF">2026-06-15T13:40:50Z</dcterms:modified>
  <cp:revision>196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