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 -TRABALHOS\1 - Licitações\3 - CONCORRENCIAS\2024\004-24 - Pav. Asfáltica - São Valentim - Etapa I\"/>
    </mc:Choice>
  </mc:AlternateContent>
  <xr:revisionPtr revIDLastSave="0" documentId="8_{2FC471B6-901D-49B8-A838-84094B3ECA26}" xr6:coauthVersionLast="47" xr6:coauthVersionMax="47" xr10:uidLastSave="{00000000-0000-0000-0000-000000000000}"/>
  <bookViews>
    <workbookView xWindow="-120" yWindow="-120" windowWidth="29040" windowHeight="15720" xr2:uid="{3E609E9E-A392-463B-AB47-5E373ECB64E0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1" l="1"/>
  <c r="G39" i="1" s="1"/>
  <c r="G40" i="1" s="1"/>
  <c r="F36" i="1"/>
  <c r="G36" i="1" s="1"/>
  <c r="F35" i="1"/>
  <c r="G35" i="1" s="1"/>
  <c r="G37" i="1" s="1"/>
  <c r="F32" i="1"/>
  <c r="G32" i="1" s="1"/>
  <c r="F31" i="1"/>
  <c r="G31" i="1" s="1"/>
  <c r="F30" i="1"/>
  <c r="G30" i="1" s="1"/>
  <c r="G33" i="1" s="1"/>
  <c r="E30" i="1"/>
  <c r="F27" i="1"/>
  <c r="F26" i="1"/>
  <c r="G26" i="1" s="1"/>
  <c r="E26" i="1"/>
  <c r="F25" i="1"/>
  <c r="G25" i="1" s="1"/>
  <c r="E25" i="1"/>
  <c r="F24" i="1"/>
  <c r="F23" i="1"/>
  <c r="F22" i="1"/>
  <c r="G22" i="1" s="1"/>
  <c r="E22" i="1"/>
  <c r="F21" i="1"/>
  <c r="G21" i="1" s="1"/>
  <c r="E21" i="1"/>
  <c r="E23" i="1" s="1"/>
  <c r="F20" i="1"/>
  <c r="G20" i="1" s="1"/>
  <c r="E20" i="1"/>
  <c r="E24" i="1" s="1"/>
  <c r="F19" i="1"/>
  <c r="F18" i="1"/>
  <c r="G18" i="1" s="1"/>
  <c r="E18" i="1"/>
  <c r="E19" i="1" s="1"/>
  <c r="F17" i="1"/>
  <c r="G17" i="1" s="1"/>
  <c r="F16" i="1"/>
  <c r="G16" i="1" s="1"/>
  <c r="E16" i="1"/>
  <c r="E17" i="1" s="1"/>
  <c r="F15" i="1"/>
  <c r="G15" i="1" s="1"/>
  <c r="E15" i="1"/>
  <c r="F12" i="1"/>
  <c r="G12" i="1" s="1"/>
  <c r="E12" i="1"/>
  <c r="G11" i="1"/>
  <c r="G13" i="1" s="1"/>
  <c r="F11" i="1"/>
  <c r="E11" i="1"/>
  <c r="G19" i="1" l="1"/>
  <c r="G23" i="1"/>
  <c r="G24" i="1"/>
  <c r="E27" i="1"/>
  <c r="G27" i="1" s="1"/>
  <c r="G28" i="1" l="1"/>
  <c r="F4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Mateus</author>
  </authors>
  <commentList>
    <comment ref="F2" authorId="0" shapeId="0" xr:uid="{11F47DDB-B9C8-4B0F-AB2F-B17553BCF312}">
      <text>
        <r>
          <rPr>
            <b/>
            <sz val="8"/>
            <color indexed="81"/>
            <rFont val="Tahoma"/>
            <family val="2"/>
          </rPr>
          <t>Mateus: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<sst xmlns="http://schemas.openxmlformats.org/spreadsheetml/2006/main" count="107" uniqueCount="85">
  <si>
    <t>ORÇAMENTO</t>
  </si>
  <si>
    <t>Proponente: Prefeitura Municipal de Ipê - RS</t>
  </si>
  <si>
    <t>Resp. Téc: Matheus Marin</t>
  </si>
  <si>
    <t>Objeto: Pav. Para São Valentin - Etapa I - Gelso/Maschio</t>
  </si>
  <si>
    <t>CREA-RS: 146.005-D</t>
  </si>
  <si>
    <t>Município: Ipê - RS</t>
  </si>
  <si>
    <t>ART:</t>
  </si>
  <si>
    <t>BDI: 22,21%</t>
  </si>
  <si>
    <t>Endereço da obra: Estrada Linha Garibaldi</t>
  </si>
  <si>
    <t>Mão-de-obra e Mateiral</t>
  </si>
  <si>
    <t>Encargos Sociais: 112,77%</t>
  </si>
  <si>
    <t>Largura da pista:</t>
  </si>
  <si>
    <t xml:space="preserve">m  </t>
  </si>
  <si>
    <t>Mês de Referência: 12/2023</t>
  </si>
  <si>
    <t>Extensão:</t>
  </si>
  <si>
    <t>m</t>
  </si>
  <si>
    <t>ITEM</t>
  </si>
  <si>
    <t>SICRO</t>
  </si>
  <si>
    <t>DISCRIMINAÇÃO DOS SERVIÇOS/MATERIAIS</t>
  </si>
  <si>
    <t>UND.</t>
  </si>
  <si>
    <t>QUANT.</t>
  </si>
  <si>
    <t>VALOR UNT.</t>
  </si>
  <si>
    <t>VALOR TOT.</t>
  </si>
  <si>
    <t>SERVIÇOS PRELIMINARES</t>
  </si>
  <si>
    <t>1.1</t>
  </si>
  <si>
    <t>SINAPI 99064</t>
  </si>
  <si>
    <t>Locação de pavimentação</t>
  </si>
  <si>
    <t>1.2</t>
  </si>
  <si>
    <t>SINAPI 4813</t>
  </si>
  <si>
    <t>Placa de obra em chapa galvanizada nº  22, adesivada, dim. 1,5x3,0m</t>
  </si>
  <si>
    <t>m²</t>
  </si>
  <si>
    <t>SUB-TOTAL</t>
  </si>
  <si>
    <t xml:space="preserve">PAVIMENTAÇÃO </t>
  </si>
  <si>
    <t>2.1</t>
  </si>
  <si>
    <t>Regularização e compactação de subleito</t>
  </si>
  <si>
    <t>2.2</t>
  </si>
  <si>
    <t>Execução e compactação da sub base para pavimentação em macadame seco</t>
  </si>
  <si>
    <t>m³</t>
  </si>
  <si>
    <t>2.3</t>
  </si>
  <si>
    <t>Transporte do macadame seco,  Dmt-  16,4 Km, ida e volta, via pavimentada</t>
  </si>
  <si>
    <t>ton x km</t>
  </si>
  <si>
    <t>2.4</t>
  </si>
  <si>
    <t>Execução de base de brita graduada (esp.=0,15m)   compactada Densidade 2.100 kgs/m³</t>
  </si>
  <si>
    <t>2.5</t>
  </si>
  <si>
    <t>Transporte da base de brita graduada,  Dmt-  16,4 Km, ida e volta, via pavimentada</t>
  </si>
  <si>
    <t>2.6</t>
  </si>
  <si>
    <t>4011351</t>
  </si>
  <si>
    <t>Imprimação de base de pavimentação com asfalto diluído CM-30</t>
  </si>
  <si>
    <t>2.7</t>
  </si>
  <si>
    <t>4011353</t>
  </si>
  <si>
    <t>Execução de pintura de ligação com emulsão asfáltica RR-2C</t>
  </si>
  <si>
    <t>2.8</t>
  </si>
  <si>
    <t>4011212</t>
  </si>
  <si>
    <t>Varredura da superfície para execução de revestimento asfáltico</t>
  </si>
  <si>
    <t>2.9</t>
  </si>
  <si>
    <t>2097</t>
  </si>
  <si>
    <t>Emulsão asfáltica catiônica RR-2C, com impostos</t>
  </si>
  <si>
    <t>kg</t>
  </si>
  <si>
    <t>2.10</t>
  </si>
  <si>
    <t>104</t>
  </si>
  <si>
    <t>Asfalto diluído de petróleo cm-30, com impostos</t>
  </si>
  <si>
    <t>2.11</t>
  </si>
  <si>
    <t>SINAPI 95995</t>
  </si>
  <si>
    <t>Execução de pavimento com aplicação de concreto asfáltico, camada de rolamento, CBUQ</t>
  </si>
  <si>
    <t>2.12</t>
  </si>
  <si>
    <t>Transporte de CBUQ , Dens. 2.4 ton/m³, Dmt-  16,4 Km, ida e volta, via pavimentada</t>
  </si>
  <si>
    <t>2.13</t>
  </si>
  <si>
    <t>Transporte de material asfáltico RR-2C e CM-30, cap 50/70 Dmt-  161 Km,  via pavimentada</t>
  </si>
  <si>
    <t>SINALIZAÇÃO</t>
  </si>
  <si>
    <t>3.1</t>
  </si>
  <si>
    <t>Sinalização horizontal com tinta retrorrefletiva a base de resina acrílica com microesferas de vidro - Bordos e Eixo.</t>
  </si>
  <si>
    <t>3.2</t>
  </si>
  <si>
    <t>Suporte metálico galvanizado para placa de advertência ou regulamentação</t>
  </si>
  <si>
    <t>3.3</t>
  </si>
  <si>
    <t>Placa de regulamentação em aço</t>
  </si>
  <si>
    <t>MOBILIZAÇÃO / DESMOBILIZAÇÃO</t>
  </si>
  <si>
    <t>4.1</t>
  </si>
  <si>
    <t>COMPO 3</t>
  </si>
  <si>
    <t>Mobilização de máquinas e equipamentos</t>
  </si>
  <si>
    <t>4.2</t>
  </si>
  <si>
    <t>Desmobilização de máquinas e equipamentos</t>
  </si>
  <si>
    <t>ADMINISTRAÇÃO LOCAL</t>
  </si>
  <si>
    <t>5.1</t>
  </si>
  <si>
    <t>COMPO 4</t>
  </si>
  <si>
    <t>Administração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</si>
</sst>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Palatino Linotype"/>
      <family val="1"/>
    </font>
    <font>
      <sz val="10"/>
      <name val="Palatino Linotype"/>
      <family val="1"/>
    </font>
    <font>
      <b/>
      <sz val="8"/>
      <name val="Palatino Linotype"/>
      <family val="1"/>
    </font>
    <font>
      <b/>
      <sz val="9"/>
      <name val="Palatino Linotype"/>
      <family val="1"/>
    </font>
    <font>
      <sz val="9"/>
      <name val="Palatino Linotype"/>
      <family val="1"/>
    </font>
    <font>
      <i/>
      <sz val="8"/>
      <name val="Palatino Linotype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left"/>
    </xf>
    <xf numFmtId="43" fontId="3" fillId="2" borderId="2" xfId="1" applyFont="1" applyFill="1" applyBorder="1"/>
    <xf numFmtId="0" fontId="3" fillId="3" borderId="3" xfId="0" applyFont="1" applyFill="1" applyBorder="1"/>
    <xf numFmtId="0" fontId="2" fillId="2" borderId="4" xfId="0" applyFont="1" applyFill="1" applyBorder="1"/>
    <xf numFmtId="0" fontId="2" fillId="2" borderId="0" xfId="0" applyFont="1" applyFill="1"/>
    <xf numFmtId="0" fontId="2" fillId="2" borderId="0" xfId="0" applyFont="1" applyFill="1" applyAlignment="1">
      <alignment horizontal="left"/>
    </xf>
    <xf numFmtId="43" fontId="3" fillId="2" borderId="0" xfId="1" applyFont="1" applyFill="1" applyBorder="1"/>
    <xf numFmtId="0" fontId="3" fillId="3" borderId="5" xfId="0" applyFont="1" applyFill="1" applyBorder="1"/>
    <xf numFmtId="43" fontId="2" fillId="2" borderId="0" xfId="1" applyFont="1" applyFill="1" applyBorder="1" applyAlignment="1">
      <alignment horizontal="left"/>
    </xf>
    <xf numFmtId="0" fontId="2" fillId="2" borderId="0" xfId="0" applyFont="1" applyFill="1" applyAlignment="1">
      <alignment wrapText="1"/>
    </xf>
    <xf numFmtId="43" fontId="2" fillId="2" borderId="0" xfId="1" applyFont="1" applyFill="1" applyBorder="1"/>
    <xf numFmtId="0" fontId="2" fillId="2" borderId="5" xfId="0" applyFont="1" applyFill="1" applyBorder="1"/>
    <xf numFmtId="0" fontId="3" fillId="2" borderId="0" xfId="0" applyFont="1" applyFill="1" applyAlignment="1">
      <alignment horizontal="right"/>
    </xf>
    <xf numFmtId="0" fontId="3" fillId="2" borderId="0" xfId="0" applyFont="1" applyFill="1"/>
    <xf numFmtId="0" fontId="2" fillId="2" borderId="6" xfId="0" applyFont="1" applyFill="1" applyBorder="1"/>
    <xf numFmtId="164" fontId="2" fillId="2" borderId="7" xfId="1" applyNumberFormat="1" applyFont="1" applyFill="1" applyBorder="1"/>
    <xf numFmtId="43" fontId="2" fillId="2" borderId="7" xfId="0" applyNumberFormat="1" applyFont="1" applyFill="1" applyBorder="1" applyAlignment="1">
      <alignment horizontal="left"/>
    </xf>
    <xf numFmtId="0" fontId="2" fillId="2" borderId="7" xfId="0" applyFont="1" applyFill="1" applyBorder="1"/>
    <xf numFmtId="43" fontId="2" fillId="2" borderId="7" xfId="1" applyFont="1" applyFill="1" applyBorder="1"/>
    <xf numFmtId="164" fontId="2" fillId="2" borderId="7" xfId="1" applyNumberFormat="1" applyFont="1" applyFill="1" applyBorder="1" applyAlignment="1">
      <alignment horizontal="center"/>
    </xf>
    <xf numFmtId="0" fontId="2" fillId="2" borderId="8" xfId="0" applyFont="1" applyFill="1" applyBorder="1"/>
    <xf numFmtId="164" fontId="2" fillId="2" borderId="0" xfId="1" applyNumberFormat="1" applyFont="1" applyFill="1" applyBorder="1"/>
    <xf numFmtId="0" fontId="4" fillId="2" borderId="9" xfId="0" applyFont="1" applyFill="1" applyBorder="1" applyAlignment="1">
      <alignment horizontal="right"/>
    </xf>
    <xf numFmtId="0" fontId="4" fillId="2" borderId="9" xfId="0" applyFont="1" applyFill="1" applyBorder="1" applyAlignment="1">
      <alignment horizontal="center"/>
    </xf>
    <xf numFmtId="43" fontId="4" fillId="2" borderId="9" xfId="1" applyFont="1" applyFill="1" applyBorder="1" applyAlignment="1">
      <alignment horizontal="center"/>
    </xf>
    <xf numFmtId="0" fontId="5" fillId="2" borderId="10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0" borderId="11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6" fillId="2" borderId="13" xfId="0" applyFont="1" applyFill="1" applyBorder="1" applyAlignment="1">
      <alignment horizontal="right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justify" wrapText="1"/>
    </xf>
    <xf numFmtId="43" fontId="6" fillId="0" borderId="14" xfId="1" applyFont="1" applyBorder="1" applyAlignment="1">
      <alignment horizontal="center"/>
    </xf>
    <xf numFmtId="43" fontId="6" fillId="0" borderId="14" xfId="1" applyFont="1" applyBorder="1"/>
    <xf numFmtId="164" fontId="6" fillId="2" borderId="15" xfId="1" applyNumberFormat="1" applyFont="1" applyFill="1" applyBorder="1"/>
    <xf numFmtId="0" fontId="5" fillId="2" borderId="13" xfId="0" applyFont="1" applyFill="1" applyBorder="1" applyAlignment="1">
      <alignment horizontal="right"/>
    </xf>
    <xf numFmtId="0" fontId="5" fillId="2" borderId="14" xfId="0" applyFont="1" applyFill="1" applyBorder="1" applyAlignment="1">
      <alignment horizontal="right"/>
    </xf>
    <xf numFmtId="43" fontId="5" fillId="2" borderId="15" xfId="1" applyFont="1" applyFill="1" applyBorder="1"/>
    <xf numFmtId="0" fontId="5" fillId="2" borderId="13" xfId="0" applyFont="1" applyFill="1" applyBorder="1" applyAlignment="1">
      <alignment horizontal="right" vertical="center"/>
    </xf>
    <xf numFmtId="0" fontId="5" fillId="2" borderId="14" xfId="0" applyFont="1" applyFill="1" applyBorder="1" applyAlignment="1">
      <alignment horizontal="right" vertical="center"/>
    </xf>
    <xf numFmtId="0" fontId="5" fillId="0" borderId="14" xfId="0" applyFont="1" applyBorder="1" applyAlignment="1">
      <alignment wrapText="1"/>
    </xf>
    <xf numFmtId="0" fontId="5" fillId="0" borderId="15" xfId="0" applyFont="1" applyBorder="1" applyAlignment="1">
      <alignment wrapText="1"/>
    </xf>
    <xf numFmtId="0" fontId="6" fillId="0" borderId="14" xfId="0" applyFont="1" applyBorder="1" applyAlignment="1">
      <alignment horizontal="justify" vertical="center" wrapText="1"/>
    </xf>
    <xf numFmtId="43" fontId="6" fillId="0" borderId="14" xfId="1" applyFont="1" applyBorder="1" applyAlignment="1">
      <alignment horizontal="center" vertical="center"/>
    </xf>
    <xf numFmtId="43" fontId="6" fillId="0" borderId="14" xfId="1" applyFont="1" applyBorder="1" applyAlignment="1">
      <alignment vertical="center"/>
    </xf>
    <xf numFmtId="164" fontId="6" fillId="2" borderId="15" xfId="1" applyNumberFormat="1" applyFont="1" applyFill="1" applyBorder="1" applyAlignment="1">
      <alignment vertical="center"/>
    </xf>
    <xf numFmtId="43" fontId="6" fillId="0" borderId="14" xfId="1" applyFont="1" applyBorder="1" applyAlignment="1">
      <alignment horizontal="center" vertical="top" wrapText="1"/>
    </xf>
    <xf numFmtId="0" fontId="6" fillId="3" borderId="14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justify" vertical="center" wrapText="1"/>
    </xf>
    <xf numFmtId="43" fontId="6" fillId="3" borderId="14" xfId="1" applyFont="1" applyFill="1" applyBorder="1" applyAlignment="1">
      <alignment horizontal="center" vertical="center"/>
    </xf>
    <xf numFmtId="43" fontId="6" fillId="3" borderId="14" xfId="1" applyFont="1" applyFill="1" applyBorder="1" applyAlignment="1">
      <alignment vertical="center"/>
    </xf>
    <xf numFmtId="164" fontId="6" fillId="3" borderId="15" xfId="1" applyNumberFormat="1" applyFont="1" applyFill="1" applyBorder="1" applyAlignment="1">
      <alignment vertical="center"/>
    </xf>
    <xf numFmtId="0" fontId="6" fillId="3" borderId="14" xfId="0" applyFont="1" applyFill="1" applyBorder="1" applyAlignment="1">
      <alignment horizontal="center" vertical="center" wrapText="1"/>
    </xf>
    <xf numFmtId="43" fontId="6" fillId="3" borderId="14" xfId="1" applyFont="1" applyFill="1" applyBorder="1" applyAlignment="1">
      <alignment horizontal="center" vertical="top" wrapText="1"/>
    </xf>
    <xf numFmtId="0" fontId="6" fillId="2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right" vertical="center"/>
    </xf>
    <xf numFmtId="0" fontId="6" fillId="2" borderId="14" xfId="0" applyFont="1" applyFill="1" applyBorder="1" applyAlignment="1">
      <alignment horizontal="right" vertical="center" wrapText="1"/>
    </xf>
    <xf numFmtId="0" fontId="5" fillId="2" borderId="16" xfId="0" applyFont="1" applyFill="1" applyBorder="1" applyAlignment="1">
      <alignment horizontal="right"/>
    </xf>
    <xf numFmtId="0" fontId="5" fillId="2" borderId="17" xfId="0" applyFont="1" applyFill="1" applyBorder="1" applyAlignment="1">
      <alignment horizontal="right"/>
    </xf>
    <xf numFmtId="43" fontId="5" fillId="2" borderId="18" xfId="1" applyFont="1" applyFill="1" applyBorder="1"/>
    <xf numFmtId="0" fontId="6" fillId="2" borderId="0" xfId="0" applyFont="1" applyFill="1" applyAlignment="1">
      <alignment horizontal="right"/>
    </xf>
    <xf numFmtId="0" fontId="7" fillId="0" borderId="0" xfId="0" applyFont="1" applyAlignment="1">
      <alignment horizontal="left" wrapText="1"/>
    </xf>
    <xf numFmtId="44" fontId="5" fillId="2" borderId="6" xfId="2" applyFont="1" applyFill="1" applyBorder="1" applyAlignment="1">
      <alignment horizontal="center"/>
    </xf>
    <xf numFmtId="44" fontId="5" fillId="2" borderId="8" xfId="2" applyFont="1" applyFill="1" applyBorder="1" applyAlignment="1">
      <alignment horizontal="center"/>
    </xf>
    <xf numFmtId="43" fontId="6" fillId="2" borderId="0" xfId="1" applyFont="1" applyFill="1" applyBorder="1" applyAlignment="1">
      <alignment horizontal="right"/>
    </xf>
    <xf numFmtId="2" fontId="6" fillId="2" borderId="0" xfId="0" applyNumberFormat="1" applyFont="1" applyFill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32C0-9585-4201-9953-2341DFFC872B}">
  <dimension ref="A1:G42"/>
  <sheetViews>
    <sheetView tabSelected="1" workbookViewId="0">
      <selection activeCell="K18" sqref="K18"/>
    </sheetView>
  </sheetViews>
  <sheetFormatPr defaultRowHeight="15" x14ac:dyDescent="0.25"/>
  <cols>
    <col min="1" max="1" width="7.7109375" customWidth="1"/>
    <col min="2" max="2" width="9" bestFit="1" customWidth="1"/>
    <col min="3" max="3" width="26.42578125" customWidth="1"/>
    <col min="4" max="4" width="13.7109375" customWidth="1"/>
    <col min="5" max="5" width="9" bestFit="1" customWidth="1"/>
    <col min="6" max="6" width="12.5703125" bestFit="1" customWidth="1"/>
    <col min="7" max="7" width="11.42578125" bestFit="1" customWidth="1"/>
  </cols>
  <sheetData>
    <row r="1" spans="1:7" ht="16.5" thickBot="1" x14ac:dyDescent="0.35">
      <c r="A1" s="1" t="s">
        <v>0</v>
      </c>
      <c r="B1" s="1"/>
      <c r="C1" s="1"/>
      <c r="D1" s="1"/>
      <c r="E1" s="1"/>
      <c r="F1" s="1"/>
      <c r="G1" s="1"/>
    </row>
    <row r="2" spans="1:7" ht="15.75" x14ac:dyDescent="0.3">
      <c r="A2" s="2" t="s">
        <v>1</v>
      </c>
      <c r="B2" s="3"/>
      <c r="C2" s="3"/>
      <c r="D2" s="4" t="s">
        <v>2</v>
      </c>
      <c r="E2" s="5"/>
      <c r="F2" s="3"/>
      <c r="G2" s="6"/>
    </row>
    <row r="3" spans="1:7" ht="15.75" x14ac:dyDescent="0.3">
      <c r="A3" s="7" t="s">
        <v>3</v>
      </c>
      <c r="B3" s="8"/>
      <c r="C3" s="8"/>
      <c r="D3" s="9" t="s">
        <v>4</v>
      </c>
      <c r="E3" s="10"/>
      <c r="F3" s="8"/>
      <c r="G3" s="11"/>
    </row>
    <row r="4" spans="1:7" ht="15.75" x14ac:dyDescent="0.3">
      <c r="A4" s="7" t="s">
        <v>5</v>
      </c>
      <c r="B4" s="8"/>
      <c r="C4" s="8"/>
      <c r="D4" s="9" t="s">
        <v>6</v>
      </c>
      <c r="E4" s="12"/>
      <c r="F4" s="8" t="s">
        <v>7</v>
      </c>
      <c r="G4" s="11"/>
    </row>
    <row r="5" spans="1:7" ht="15.75" x14ac:dyDescent="0.3">
      <c r="A5" s="7" t="s">
        <v>8</v>
      </c>
      <c r="B5" s="8"/>
      <c r="C5" s="13"/>
      <c r="D5" s="8" t="s">
        <v>9</v>
      </c>
      <c r="E5" s="14"/>
      <c r="F5" s="10"/>
      <c r="G5" s="15"/>
    </row>
    <row r="6" spans="1:7" ht="15.75" x14ac:dyDescent="0.3">
      <c r="A6" s="7" t="s">
        <v>10</v>
      </c>
      <c r="B6" s="16"/>
      <c r="C6" s="17"/>
      <c r="D6" s="8" t="s">
        <v>11</v>
      </c>
      <c r="E6" s="14"/>
      <c r="F6" s="14">
        <v>6.5</v>
      </c>
      <c r="G6" s="15" t="s">
        <v>12</v>
      </c>
    </row>
    <row r="7" spans="1:7" ht="16.5" thickBot="1" x14ac:dyDescent="0.35">
      <c r="A7" s="18" t="s">
        <v>13</v>
      </c>
      <c r="B7" s="19"/>
      <c r="C7" s="20"/>
      <c r="D7" s="21" t="s">
        <v>14</v>
      </c>
      <c r="E7" s="22"/>
      <c r="F7" s="23">
        <v>1560</v>
      </c>
      <c r="G7" s="24" t="s">
        <v>15</v>
      </c>
    </row>
    <row r="8" spans="1:7" ht="16.5" thickBot="1" x14ac:dyDescent="0.35">
      <c r="A8" s="8"/>
      <c r="B8" s="25"/>
      <c r="C8" s="17"/>
      <c r="D8" s="17"/>
      <c r="E8" s="17"/>
      <c r="F8" s="17"/>
      <c r="G8" s="17"/>
    </row>
    <row r="9" spans="1:7" ht="16.5" thickBot="1" x14ac:dyDescent="0.35">
      <c r="A9" s="26" t="s">
        <v>16</v>
      </c>
      <c r="B9" s="26" t="s">
        <v>17</v>
      </c>
      <c r="C9" s="27" t="s">
        <v>18</v>
      </c>
      <c r="D9" s="28" t="s">
        <v>19</v>
      </c>
      <c r="E9" s="28" t="s">
        <v>20</v>
      </c>
      <c r="F9" s="28" t="s">
        <v>21</v>
      </c>
      <c r="G9" s="27" t="s">
        <v>22</v>
      </c>
    </row>
    <row r="10" spans="1:7" ht="15.75" x14ac:dyDescent="0.3">
      <c r="A10" s="29">
        <v>1</v>
      </c>
      <c r="B10" s="30"/>
      <c r="C10" s="31" t="s">
        <v>23</v>
      </c>
      <c r="D10" s="31"/>
      <c r="E10" s="31"/>
      <c r="F10" s="31"/>
      <c r="G10" s="32"/>
    </row>
    <row r="11" spans="1:7" ht="28.5" x14ac:dyDescent="0.3">
      <c r="A11" s="33" t="s">
        <v>24</v>
      </c>
      <c r="B11" s="34" t="s">
        <v>25</v>
      </c>
      <c r="C11" s="35" t="s">
        <v>26</v>
      </c>
      <c r="D11" s="36" t="s">
        <v>15</v>
      </c>
      <c r="E11" s="36">
        <f>F7</f>
        <v>1560</v>
      </c>
      <c r="F11" s="37">
        <f>ROUND(I11*$I$5,2)</f>
        <v>0</v>
      </c>
      <c r="G11" s="38">
        <f>ROUND(F11*E11,2)</f>
        <v>0</v>
      </c>
    </row>
    <row r="12" spans="1:7" ht="42.75" x14ac:dyDescent="0.3">
      <c r="A12" s="33" t="s">
        <v>27</v>
      </c>
      <c r="B12" s="34" t="s">
        <v>28</v>
      </c>
      <c r="C12" s="35" t="s">
        <v>29</v>
      </c>
      <c r="D12" s="36" t="s">
        <v>30</v>
      </c>
      <c r="E12" s="36">
        <f>1.5*3</f>
        <v>4.5</v>
      </c>
      <c r="F12" s="37">
        <f>ROUND(I12*$I$5,2)</f>
        <v>0</v>
      </c>
      <c r="G12" s="38">
        <f>ROUND(F12*E12,2)</f>
        <v>0</v>
      </c>
    </row>
    <row r="13" spans="1:7" ht="15.75" x14ac:dyDescent="0.3">
      <c r="A13" s="39" t="s">
        <v>31</v>
      </c>
      <c r="B13" s="40"/>
      <c r="C13" s="40"/>
      <c r="D13" s="40"/>
      <c r="E13" s="40"/>
      <c r="F13" s="40"/>
      <c r="G13" s="41">
        <f>SUM(G11:G12)</f>
        <v>0</v>
      </c>
    </row>
    <row r="14" spans="1:7" ht="15.75" x14ac:dyDescent="0.3">
      <c r="A14" s="42">
        <v>2</v>
      </c>
      <c r="B14" s="43"/>
      <c r="C14" s="44" t="s">
        <v>32</v>
      </c>
      <c r="D14" s="44"/>
      <c r="E14" s="44"/>
      <c r="F14" s="44"/>
      <c r="G14" s="45"/>
    </row>
    <row r="15" spans="1:7" ht="28.5" x14ac:dyDescent="0.25">
      <c r="A15" s="33" t="s">
        <v>33</v>
      </c>
      <c r="B15" s="34">
        <v>4011210</v>
      </c>
      <c r="C15" s="46" t="s">
        <v>34</v>
      </c>
      <c r="D15" s="47" t="s">
        <v>30</v>
      </c>
      <c r="E15" s="47">
        <f>ROUND(F7*(F6+J2+J2+J1+J1+J3+J3),2)</f>
        <v>10140</v>
      </c>
      <c r="F15" s="48">
        <f t="shared" ref="F15:F27" si="0">ROUND(I15*$I$5,2)</f>
        <v>0</v>
      </c>
      <c r="G15" s="49">
        <f>ROUND(F15*E15,2)</f>
        <v>0</v>
      </c>
    </row>
    <row r="16" spans="1:7" ht="42.75" x14ac:dyDescent="0.25">
      <c r="A16" s="33" t="s">
        <v>35</v>
      </c>
      <c r="B16" s="34">
        <v>4011280</v>
      </c>
      <c r="C16" s="46" t="s">
        <v>36</v>
      </c>
      <c r="D16" s="47" t="s">
        <v>37</v>
      </c>
      <c r="E16" s="47">
        <f>ROUND((F6+J3+J3+J2+J2+J1)*J1*F7,2)</f>
        <v>0</v>
      </c>
      <c r="F16" s="48">
        <f t="shared" si="0"/>
        <v>0</v>
      </c>
      <c r="G16" s="49">
        <f t="shared" ref="G16:G27" si="1">ROUND(F16*E16,2)</f>
        <v>0</v>
      </c>
    </row>
    <row r="17" spans="1:7" ht="42.75" x14ac:dyDescent="0.25">
      <c r="A17" s="33" t="s">
        <v>38</v>
      </c>
      <c r="B17" s="34">
        <v>5915321</v>
      </c>
      <c r="C17" s="46" t="s">
        <v>39</v>
      </c>
      <c r="D17" s="50" t="s">
        <v>40</v>
      </c>
      <c r="E17" s="47">
        <f>ROUND(($E$16*1.1*1.38+$E$16*0.3*1.4)*16.4,2)</f>
        <v>0</v>
      </c>
      <c r="F17" s="48">
        <f t="shared" si="0"/>
        <v>0</v>
      </c>
      <c r="G17" s="49">
        <f t="shared" si="1"/>
        <v>0</v>
      </c>
    </row>
    <row r="18" spans="1:7" ht="57" x14ac:dyDescent="0.25">
      <c r="A18" s="33" t="s">
        <v>41</v>
      </c>
      <c r="B18" s="51">
        <v>4011275</v>
      </c>
      <c r="C18" s="52" t="s">
        <v>42</v>
      </c>
      <c r="D18" s="53" t="s">
        <v>37</v>
      </c>
      <c r="E18" s="53">
        <f>ROUND(F7*(F6+(J2+J3+J3))*J2,2)</f>
        <v>0</v>
      </c>
      <c r="F18" s="54">
        <f t="shared" si="0"/>
        <v>0</v>
      </c>
      <c r="G18" s="55">
        <f t="shared" si="1"/>
        <v>0</v>
      </c>
    </row>
    <row r="19" spans="1:7" ht="42.75" x14ac:dyDescent="0.25">
      <c r="A19" s="33" t="s">
        <v>43</v>
      </c>
      <c r="B19" s="56">
        <v>5915321</v>
      </c>
      <c r="C19" s="52" t="s">
        <v>44</v>
      </c>
      <c r="D19" s="57" t="s">
        <v>40</v>
      </c>
      <c r="E19" s="53">
        <f>ROUND($E$18*2.1*16.4,2)</f>
        <v>0</v>
      </c>
      <c r="F19" s="54">
        <f t="shared" si="0"/>
        <v>0</v>
      </c>
      <c r="G19" s="55">
        <f t="shared" si="1"/>
        <v>0</v>
      </c>
    </row>
    <row r="20" spans="1:7" ht="42.75" x14ac:dyDescent="0.25">
      <c r="A20" s="33" t="s">
        <v>45</v>
      </c>
      <c r="B20" s="51" t="s">
        <v>46</v>
      </c>
      <c r="C20" s="52" t="s">
        <v>47</v>
      </c>
      <c r="D20" s="53" t="s">
        <v>30</v>
      </c>
      <c r="E20" s="53">
        <f>ROUND(F7*(F6+0.4+0.4),2)</f>
        <v>11388</v>
      </c>
      <c r="F20" s="54">
        <f t="shared" si="0"/>
        <v>0</v>
      </c>
      <c r="G20" s="55">
        <f t="shared" si="1"/>
        <v>0</v>
      </c>
    </row>
    <row r="21" spans="1:7" ht="28.5" x14ac:dyDescent="0.25">
      <c r="A21" s="33" t="s">
        <v>48</v>
      </c>
      <c r="B21" s="58" t="s">
        <v>49</v>
      </c>
      <c r="C21" s="46" t="s">
        <v>50</v>
      </c>
      <c r="D21" s="47" t="s">
        <v>30</v>
      </c>
      <c r="E21" s="47">
        <f>ROUND(F7*F6,2)</f>
        <v>10140</v>
      </c>
      <c r="F21" s="48">
        <f t="shared" si="0"/>
        <v>0</v>
      </c>
      <c r="G21" s="49">
        <f t="shared" si="1"/>
        <v>0</v>
      </c>
    </row>
    <row r="22" spans="1:7" ht="42.75" x14ac:dyDescent="0.25">
      <c r="A22" s="33" t="s">
        <v>51</v>
      </c>
      <c r="B22" s="34" t="s">
        <v>52</v>
      </c>
      <c r="C22" s="46" t="s">
        <v>53</v>
      </c>
      <c r="D22" s="47" t="s">
        <v>30</v>
      </c>
      <c r="E22" s="47">
        <f>E20+E21</f>
        <v>21528</v>
      </c>
      <c r="F22" s="48">
        <f t="shared" si="0"/>
        <v>0</v>
      </c>
      <c r="G22" s="49">
        <f>ROUND(F22*E22,2)</f>
        <v>0</v>
      </c>
    </row>
    <row r="23" spans="1:7" ht="28.5" x14ac:dyDescent="0.25">
      <c r="A23" s="33" t="s">
        <v>54</v>
      </c>
      <c r="B23" s="34" t="s">
        <v>55</v>
      </c>
      <c r="C23" s="46" t="s">
        <v>56</v>
      </c>
      <c r="D23" s="47" t="s">
        <v>57</v>
      </c>
      <c r="E23" s="47">
        <f>E21*0.45</f>
        <v>4563</v>
      </c>
      <c r="F23" s="48">
        <f t="shared" si="0"/>
        <v>0</v>
      </c>
      <c r="G23" s="49">
        <f>ROUND(F23*E23,2)</f>
        <v>0</v>
      </c>
    </row>
    <row r="24" spans="1:7" ht="28.5" x14ac:dyDescent="0.25">
      <c r="A24" s="33" t="s">
        <v>58</v>
      </c>
      <c r="B24" s="34" t="s">
        <v>59</v>
      </c>
      <c r="C24" s="46" t="s">
        <v>60</v>
      </c>
      <c r="D24" s="47" t="s">
        <v>57</v>
      </c>
      <c r="E24" s="47">
        <f>E20*1.2</f>
        <v>13665.6</v>
      </c>
      <c r="F24" s="48">
        <f t="shared" si="0"/>
        <v>0</v>
      </c>
      <c r="G24" s="49">
        <f>ROUND(F24*E24,2)</f>
        <v>0</v>
      </c>
    </row>
    <row r="25" spans="1:7" ht="57" x14ac:dyDescent="0.25">
      <c r="A25" s="33" t="s">
        <v>61</v>
      </c>
      <c r="B25" s="34" t="s">
        <v>62</v>
      </c>
      <c r="C25" s="46" t="s">
        <v>63</v>
      </c>
      <c r="D25" s="47" t="s">
        <v>37</v>
      </c>
      <c r="E25" s="47">
        <f>ROUND(F7*(F6+J4)*J4,2)</f>
        <v>0</v>
      </c>
      <c r="F25" s="48">
        <f t="shared" si="0"/>
        <v>0</v>
      </c>
      <c r="G25" s="49">
        <f t="shared" si="1"/>
        <v>0</v>
      </c>
    </row>
    <row r="26" spans="1:7" ht="42.75" x14ac:dyDescent="0.25">
      <c r="A26" s="33" t="s">
        <v>64</v>
      </c>
      <c r="B26" s="34">
        <v>5915321</v>
      </c>
      <c r="C26" s="46" t="s">
        <v>65</v>
      </c>
      <c r="D26" s="50" t="s">
        <v>40</v>
      </c>
      <c r="E26" s="47">
        <f>ROUND($E$25*2.4*16.4,2)</f>
        <v>0</v>
      </c>
      <c r="F26" s="48">
        <f t="shared" si="0"/>
        <v>0</v>
      </c>
      <c r="G26" s="49">
        <f t="shared" si="1"/>
        <v>0</v>
      </c>
    </row>
    <row r="27" spans="1:7" ht="57" x14ac:dyDescent="0.25">
      <c r="A27" s="33" t="s">
        <v>66</v>
      </c>
      <c r="B27" s="34">
        <v>5914622</v>
      </c>
      <c r="C27" s="46" t="s">
        <v>67</v>
      </c>
      <c r="D27" s="50" t="s">
        <v>40</v>
      </c>
      <c r="E27" s="47">
        <f>ROUND((E20*0.0012+E21*0.00045+E25*2.4*0.055)*161,5)</f>
        <v>2934.8045999999999</v>
      </c>
      <c r="F27" s="48">
        <f t="shared" si="0"/>
        <v>0</v>
      </c>
      <c r="G27" s="49">
        <f t="shared" si="1"/>
        <v>0</v>
      </c>
    </row>
    <row r="28" spans="1:7" ht="15.75" x14ac:dyDescent="0.3">
      <c r="A28" s="39" t="s">
        <v>31</v>
      </c>
      <c r="B28" s="40"/>
      <c r="C28" s="40"/>
      <c r="D28" s="40"/>
      <c r="E28" s="40"/>
      <c r="F28" s="40"/>
      <c r="G28" s="41">
        <f>SUM(G15:G27)</f>
        <v>0</v>
      </c>
    </row>
    <row r="29" spans="1:7" ht="15.75" x14ac:dyDescent="0.3">
      <c r="A29" s="42">
        <v>3</v>
      </c>
      <c r="B29" s="43"/>
      <c r="C29" s="44" t="s">
        <v>68</v>
      </c>
      <c r="D29" s="44"/>
      <c r="E29" s="44"/>
      <c r="F29" s="44"/>
      <c r="G29" s="45"/>
    </row>
    <row r="30" spans="1:7" ht="71.25" x14ac:dyDescent="0.3">
      <c r="A30" s="33" t="s">
        <v>69</v>
      </c>
      <c r="B30" s="59">
        <v>5213402</v>
      </c>
      <c r="C30" s="35" t="s">
        <v>70</v>
      </c>
      <c r="D30" s="36" t="s">
        <v>30</v>
      </c>
      <c r="E30" s="36">
        <f>F7*4*0.12</f>
        <v>748.8</v>
      </c>
      <c r="F30" s="37">
        <f>ROUND(I30*$I$5,2)</f>
        <v>0</v>
      </c>
      <c r="G30" s="38">
        <f>F30*E30</f>
        <v>0</v>
      </c>
    </row>
    <row r="31" spans="1:7" ht="42.75" x14ac:dyDescent="0.3">
      <c r="A31" s="33" t="s">
        <v>71</v>
      </c>
      <c r="B31" s="60">
        <v>5213863</v>
      </c>
      <c r="C31" s="35" t="s">
        <v>72</v>
      </c>
      <c r="D31" s="36" t="s">
        <v>19</v>
      </c>
      <c r="E31" s="36">
        <v>5</v>
      </c>
      <c r="F31" s="37">
        <f>ROUND(I31*$I$5,2)</f>
        <v>0</v>
      </c>
      <c r="G31" s="38">
        <f>F31*E31</f>
        <v>0</v>
      </c>
    </row>
    <row r="32" spans="1:7" ht="28.5" x14ac:dyDescent="0.3">
      <c r="A32" s="33" t="s">
        <v>73</v>
      </c>
      <c r="B32" s="60">
        <v>5213444</v>
      </c>
      <c r="C32" s="35" t="s">
        <v>74</v>
      </c>
      <c r="D32" s="36" t="s">
        <v>19</v>
      </c>
      <c r="E32" s="36">
        <v>5</v>
      </c>
      <c r="F32" s="37">
        <f>ROUND(I32*$I$5,2)</f>
        <v>0</v>
      </c>
      <c r="G32" s="38">
        <f>F32*E32</f>
        <v>0</v>
      </c>
    </row>
    <row r="33" spans="1:7" ht="15.75" x14ac:dyDescent="0.3">
      <c r="A33" s="39" t="s">
        <v>31</v>
      </c>
      <c r="B33" s="40"/>
      <c r="C33" s="40"/>
      <c r="D33" s="40"/>
      <c r="E33" s="40"/>
      <c r="F33" s="40"/>
      <c r="G33" s="41">
        <f>SUM(G30:G32)</f>
        <v>0</v>
      </c>
    </row>
    <row r="34" spans="1:7" ht="28.5" x14ac:dyDescent="0.3">
      <c r="A34" s="42">
        <v>4</v>
      </c>
      <c r="B34" s="43"/>
      <c r="C34" s="44" t="s">
        <v>75</v>
      </c>
      <c r="D34" s="44"/>
      <c r="E34" s="44"/>
      <c r="F34" s="44"/>
      <c r="G34" s="45"/>
    </row>
    <row r="35" spans="1:7" ht="28.5" x14ac:dyDescent="0.3">
      <c r="A35" s="33" t="s">
        <v>76</v>
      </c>
      <c r="B35" s="34" t="s">
        <v>77</v>
      </c>
      <c r="C35" s="35" t="s">
        <v>78</v>
      </c>
      <c r="D35" s="36" t="s">
        <v>19</v>
      </c>
      <c r="E35" s="36">
        <v>1</v>
      </c>
      <c r="F35" s="37">
        <f>ROUND(I35*$I$5,2)</f>
        <v>0</v>
      </c>
      <c r="G35" s="38">
        <f>F35*E35</f>
        <v>0</v>
      </c>
    </row>
    <row r="36" spans="1:7" ht="28.5" x14ac:dyDescent="0.3">
      <c r="A36" s="33" t="s">
        <v>79</v>
      </c>
      <c r="B36" s="34" t="s">
        <v>77</v>
      </c>
      <c r="C36" s="35" t="s">
        <v>80</v>
      </c>
      <c r="D36" s="36" t="s">
        <v>19</v>
      </c>
      <c r="E36" s="36">
        <v>1</v>
      </c>
      <c r="F36" s="37">
        <f>ROUND(I36*$I$5,2)</f>
        <v>0</v>
      </c>
      <c r="G36" s="38">
        <f>F36*E36</f>
        <v>0</v>
      </c>
    </row>
    <row r="37" spans="1:7" ht="15.75" x14ac:dyDescent="0.3">
      <c r="A37" s="39" t="s">
        <v>31</v>
      </c>
      <c r="B37" s="40"/>
      <c r="C37" s="40"/>
      <c r="D37" s="40"/>
      <c r="E37" s="40"/>
      <c r="F37" s="40"/>
      <c r="G37" s="41">
        <f>SUM(G35:G36)</f>
        <v>0</v>
      </c>
    </row>
    <row r="38" spans="1:7" ht="15.75" x14ac:dyDescent="0.3">
      <c r="A38" s="42">
        <v>5</v>
      </c>
      <c r="B38" s="43"/>
      <c r="C38" s="44" t="s">
        <v>81</v>
      </c>
      <c r="D38" s="44"/>
      <c r="E38" s="44"/>
      <c r="F38" s="44"/>
      <c r="G38" s="45"/>
    </row>
    <row r="39" spans="1:7" ht="15.75" x14ac:dyDescent="0.3">
      <c r="A39" s="33" t="s">
        <v>82</v>
      </c>
      <c r="B39" s="34" t="s">
        <v>83</v>
      </c>
      <c r="C39" s="35" t="s">
        <v>84</v>
      </c>
      <c r="D39" s="36" t="s">
        <v>19</v>
      </c>
      <c r="E39" s="36">
        <v>1</v>
      </c>
      <c r="F39" s="37">
        <f>ROUND(I39*$I$5,2)</f>
        <v>0</v>
      </c>
      <c r="G39" s="38">
        <f>F39*E39</f>
        <v>0</v>
      </c>
    </row>
    <row r="40" spans="1:7" ht="16.5" thickBot="1" x14ac:dyDescent="0.35">
      <c r="A40" s="61" t="s">
        <v>31</v>
      </c>
      <c r="B40" s="62"/>
      <c r="C40" s="62"/>
      <c r="D40" s="62"/>
      <c r="E40" s="62"/>
      <c r="F40" s="62"/>
      <c r="G40" s="63">
        <f>SUM(G39:G39)</f>
        <v>0</v>
      </c>
    </row>
    <row r="41" spans="1:7" ht="16.5" thickBot="1" x14ac:dyDescent="0.35">
      <c r="A41" s="64"/>
      <c r="B41" s="65"/>
      <c r="C41" s="65"/>
      <c r="D41" s="65"/>
      <c r="E41" s="65"/>
      <c r="F41" s="66">
        <f>ROUND(G13+G28+G33+G37+G40,2)</f>
        <v>0</v>
      </c>
      <c r="G41" s="67"/>
    </row>
    <row r="42" spans="1:7" ht="15.75" x14ac:dyDescent="0.3">
      <c r="A42" s="64"/>
      <c r="B42" s="65"/>
      <c r="C42" s="65"/>
      <c r="D42" s="65"/>
      <c r="E42" s="65"/>
      <c r="F42" s="68"/>
      <c r="G42" s="69"/>
    </row>
  </sheetData>
  <mergeCells count="8">
    <mergeCell ref="B41:E42"/>
    <mergeCell ref="F41:G41"/>
    <mergeCell ref="A1:G1"/>
    <mergeCell ref="A13:F13"/>
    <mergeCell ref="A28:F28"/>
    <mergeCell ref="A33:F33"/>
    <mergeCell ref="A37:F37"/>
    <mergeCell ref="A40:F40"/>
  </mergeCells>
  <dataValidations count="1">
    <dataValidation type="list" allowBlank="1" showInputMessage="1" showErrorMessage="1" sqref="D5" xr:uid="{CA5AD39C-F9A5-4166-981D-15CF0DFA2148}">
      <formula1>"Mão-de-obra, Mão-de-obra e Mateiral,Material, Serviço"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Bruna</dc:creator>
  <cp:lastModifiedBy>Bruna</cp:lastModifiedBy>
  <cp:lastPrinted>2024-03-21T17:22:36Z</cp:lastPrinted>
  <dcterms:created xsi:type="dcterms:W3CDTF">2024-03-21T17:21:07Z</dcterms:created>
  <dcterms:modified xsi:type="dcterms:W3CDTF">2024-03-21T17:23:20Z</dcterms:modified>
</cp:coreProperties>
</file>