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P:\_PROJETOS E FISCALIZAÇÃO\7. PROJETOS EM ANDAMENTO\114. REFORMA BRIGADA MILITAR\"/>
    </mc:Choice>
  </mc:AlternateContent>
  <bookViews>
    <workbookView xWindow="0" yWindow="0" windowWidth="28800" windowHeight="12315"/>
  </bookViews>
  <sheets>
    <sheet name="Plan1" sheetId="1" r:id="rId1"/>
  </sheet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115" i="1" l="1"/>
  <c r="K111" i="1"/>
  <c r="J111" i="1"/>
  <c r="F110" i="1"/>
  <c r="J109" i="1"/>
  <c r="K109" i="1"/>
  <c r="F109" i="1"/>
  <c r="K106" i="1"/>
  <c r="J106" i="1"/>
  <c r="J105" i="1"/>
  <c r="J104" i="1" s="1"/>
  <c r="K102" i="1"/>
  <c r="J102" i="1"/>
  <c r="F102" i="1"/>
  <c r="K101" i="1"/>
  <c r="J101" i="1"/>
  <c r="J100" i="1"/>
  <c r="K100" i="1"/>
  <c r="K99" i="1"/>
  <c r="J99" i="1"/>
  <c r="I99" i="1"/>
  <c r="M98" i="1"/>
  <c r="K98" i="1"/>
  <c r="J98" i="1"/>
  <c r="L98" i="1" s="1"/>
  <c r="I98" i="1"/>
  <c r="N97" i="1"/>
  <c r="R97" i="1" s="1"/>
  <c r="K97" i="1"/>
  <c r="J97" i="1"/>
  <c r="K96" i="1"/>
  <c r="J96" i="1"/>
  <c r="K95" i="1"/>
  <c r="J95" i="1"/>
  <c r="J94" i="1"/>
  <c r="K94" i="1"/>
  <c r="L94" i="1" s="1"/>
  <c r="K93" i="1"/>
  <c r="J93" i="1"/>
  <c r="I93" i="1"/>
  <c r="M92" i="1"/>
  <c r="K92" i="1"/>
  <c r="L92" i="1" s="1"/>
  <c r="J92" i="1"/>
  <c r="I92" i="1"/>
  <c r="K89" i="1"/>
  <c r="J89" i="1"/>
  <c r="K88" i="1"/>
  <c r="J88" i="1"/>
  <c r="I88" i="1"/>
  <c r="M87" i="1"/>
  <c r="K87" i="1"/>
  <c r="L87" i="1" s="1"/>
  <c r="J87" i="1"/>
  <c r="I87" i="1"/>
  <c r="N86" i="1"/>
  <c r="R86" i="1" s="1"/>
  <c r="K86" i="1"/>
  <c r="L86" i="1" s="1"/>
  <c r="J86" i="1"/>
  <c r="I86" i="1"/>
  <c r="K85" i="1"/>
  <c r="I85" i="1"/>
  <c r="J85" i="1"/>
  <c r="L85" i="1" s="1"/>
  <c r="K84" i="1"/>
  <c r="J84" i="1"/>
  <c r="K83" i="1"/>
  <c r="L83" i="1" s="1"/>
  <c r="J83" i="1"/>
  <c r="F83" i="1"/>
  <c r="K82" i="1"/>
  <c r="J82" i="1"/>
  <c r="I82" i="1"/>
  <c r="F82" i="1"/>
  <c r="N81" i="1"/>
  <c r="R81" i="1" s="1"/>
  <c r="K81" i="1"/>
  <c r="L81" i="1" s="1"/>
  <c r="J81" i="1"/>
  <c r="I81" i="1"/>
  <c r="F81" i="1"/>
  <c r="K80" i="1"/>
  <c r="L80" i="1" s="1"/>
  <c r="J80" i="1"/>
  <c r="J79" i="1"/>
  <c r="F79" i="1"/>
  <c r="K78" i="1"/>
  <c r="L78" i="1" s="1"/>
  <c r="J78" i="1"/>
  <c r="I78" i="1"/>
  <c r="M77" i="1"/>
  <c r="J77" i="1"/>
  <c r="I77" i="1"/>
  <c r="F77" i="1"/>
  <c r="K76" i="1"/>
  <c r="J76" i="1"/>
  <c r="I76" i="1"/>
  <c r="K75" i="1"/>
  <c r="L75" i="1" s="1"/>
  <c r="J75" i="1"/>
  <c r="J74" i="1"/>
  <c r="K73" i="1"/>
  <c r="J73" i="1"/>
  <c r="I73" i="1"/>
  <c r="L72" i="1"/>
  <c r="K72" i="1"/>
  <c r="I72" i="1"/>
  <c r="J72" i="1"/>
  <c r="N71" i="1"/>
  <c r="R71" i="1" s="1"/>
  <c r="M71" i="1"/>
  <c r="K71" i="1"/>
  <c r="J71" i="1"/>
  <c r="I71" i="1"/>
  <c r="K70" i="1"/>
  <c r="J70" i="1"/>
  <c r="I70" i="1"/>
  <c r="K67" i="1"/>
  <c r="I67" i="1"/>
  <c r="J67" i="1"/>
  <c r="N66" i="1"/>
  <c r="R66" i="1" s="1"/>
  <c r="M66" i="1"/>
  <c r="J66" i="1"/>
  <c r="I66" i="1"/>
  <c r="K66" i="1"/>
  <c r="L66" i="1" s="1"/>
  <c r="K65" i="1"/>
  <c r="L65" i="1" s="1"/>
  <c r="J65" i="1"/>
  <c r="I65" i="1"/>
  <c r="K64" i="1"/>
  <c r="J64" i="1"/>
  <c r="J63" i="1"/>
  <c r="K62" i="1"/>
  <c r="L62" i="1" s="1"/>
  <c r="J62" i="1"/>
  <c r="I62" i="1"/>
  <c r="K61" i="1"/>
  <c r="L61" i="1" s="1"/>
  <c r="I61" i="1"/>
  <c r="J61" i="1"/>
  <c r="N60" i="1"/>
  <c r="R60" i="1" s="1"/>
  <c r="M60" i="1"/>
  <c r="J60" i="1"/>
  <c r="I60" i="1"/>
  <c r="K60" i="1"/>
  <c r="L60" i="1" s="1"/>
  <c r="K59" i="1"/>
  <c r="J59" i="1"/>
  <c r="I59" i="1"/>
  <c r="K58" i="1"/>
  <c r="J58" i="1"/>
  <c r="J57" i="1"/>
  <c r="K56" i="1"/>
  <c r="J56" i="1"/>
  <c r="I56" i="1"/>
  <c r="K55" i="1"/>
  <c r="L55" i="1" s="1"/>
  <c r="I55" i="1"/>
  <c r="J55" i="1"/>
  <c r="N54" i="1"/>
  <c r="R54" i="1" s="1"/>
  <c r="M54" i="1"/>
  <c r="J54" i="1"/>
  <c r="I54" i="1"/>
  <c r="K54" i="1"/>
  <c r="K53" i="1"/>
  <c r="L53" i="1" s="1"/>
  <c r="J53" i="1"/>
  <c r="I53" i="1"/>
  <c r="K52" i="1"/>
  <c r="J52" i="1"/>
  <c r="J51" i="1"/>
  <c r="K50" i="1"/>
  <c r="L50" i="1" s="1"/>
  <c r="J50" i="1"/>
  <c r="I50" i="1"/>
  <c r="K49" i="1"/>
  <c r="I49" i="1"/>
  <c r="J49" i="1"/>
  <c r="N48" i="1"/>
  <c r="R48" i="1" s="1"/>
  <c r="M48" i="1"/>
  <c r="J48" i="1"/>
  <c r="I48" i="1"/>
  <c r="K48" i="1"/>
  <c r="K47" i="1"/>
  <c r="L47" i="1" s="1"/>
  <c r="J47" i="1"/>
  <c r="I47" i="1"/>
  <c r="K46" i="1"/>
  <c r="J46" i="1"/>
  <c r="J45" i="1"/>
  <c r="K44" i="1"/>
  <c r="L44" i="1" s="1"/>
  <c r="J44" i="1"/>
  <c r="I44" i="1"/>
  <c r="F41" i="1"/>
  <c r="J40" i="1"/>
  <c r="I40" i="1"/>
  <c r="K40" i="1"/>
  <c r="L40" i="1" s="1"/>
  <c r="F40" i="1"/>
  <c r="K39" i="1"/>
  <c r="I39" i="1"/>
  <c r="J39" i="1"/>
  <c r="N38" i="1"/>
  <c r="R38" i="1" s="1"/>
  <c r="M38" i="1"/>
  <c r="K38" i="1"/>
  <c r="J38" i="1"/>
  <c r="I38" i="1"/>
  <c r="K37" i="1"/>
  <c r="J37" i="1"/>
  <c r="I37" i="1"/>
  <c r="K36" i="1"/>
  <c r="J36" i="1"/>
  <c r="I35" i="1"/>
  <c r="K35" i="1"/>
  <c r="J35" i="1"/>
  <c r="K34" i="1"/>
  <c r="J34" i="1"/>
  <c r="I34" i="1"/>
  <c r="M33" i="1"/>
  <c r="K33" i="1"/>
  <c r="I33" i="1"/>
  <c r="J33" i="1"/>
  <c r="I30" i="1"/>
  <c r="K30" i="1"/>
  <c r="J30" i="1"/>
  <c r="F30" i="1"/>
  <c r="K29" i="1"/>
  <c r="I29" i="1"/>
  <c r="M28" i="1"/>
  <c r="K28" i="1"/>
  <c r="L28" i="1" s="1"/>
  <c r="J28" i="1"/>
  <c r="N27" i="1"/>
  <c r="R27" i="1" s="1"/>
  <c r="K27" i="1"/>
  <c r="J27" i="1"/>
  <c r="I27" i="1"/>
  <c r="M26" i="1"/>
  <c r="K26" i="1"/>
  <c r="L26" i="1" s="1"/>
  <c r="J26" i="1"/>
  <c r="N25" i="1"/>
  <c r="R25" i="1" s="1"/>
  <c r="J25" i="1"/>
  <c r="J24" i="1"/>
  <c r="K24" i="1"/>
  <c r="Q21" i="1"/>
  <c r="M21" i="1"/>
  <c r="L21" i="1"/>
  <c r="K21" i="1"/>
  <c r="J21" i="1"/>
  <c r="N20" i="1"/>
  <c r="R20" i="1" s="1"/>
  <c r="J20" i="1"/>
  <c r="K19" i="1"/>
  <c r="I19" i="1"/>
  <c r="K18" i="1"/>
  <c r="I18" i="1"/>
  <c r="M18" i="1"/>
  <c r="N17" i="1"/>
  <c r="R17" i="1" s="1"/>
  <c r="M17" i="1"/>
  <c r="K17" i="1"/>
  <c r="L17" i="1" s="1"/>
  <c r="J17" i="1"/>
  <c r="I17" i="1"/>
  <c r="N16" i="1"/>
  <c r="R16" i="1" s="1"/>
  <c r="M16" i="1"/>
  <c r="K16" i="1"/>
  <c r="L16" i="1" s="1"/>
  <c r="J16" i="1"/>
  <c r="I16" i="1"/>
  <c r="R15" i="1"/>
  <c r="O15" i="1"/>
  <c r="N15" i="1"/>
  <c r="M15" i="1"/>
  <c r="Q15" i="1" s="1"/>
  <c r="S15" i="1" s="1"/>
  <c r="K15" i="1"/>
  <c r="I15" i="1"/>
  <c r="J15" i="1"/>
  <c r="N14" i="1"/>
  <c r="R14" i="1" s="1"/>
  <c r="K14" i="1"/>
  <c r="J14" i="1"/>
  <c r="K13" i="1"/>
  <c r="J13" i="1"/>
  <c r="I13" i="1"/>
  <c r="N10" i="1"/>
  <c r="R10" i="1" s="1"/>
  <c r="R9" i="1" s="1"/>
  <c r="K10" i="1"/>
  <c r="K9" i="1" s="1"/>
  <c r="J10" i="1"/>
  <c r="J9" i="1" s="1"/>
  <c r="Q4" i="1"/>
  <c r="C4" i="1"/>
  <c r="S3" i="1"/>
  <c r="M111" i="1" s="1"/>
  <c r="Q111" i="1" s="1"/>
  <c r="C3" i="1"/>
  <c r="L38" i="1" l="1"/>
  <c r="L76" i="1"/>
  <c r="L48" i="1"/>
  <c r="L67" i="1"/>
  <c r="L99" i="1"/>
  <c r="L15" i="1"/>
  <c r="O16" i="1"/>
  <c r="L27" i="1"/>
  <c r="L100" i="1"/>
  <c r="L30" i="1"/>
  <c r="L54" i="1"/>
  <c r="L70" i="1"/>
  <c r="L37" i="1"/>
  <c r="L56" i="1"/>
  <c r="L59" i="1"/>
  <c r="L82" i="1"/>
  <c r="L89" i="1"/>
  <c r="L93" i="1"/>
  <c r="L96" i="1"/>
  <c r="L106" i="1"/>
  <c r="L33" i="1"/>
  <c r="L35" i="1"/>
  <c r="L49" i="1"/>
  <c r="L71" i="1"/>
  <c r="K63" i="1"/>
  <c r="L63" i="1" s="1"/>
  <c r="I63" i="1"/>
  <c r="L73" i="1"/>
  <c r="Q87" i="1"/>
  <c r="I89" i="1"/>
  <c r="J110" i="1"/>
  <c r="J108" i="1" s="1"/>
  <c r="Q16" i="1"/>
  <c r="S16" i="1" s="1"/>
  <c r="K25" i="1"/>
  <c r="L25" i="1" s="1"/>
  <c r="I25" i="1"/>
  <c r="L36" i="1"/>
  <c r="J41" i="1"/>
  <c r="J32" i="1" s="1"/>
  <c r="L58" i="1"/>
  <c r="K79" i="1"/>
  <c r="L79" i="1" s="1"/>
  <c r="I79" i="1"/>
  <c r="K91" i="1"/>
  <c r="L102" i="1"/>
  <c r="K110" i="1"/>
  <c r="L110" i="1" s="1"/>
  <c r="O17" i="1"/>
  <c r="Q17" i="1"/>
  <c r="S17" i="1" s="1"/>
  <c r="L39" i="1"/>
  <c r="K41" i="1"/>
  <c r="J69" i="1"/>
  <c r="Q77" i="1"/>
  <c r="Q98" i="1"/>
  <c r="I100" i="1"/>
  <c r="Q18" i="1"/>
  <c r="S18" i="1" s="1"/>
  <c r="J19" i="1"/>
  <c r="K45" i="1"/>
  <c r="L45" i="1" s="1"/>
  <c r="I45" i="1"/>
  <c r="Q54" i="1"/>
  <c r="S54" i="1" s="1"/>
  <c r="O54" i="1"/>
  <c r="L95" i="1"/>
  <c r="L97" i="1"/>
  <c r="I10" i="1"/>
  <c r="I28" i="1"/>
  <c r="L34" i="1"/>
  <c r="L64" i="1"/>
  <c r="L43" i="1" s="1"/>
  <c r="K74" i="1"/>
  <c r="L74" i="1" s="1"/>
  <c r="I74" i="1"/>
  <c r="J91" i="1"/>
  <c r="L13" i="1"/>
  <c r="L24" i="1"/>
  <c r="K23" i="1"/>
  <c r="L10" i="1"/>
  <c r="L9" i="1" s="1"/>
  <c r="J18" i="1"/>
  <c r="L18" i="1" s="1"/>
  <c r="Q28" i="1"/>
  <c r="K51" i="1"/>
  <c r="L51" i="1" s="1"/>
  <c r="I51" i="1"/>
  <c r="Q60" i="1"/>
  <c r="S60" i="1" s="1"/>
  <c r="O60" i="1"/>
  <c r="I83" i="1"/>
  <c r="L109" i="1"/>
  <c r="L14" i="1"/>
  <c r="I14" i="1"/>
  <c r="N28" i="1"/>
  <c r="R28" i="1" s="1"/>
  <c r="Q38" i="1"/>
  <c r="S38" i="1" s="1"/>
  <c r="O38" i="1"/>
  <c r="L46" i="1"/>
  <c r="L88" i="1"/>
  <c r="L101" i="1"/>
  <c r="K105" i="1"/>
  <c r="I105" i="1"/>
  <c r="I109" i="1"/>
  <c r="L111" i="1"/>
  <c r="I24" i="1"/>
  <c r="M10" i="1"/>
  <c r="M14" i="1"/>
  <c r="Q26" i="1"/>
  <c r="J29" i="1"/>
  <c r="L29" i="1" s="1"/>
  <c r="Q48" i="1"/>
  <c r="S48" i="1" s="1"/>
  <c r="O48" i="1"/>
  <c r="K20" i="1"/>
  <c r="L20" i="1" s="1"/>
  <c r="I20" i="1"/>
  <c r="Q33" i="1"/>
  <c r="K57" i="1"/>
  <c r="L57" i="1" s="1"/>
  <c r="I57" i="1"/>
  <c r="Q66" i="1"/>
  <c r="S66" i="1" s="1"/>
  <c r="O66" i="1"/>
  <c r="J43" i="1"/>
  <c r="L52" i="1"/>
  <c r="Q71" i="1"/>
  <c r="S71" i="1" s="1"/>
  <c r="O71" i="1"/>
  <c r="L84" i="1"/>
  <c r="Q92" i="1"/>
  <c r="I94" i="1"/>
  <c r="M27" i="1"/>
  <c r="N37" i="1"/>
  <c r="R37" i="1" s="1"/>
  <c r="N47" i="1"/>
  <c r="R47" i="1" s="1"/>
  <c r="N53" i="1"/>
  <c r="R53" i="1" s="1"/>
  <c r="N59" i="1"/>
  <c r="R59" i="1" s="1"/>
  <c r="N65" i="1"/>
  <c r="R65" i="1" s="1"/>
  <c r="N70" i="1"/>
  <c r="R70" i="1" s="1"/>
  <c r="N76" i="1"/>
  <c r="R76" i="1" s="1"/>
  <c r="K77" i="1"/>
  <c r="L77" i="1" s="1"/>
  <c r="M81" i="1"/>
  <c r="M86" i="1"/>
  <c r="M97" i="1"/>
  <c r="N102" i="1"/>
  <c r="R102" i="1" s="1"/>
  <c r="N111" i="1"/>
  <c r="R111" i="1" s="1"/>
  <c r="S111" i="1" s="1"/>
  <c r="M39" i="1"/>
  <c r="M49" i="1"/>
  <c r="M55" i="1"/>
  <c r="M61" i="1"/>
  <c r="M67" i="1"/>
  <c r="M72" i="1"/>
  <c r="N77" i="1"/>
  <c r="R77" i="1" s="1"/>
  <c r="M82" i="1"/>
  <c r="N87" i="1"/>
  <c r="R87" i="1" s="1"/>
  <c r="N92" i="1"/>
  <c r="R92" i="1" s="1"/>
  <c r="N98" i="1"/>
  <c r="R98" i="1" s="1"/>
  <c r="M29" i="1"/>
  <c r="N33" i="1"/>
  <c r="R33" i="1" s="1"/>
  <c r="N39" i="1"/>
  <c r="R39" i="1" s="1"/>
  <c r="K43" i="1"/>
  <c r="N49" i="1"/>
  <c r="R49" i="1" s="1"/>
  <c r="N55" i="1"/>
  <c r="R55" i="1" s="1"/>
  <c r="N61" i="1"/>
  <c r="R61" i="1" s="1"/>
  <c r="N67" i="1"/>
  <c r="R67" i="1" s="1"/>
  <c r="N72" i="1"/>
  <c r="R72" i="1" s="1"/>
  <c r="M78" i="1"/>
  <c r="N82" i="1"/>
  <c r="R82" i="1" s="1"/>
  <c r="I84" i="1"/>
  <c r="M88" i="1"/>
  <c r="M93" i="1"/>
  <c r="I95" i="1"/>
  <c r="M99" i="1"/>
  <c r="I101" i="1"/>
  <c r="N18" i="1"/>
  <c r="R18" i="1" s="1"/>
  <c r="N29" i="1"/>
  <c r="R29" i="1" s="1"/>
  <c r="M34" i="1"/>
  <c r="I36" i="1"/>
  <c r="I41" i="1"/>
  <c r="M44" i="1"/>
  <c r="I46" i="1"/>
  <c r="M50" i="1"/>
  <c r="I52" i="1"/>
  <c r="M56" i="1"/>
  <c r="I58" i="1"/>
  <c r="M62" i="1"/>
  <c r="I64" i="1"/>
  <c r="M73" i="1"/>
  <c r="I75" i="1"/>
  <c r="N78" i="1"/>
  <c r="R78" i="1" s="1"/>
  <c r="I80" i="1"/>
  <c r="N88" i="1"/>
  <c r="R88" i="1" s="1"/>
  <c r="N93" i="1"/>
  <c r="R93" i="1" s="1"/>
  <c r="N99" i="1"/>
  <c r="R99" i="1" s="1"/>
  <c r="I106" i="1"/>
  <c r="I110" i="1"/>
  <c r="M13" i="1"/>
  <c r="M19" i="1"/>
  <c r="I21" i="1"/>
  <c r="M24" i="1"/>
  <c r="I26" i="1"/>
  <c r="N34" i="1"/>
  <c r="R34" i="1" s="1"/>
  <c r="M40" i="1"/>
  <c r="N44" i="1"/>
  <c r="R44" i="1" s="1"/>
  <c r="N50" i="1"/>
  <c r="R50" i="1" s="1"/>
  <c r="N56" i="1"/>
  <c r="R56" i="1" s="1"/>
  <c r="N62" i="1"/>
  <c r="R62" i="1" s="1"/>
  <c r="N73" i="1"/>
  <c r="R73" i="1" s="1"/>
  <c r="M83" i="1"/>
  <c r="M89" i="1"/>
  <c r="M94" i="1"/>
  <c r="I96" i="1"/>
  <c r="M100" i="1"/>
  <c r="M109" i="1"/>
  <c r="N13" i="1"/>
  <c r="R13" i="1" s="1"/>
  <c r="N19" i="1"/>
  <c r="R19" i="1" s="1"/>
  <c r="N24" i="1"/>
  <c r="R24" i="1" s="1"/>
  <c r="M30" i="1"/>
  <c r="M35" i="1"/>
  <c r="N40" i="1"/>
  <c r="R40" i="1" s="1"/>
  <c r="M45" i="1"/>
  <c r="M51" i="1"/>
  <c r="M57" i="1"/>
  <c r="M63" i="1"/>
  <c r="M74" i="1"/>
  <c r="M79" i="1"/>
  <c r="N83" i="1"/>
  <c r="R83" i="1" s="1"/>
  <c r="N89" i="1"/>
  <c r="R89" i="1" s="1"/>
  <c r="N94" i="1"/>
  <c r="R94" i="1" s="1"/>
  <c r="N100" i="1"/>
  <c r="R100" i="1" s="1"/>
  <c r="I102" i="1"/>
  <c r="M105" i="1"/>
  <c r="N109" i="1"/>
  <c r="R109" i="1" s="1"/>
  <c r="R108" i="1" s="1"/>
  <c r="I111" i="1"/>
  <c r="M20" i="1"/>
  <c r="M25" i="1"/>
  <c r="N30" i="1"/>
  <c r="R30" i="1" s="1"/>
  <c r="N35" i="1"/>
  <c r="R35" i="1" s="1"/>
  <c r="N45" i="1"/>
  <c r="R45" i="1" s="1"/>
  <c r="N51" i="1"/>
  <c r="R51" i="1" s="1"/>
  <c r="N57" i="1"/>
  <c r="R57" i="1" s="1"/>
  <c r="N63" i="1"/>
  <c r="R63" i="1" s="1"/>
  <c r="N74" i="1"/>
  <c r="R74" i="1" s="1"/>
  <c r="N79" i="1"/>
  <c r="R79" i="1" s="1"/>
  <c r="M84" i="1"/>
  <c r="M95" i="1"/>
  <c r="I97" i="1"/>
  <c r="M101" i="1"/>
  <c r="N105" i="1"/>
  <c r="R105" i="1" s="1"/>
  <c r="M36" i="1"/>
  <c r="M41" i="1"/>
  <c r="M46" i="1"/>
  <c r="M52" i="1"/>
  <c r="M58" i="1"/>
  <c r="M64" i="1"/>
  <c r="M75" i="1"/>
  <c r="M80" i="1"/>
  <c r="N84" i="1"/>
  <c r="R84" i="1" s="1"/>
  <c r="N95" i="1"/>
  <c r="R95" i="1" s="1"/>
  <c r="N101" i="1"/>
  <c r="R101" i="1" s="1"/>
  <c r="M106" i="1"/>
  <c r="M110" i="1"/>
  <c r="N36" i="1"/>
  <c r="R36" i="1" s="1"/>
  <c r="N41" i="1"/>
  <c r="R41" i="1" s="1"/>
  <c r="N46" i="1"/>
  <c r="R46" i="1" s="1"/>
  <c r="N52" i="1"/>
  <c r="R52" i="1" s="1"/>
  <c r="N58" i="1"/>
  <c r="R58" i="1" s="1"/>
  <c r="N64" i="1"/>
  <c r="R64" i="1" s="1"/>
  <c r="K69" i="1"/>
  <c r="N75" i="1"/>
  <c r="R75" i="1" s="1"/>
  <c r="N80" i="1"/>
  <c r="R80" i="1" s="1"/>
  <c r="M85" i="1"/>
  <c r="M96" i="1"/>
  <c r="N106" i="1"/>
  <c r="R106" i="1" s="1"/>
  <c r="N110" i="1"/>
  <c r="R110" i="1" s="1"/>
  <c r="N21" i="1"/>
  <c r="N26" i="1"/>
  <c r="R26" i="1" s="1"/>
  <c r="M37" i="1"/>
  <c r="M47" i="1"/>
  <c r="M53" i="1"/>
  <c r="M59" i="1"/>
  <c r="M65" i="1"/>
  <c r="M70" i="1"/>
  <c r="M76" i="1"/>
  <c r="N85" i="1"/>
  <c r="R85" i="1" s="1"/>
  <c r="N96" i="1"/>
  <c r="R96" i="1" s="1"/>
  <c r="M102" i="1"/>
  <c r="J23" i="1" l="1"/>
  <c r="L91" i="1"/>
  <c r="L23" i="1"/>
  <c r="J12" i="1"/>
  <c r="J113" i="1" s="1"/>
  <c r="O87" i="1"/>
  <c r="O18" i="1"/>
  <c r="S87" i="1"/>
  <c r="L69" i="1"/>
  <c r="S26" i="1"/>
  <c r="O28" i="1"/>
  <c r="O26" i="1"/>
  <c r="S77" i="1"/>
  <c r="Q35" i="1"/>
  <c r="S35" i="1" s="1"/>
  <c r="O35" i="1"/>
  <c r="Q88" i="1"/>
  <c r="S88" i="1" s="1"/>
  <c r="O88" i="1"/>
  <c r="O111" i="1"/>
  <c r="O52" i="1"/>
  <c r="Q52" i="1"/>
  <c r="S52" i="1" s="1"/>
  <c r="R23" i="1"/>
  <c r="O98" i="1"/>
  <c r="O46" i="1"/>
  <c r="Q46" i="1"/>
  <c r="S46" i="1" s="1"/>
  <c r="R43" i="1"/>
  <c r="Q44" i="1"/>
  <c r="O44" i="1"/>
  <c r="Q97" i="1"/>
  <c r="S97" i="1" s="1"/>
  <c r="O97" i="1"/>
  <c r="O33" i="1"/>
  <c r="S98" i="1"/>
  <c r="Q102" i="1"/>
  <c r="S102" i="1" s="1"/>
  <c r="O102" i="1"/>
  <c r="O41" i="1"/>
  <c r="Q41" i="1"/>
  <c r="S41" i="1" s="1"/>
  <c r="Q40" i="1"/>
  <c r="S40" i="1" s="1"/>
  <c r="O40" i="1"/>
  <c r="Q78" i="1"/>
  <c r="S78" i="1" s="1"/>
  <c r="O78" i="1"/>
  <c r="Q86" i="1"/>
  <c r="S86" i="1" s="1"/>
  <c r="O86" i="1"/>
  <c r="O92" i="1"/>
  <c r="S33" i="1"/>
  <c r="O77" i="1"/>
  <c r="Q84" i="1"/>
  <c r="S84" i="1" s="1"/>
  <c r="O84" i="1"/>
  <c r="Q55" i="1"/>
  <c r="S55" i="1" s="1"/>
  <c r="O55" i="1"/>
  <c r="Q105" i="1"/>
  <c r="O105" i="1"/>
  <c r="Q93" i="1"/>
  <c r="S93" i="1" s="1"/>
  <c r="O93" i="1"/>
  <c r="O30" i="1"/>
  <c r="Q30" i="1"/>
  <c r="S30" i="1" s="1"/>
  <c r="O36" i="1"/>
  <c r="Q36" i="1"/>
  <c r="S36" i="1" s="1"/>
  <c r="Q81" i="1"/>
  <c r="S81" i="1" s="1"/>
  <c r="O81" i="1"/>
  <c r="O106" i="1"/>
  <c r="Q106" i="1"/>
  <c r="S106" i="1" s="1"/>
  <c r="Q74" i="1"/>
  <c r="S74" i="1" s="1"/>
  <c r="O74" i="1"/>
  <c r="Q76" i="1"/>
  <c r="S76" i="1" s="1"/>
  <c r="O76" i="1"/>
  <c r="O85" i="1"/>
  <c r="Q85" i="1"/>
  <c r="S85" i="1" s="1"/>
  <c r="Q101" i="1"/>
  <c r="S101" i="1" s="1"/>
  <c r="O101" i="1"/>
  <c r="Q25" i="1"/>
  <c r="S25" i="1" s="1"/>
  <c r="O25" i="1"/>
  <c r="Q63" i="1"/>
  <c r="S63" i="1" s="1"/>
  <c r="O63" i="1"/>
  <c r="O24" i="1"/>
  <c r="Q24" i="1"/>
  <c r="Q73" i="1"/>
  <c r="S73" i="1" s="1"/>
  <c r="O73" i="1"/>
  <c r="Q72" i="1"/>
  <c r="S72" i="1" s="1"/>
  <c r="O72" i="1"/>
  <c r="L108" i="1"/>
  <c r="K12" i="1"/>
  <c r="L41" i="1"/>
  <c r="L32" i="1" s="1"/>
  <c r="K32" i="1"/>
  <c r="Q83" i="1"/>
  <c r="S83" i="1" s="1"/>
  <c r="O83" i="1"/>
  <c r="Q53" i="1"/>
  <c r="S53" i="1" s="1"/>
  <c r="O53" i="1"/>
  <c r="O58" i="1"/>
  <c r="Q58" i="1"/>
  <c r="S58" i="1" s="1"/>
  <c r="Q50" i="1"/>
  <c r="S50" i="1" s="1"/>
  <c r="O50" i="1"/>
  <c r="O110" i="1"/>
  <c r="Q110" i="1"/>
  <c r="S110" i="1" s="1"/>
  <c r="Q79" i="1"/>
  <c r="S79" i="1" s="1"/>
  <c r="O79" i="1"/>
  <c r="Q82" i="1"/>
  <c r="S82" i="1" s="1"/>
  <c r="O82" i="1"/>
  <c r="R104" i="1"/>
  <c r="Q100" i="1"/>
  <c r="S100" i="1" s="1"/>
  <c r="O100" i="1"/>
  <c r="Q57" i="1"/>
  <c r="S57" i="1" s="1"/>
  <c r="O57" i="1"/>
  <c r="R69" i="1"/>
  <c r="O13" i="1"/>
  <c r="Q13" i="1"/>
  <c r="Q109" i="1"/>
  <c r="O109" i="1"/>
  <c r="S92" i="1"/>
  <c r="O96" i="1"/>
  <c r="Q96" i="1"/>
  <c r="S96" i="1" s="1"/>
  <c r="Q34" i="1"/>
  <c r="S34" i="1" s="1"/>
  <c r="O34" i="1"/>
  <c r="K108" i="1"/>
  <c r="Q70" i="1"/>
  <c r="O70" i="1"/>
  <c r="Q20" i="1"/>
  <c r="S20" i="1" s="1"/>
  <c r="O20" i="1"/>
  <c r="Q94" i="1"/>
  <c r="S94" i="1" s="1"/>
  <c r="O94" i="1"/>
  <c r="Q67" i="1"/>
  <c r="S67" i="1" s="1"/>
  <c r="O67" i="1"/>
  <c r="L105" i="1"/>
  <c r="L104" i="1" s="1"/>
  <c r="K104" i="1"/>
  <c r="Q65" i="1"/>
  <c r="S65" i="1" s="1"/>
  <c r="O65" i="1"/>
  <c r="Q95" i="1"/>
  <c r="S95" i="1" s="1"/>
  <c r="O95" i="1"/>
  <c r="Q51" i="1"/>
  <c r="S51" i="1" s="1"/>
  <c r="O51" i="1"/>
  <c r="Q89" i="1"/>
  <c r="S89" i="1" s="1"/>
  <c r="O89" i="1"/>
  <c r="O19" i="1"/>
  <c r="Q19" i="1"/>
  <c r="S19" i="1" s="1"/>
  <c r="Q62" i="1"/>
  <c r="S62" i="1" s="1"/>
  <c r="O62" i="1"/>
  <c r="Q61" i="1"/>
  <c r="S61" i="1" s="1"/>
  <c r="O61" i="1"/>
  <c r="L19" i="1"/>
  <c r="L12" i="1" s="1"/>
  <c r="O80" i="1"/>
  <c r="Q80" i="1"/>
  <c r="S80" i="1" s="1"/>
  <c r="Q99" i="1"/>
  <c r="S99" i="1" s="1"/>
  <c r="O99" i="1"/>
  <c r="O59" i="1"/>
  <c r="Q59" i="1"/>
  <c r="S59" i="1" s="1"/>
  <c r="Q39" i="1"/>
  <c r="S39" i="1" s="1"/>
  <c r="O39" i="1"/>
  <c r="Q49" i="1"/>
  <c r="S49" i="1" s="1"/>
  <c r="O49" i="1"/>
  <c r="Q45" i="1"/>
  <c r="S45" i="1" s="1"/>
  <c r="O45" i="1"/>
  <c r="O64" i="1"/>
  <c r="Q64" i="1"/>
  <c r="S64" i="1" s="1"/>
  <c r="O75" i="1"/>
  <c r="Q75" i="1"/>
  <c r="S75" i="1" s="1"/>
  <c r="Q56" i="1"/>
  <c r="S56" i="1" s="1"/>
  <c r="O56" i="1"/>
  <c r="Q47" i="1"/>
  <c r="S47" i="1" s="1"/>
  <c r="O47" i="1"/>
  <c r="R32" i="1"/>
  <c r="O37" i="1"/>
  <c r="Q37" i="1"/>
  <c r="S37" i="1" s="1"/>
  <c r="Q29" i="1"/>
  <c r="S29" i="1" s="1"/>
  <c r="O29" i="1"/>
  <c r="O27" i="1"/>
  <c r="Q27" i="1"/>
  <c r="S27" i="1" s="1"/>
  <c r="Q14" i="1"/>
  <c r="S14" i="1" s="1"/>
  <c r="O14" i="1"/>
  <c r="S28" i="1"/>
  <c r="O21" i="1"/>
  <c r="R21" i="1"/>
  <c r="S21" i="1" s="1"/>
  <c r="R91" i="1"/>
  <c r="O10" i="1"/>
  <c r="Q10" i="1"/>
  <c r="K113" i="1" l="1"/>
  <c r="L113" i="1"/>
  <c r="Q12" i="1"/>
  <c r="S13" i="1"/>
  <c r="S12" i="1" s="1"/>
  <c r="R12" i="1"/>
  <c r="R113" i="1" s="1"/>
  <c r="S70" i="1"/>
  <c r="S69" i="1" s="1"/>
  <c r="Q69" i="1"/>
  <c r="Q9" i="1"/>
  <c r="S10" i="1"/>
  <c r="S9" i="1" s="1"/>
  <c r="Q32" i="1"/>
  <c r="S24" i="1"/>
  <c r="S23" i="1" s="1"/>
  <c r="Q23" i="1"/>
  <c r="Q91" i="1"/>
  <c r="Q104" i="1"/>
  <c r="S105" i="1"/>
  <c r="S104" i="1" s="1"/>
  <c r="S32" i="1"/>
  <c r="S91" i="1"/>
  <c r="S44" i="1"/>
  <c r="S43" i="1" s="1"/>
  <c r="Q43" i="1"/>
  <c r="S109" i="1"/>
  <c r="S108" i="1" s="1"/>
  <c r="Q108" i="1"/>
  <c r="S113" i="1" l="1"/>
  <c r="Q113" i="1"/>
</calcChain>
</file>

<file path=xl/sharedStrings.xml><?xml version="1.0" encoding="utf-8"?>
<sst xmlns="http://schemas.openxmlformats.org/spreadsheetml/2006/main" count="472" uniqueCount="213">
  <si>
    <t>ORÇAMENTO SINTÉTICO DE OBRA</t>
  </si>
  <si>
    <t xml:space="preserve">OBRA: </t>
  </si>
  <si>
    <t>Encargos sociais:</t>
  </si>
  <si>
    <t>Referência SINAPI</t>
  </si>
  <si>
    <t>BDI 1 (%)</t>
  </si>
  <si>
    <t>LOCAL:</t>
  </si>
  <si>
    <t>SINAPI</t>
  </si>
  <si>
    <t>BDI 2 (%)</t>
  </si>
  <si>
    <t>ITEM</t>
  </si>
  <si>
    <t>FONTE</t>
  </si>
  <si>
    <t>CÓDIGO</t>
  </si>
  <si>
    <t>DESCRIÇÃO</t>
  </si>
  <si>
    <t>UNID</t>
  </si>
  <si>
    <t>QUANT.</t>
  </si>
  <si>
    <t>PREÇO UNITÁRIO EXCLUSO BDI (R$)</t>
  </si>
  <si>
    <t>PREÇO TOTAL EXCLUSO BDI (R$)</t>
  </si>
  <si>
    <t>PREÇO UNITÁRIO INCLUSO BDI (R$)</t>
  </si>
  <si>
    <t>BDI</t>
  </si>
  <si>
    <t>PREÇO TOTAL (R$)</t>
  </si>
  <si>
    <t>MATERIAL</t>
  </si>
  <si>
    <t>MÃO DE OBRA</t>
  </si>
  <si>
    <t>TOTAL</t>
  </si>
  <si>
    <t>SERVIÇOS PRELIMINARES</t>
  </si>
  <si>
    <t>1.1</t>
  </si>
  <si>
    <t>Composição</t>
  </si>
  <si>
    <t>BDI 1</t>
  </si>
  <si>
    <t>DEMOLIÇÕES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</si>
  <si>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</si>
  <si>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</si>
  <si>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</si>
  <si>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</si>
  <si>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</si>
  <si>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</si>
  <si>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</si>
  <si>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</si>
  <si>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</si>
  <si>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ALVENARIAS, REFORÇOS E REBOCOS</t>
  </si>
  <si>
    <t>3.1</t>
  </si>
  <si>
    <t>3.2</t>
  </si>
  <si>
    <t>3.3</t>
  </si>
  <si>
    <t>3.4</t>
  </si>
  <si>
    <t>3.5</t>
  </si>
  <si>
    <t>3.6</t>
  </si>
  <si>
    <t>3.7</t>
  </si>
  <si>
    <t>ESQUADRIAS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</si>
  <si>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</si>
  <si>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</si>
  <si>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</si>
  <si>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</si>
  <si>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</si>
  <si>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</si>
  <si>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</si>
  <si>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</si>
  <si>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</si>
  <si>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INSTALAÇÕES HIDROSSANITÁRIAS</t>
  </si>
  <si>
    <t>5.1</t>
  </si>
  <si>
    <t>5.2</t>
  </si>
  <si>
    <t>5.3</t>
  </si>
  <si>
    <t>5.4</t>
  </si>
  <si>
    <t>5.5</t>
  </si>
  <si>
    <t>5.6</t>
  </si>
  <si>
    <t>5.7</t>
  </si>
  <si>
    <t>5.8</t>
  </si>
  <si>
    <t>5.9</t>
  </si>
  <si>
    <t>5.11</t>
  </si>
  <si>
    <t>5.12</t>
  </si>
  <si>
    <t>5.13</t>
  </si>
  <si>
    <t>5.14</t>
  </si>
  <si>
    <t>5.15</t>
  </si>
  <si>
    <t>5.16</t>
  </si>
  <si>
    <t>5.17</t>
  </si>
  <si>
    <t>5.18</t>
  </si>
  <si>
    <t>5.19</t>
  </si>
  <si>
    <t>5.20</t>
  </si>
  <si>
    <t>5.21</t>
  </si>
  <si>
    <t>5.22</t>
  </si>
  <si>
    <t>5.23</t>
  </si>
  <si>
    <t>5.24</t>
  </si>
  <si>
    <t>5.25</t>
  </si>
  <si>
    <t>INSTALAÇÕES ELÉTRICAS</t>
  </si>
  <si>
    <t>6.1</t>
  </si>
  <si>
    <t>6.2</t>
  </si>
  <si>
    <t>6.3</t>
  </si>
  <si>
    <t>6.4</t>
  </si>
  <si>
    <t>6.5</t>
  </si>
  <si>
    <t>6.6</t>
  </si>
  <si>
    <t>6.7</t>
  </si>
  <si>
    <t>6.8</t>
  </si>
  <si>
    <t>6.9</t>
  </si>
  <si>
    <t>6.10</t>
  </si>
  <si>
    <t>6.11</t>
  </si>
  <si>
    <t>6.12</t>
  </si>
  <si>
    <t>6.13</t>
  </si>
  <si>
    <t>6.14</t>
  </si>
  <si>
    <t>6.15</t>
  </si>
  <si>
    <t>6.16</t>
  </si>
  <si>
    <t>6.17</t>
  </si>
  <si>
    <t>6.18</t>
  </si>
  <si>
    <t>6.19</t>
  </si>
  <si>
    <t>6.20</t>
  </si>
  <si>
    <t>REVESTIMENTOS</t>
  </si>
  <si>
    <t>7.1</t>
  </si>
  <si>
    <t>7.2</t>
  </si>
  <si>
    <t>7.3</t>
  </si>
  <si>
    <t>7.4</t>
  </si>
  <si>
    <t>7.5</t>
  </si>
  <si>
    <t>7.6</t>
  </si>
  <si>
    <t>7.7</t>
  </si>
  <si>
    <t>7.8</t>
  </si>
  <si>
    <t>7.9</t>
  </si>
  <si>
    <t>7.10</t>
  </si>
  <si>
    <t>7.11</t>
  </si>
  <si>
    <t>LOUÇAS, METAIS E EQUIPAMENTOS</t>
  </si>
  <si>
    <t>8.1</t>
  </si>
  <si>
    <t>8.2</t>
  </si>
  <si>
    <t>SERVIÇOS FINAIS</t>
  </si>
  <si>
    <t>9.1</t>
  </si>
  <si>
    <t>9.2</t>
  </si>
  <si>
    <t>9.3</t>
  </si>
  <si>
    <t>TOTAL:</t>
  </si>
  <si>
    <t>Campo Bom,</t>
  </si>
  <si>
    <t>PLACA DE OBRA EM AÇO GALVANIZADO COM 4M2</t>
  </si>
  <si>
    <t>REMOÇÃO DE LOUÇAS, DE FORMA MANUAL, SEM REAPROVEITAMENTO. AF_09/2023</t>
  </si>
  <si>
    <t>REMOÇÃO DE METAIS SANITÁRIOS, DE FORMA MANUAL, SEM REAPROVEITAMENTO. AF_09/2023</t>
  </si>
  <si>
    <t>REMOÇÃO DE FORROS DE DRYWALL, PVC E FIBROMINERAL, DE FORMA MANUAL, SEM REAPROVEITAMENTO. AF_09/2023</t>
  </si>
  <si>
    <t>REMOÇÃO DE PORTAS, DE FORMA MANUAL, SEM REAPROVEITAMENTO. AF_09/2023</t>
  </si>
  <si>
    <t>REMOÇÃO DE JANELAS, DE FORMA MANUAL, SEM REAPROVEITAMENTO. AF_09/2023</t>
  </si>
  <si>
    <t>DEMOLIÇÃO DE ALVENARIA DE BLOCO FURADO, DE FORMA MANUAL, SEM REAPROVEITAMENTO. AF_09/2023</t>
  </si>
  <si>
    <t>DEMOLIÇÃO DE REVESTIMENTO CERÂMICO, DE FORMA MANUAL, SEM REAPROVEITAMENTO. AF_09/2023</t>
  </si>
  <si>
    <t>CARGA, MANOBRA E DESCARGA DE ENTULHO EM CAMINHÃO BASCULANTE 6 M³ - CARGA COM ESCAVADEIRA HIDRÁULICA  (CAÇAMBA DE 0,80 M³ / 111 HP) E DESCARGA LIVRE (UNIDADE: M3). AF_07/2020</t>
  </si>
  <si>
    <t>TRANSPORTE COM CAMINHÃO BASCULANTE DE 6 M³, EM VIA URBANA PAVIMENTADA, DMT ATÉ 30 KM (UNIDADE: M3XKM). AF_07/2020</t>
  </si>
  <si>
    <t>ALVENARIA DE VEDAÇÃO DE BLOCOS CERÂMICOS FURADOS NA HORIZONTAL DE 9X19X29 CM (ESPESSURA 9 CM) E ARGAMASSA DE ASSENTAMENTO COM PREPARO EM BETONEIRA. AF_12/2021</t>
  </si>
  <si>
    <t>VERGA MOLDADA IN LOCO EM CONCRETO, ESPESSURA DE *20* CM. AF_03/2024</t>
  </si>
  <si>
    <t>CONTRAVERGA MOLDADA IN LOCO EM CONCRETO, ESPESSURA DE *20* CM. AF_03/2024</t>
  </si>
  <si>
    <t>DEMOLIÇÃO DE ARGAMASSAS, DE FORMA MANUAL, SEM REAPROVEITAMENTO. AF_09/2023</t>
  </si>
  <si>
    <t>CHAPISCO APLICADO EM ALVENARIAS E ESTRUTURAS DE CONCRETO INTERNAS, COM COLHER DE PEDREIRO.  ARGAMASSA TRAÇO 1:3 COM PREPARO EM BETONEIRA 400L. AF_10/2022</t>
  </si>
  <si>
    <t>MASSA ÚNICA, EM ARGAMASSA TRAÇO 1:2:8, PREPARO MECÂNICO, APLICADA MANUALMENTE EM PAREDES INTERNAS DE AMBIENTES COM ÁREA ENTRE 5M² E 10M², E = 17,5MM, COM TALISCAS. AF_03/2024</t>
  </si>
  <si>
    <t>IMPERMEABILIZAÇÃO DE SUPERFÍCIE COM ARGAMASSA POLIMÉRICA / MEMBRANA ACRÍLICA, 3 DEMÃOS. AF_09/2023</t>
  </si>
  <si>
    <t>JANELA DE MADEIRA (IMBUIA/CEDRO OU EQUIV.) DE ABRIR COM 4 FOLHAS (2 VENEZIANAS E 2 GUILHOTINAS PARA VIDRO), COM BATENTE, ALIZAR E FERRAGENS. EXCLUSIVE VIDROS, ACABAMENTO E CONTRAMARCO. FORNECIMENTO E INSTALAÇÃO. AF_12/2019</t>
  </si>
  <si>
    <t>INSTALAÇÃO DE VIDRO LISO INCOLOR, E = 5 MM, EM ESQUADRIA DE MADEIRA, FIXADO COM BAGUETE. AF_01/2021</t>
  </si>
  <si>
    <t>JANELA DE ALUMÍNIO TIPO MAXIM-AR, COM VIDROS, BATENTE E FERRAGENS. EXCLUSIVE ALIZAR, ACABAMENTO E CONTRAMARCO. FORNECIMENTO E INSTALAÇÃO. AF_12/2019</t>
  </si>
  <si>
    <t xml:space="preserve">JOGO DE TRANQUETA E ROSETA REDONDA DE SOBREPOR SEM FUROS, EM LATAO CROMADO, DIAMETRO *50* MM, PARA FECHADURA DE PORTA DE BANHEIRO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</si>
  <si>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KIT DE PORTA-PRONTA DE MADEIRA EM ACABAMENTO MELAMÍNICO BRANCO, FOLHA LEVE OU MÉDIA, 80X210CM, EXCLUSIVE FECHADURA, FIXAÇÃO COM PREENCHIMENTO PARCIAL DE ESPUMA EXPANSIVA - FORNECIMENTO E INSTALAÇÃO. AF_12/2019</t>
  </si>
  <si>
    <t>KIT DE PORTA-PRONTA DE MADEIRA EM ACABAMENTO MELAMÍNICO BRANCO, FOLHA LEVE OU MÉDIA, 70X210CM, EXCLUSIVE FECHADURA, FIXAÇÃO COM PREENCHIMENTO PARCIAL DE ESPUMA EXPANSIVA - FORNECIMENTO E INSTALAÇÃO. AF_12/2019</t>
  </si>
  <si>
    <t>FECHADURA DE EMBUTIR COM CILINDRO, EXTERNA, COMPLETA, ACABAMENTO PADRÃO POPULAR, INCLUSO EXECUÇÃO DE FURO - FORNECIMENTO E INSTALAÇÃO. AF_12/2019</t>
  </si>
  <si>
    <t>DIVISÓRIA FIXA EM VIDRO TEMPERADO 10 MM, SEM ABERTURA. AF_01/2021_PS</t>
  </si>
  <si>
    <t>PORTA DE ABRIR EM VIDRO TEMPERADO FOSCO, E = 10MM, 60x200CM</t>
  </si>
  <si>
    <t>DEMOLIÇÃO DE PISO DE CONCRETO SIMPLES, DE FORMA MECANIZADA COM MARTELETE, SEM REAPROVEITAMENTO. AF_09/2023</t>
  </si>
  <si>
    <t>ESCAVAÇÃO MANUAL DE VALA COM PROFUNDIDADE MENOR OU IGUAL A 1,30 M. AF_02/2021</t>
  </si>
  <si>
    <t>PREPARO DE FUNDO DE VALA COM LARGURA MENOR QUE 1,5 M (ACERTO DO SOLO NATURAL). AF_08/2020</t>
  </si>
  <si>
    <t>CAIXA SIFONADA, PVC, DN 100 X 100 X 50 MM, JUNTA ELÁSTICA, FORNECIDA E INSTALADA EM RAMAL DE DESCARGA OU EM RAMAL DE ESGOTO SANITÁRIO. AF_08/2022</t>
  </si>
  <si>
    <t>RALO SECO, PVC, DN 100 X 40 MM, JUNTA SOLDÁVEL, FORNECIDO E INSTALADO EM RAMAL DE DESCARGA OU EM RAMAL DE ESGOTO SANITÁRIO. AF_08/2022</t>
  </si>
  <si>
    <t>POÇO DE INSPEÇÃO CIRCULAR PARA ESGOTO, EM CONCRETO PRÉ-MOLDADO, DIÂMETRO INTERNO = 0,60 M, PROFUNDIDADE = 0,90 M, EXCLUINDO TAMPÃO. AF_12/2020_PA</t>
  </si>
  <si>
    <t>TAMPA CIRCULAR PARA ESGOTO E DRENAGEM, EM CONCRETO PRÉ-MOLDADO, DIÂMETRO INTERNO = 0,60 M E ALTURA = 0,10 M. AF_12/2020</t>
  </si>
  <si>
    <t>JUNTA ARGAMASSADA ENTRE TUBO DN 100 MM E O POÇO DE VISITA/ CAIXA DE CONCRETO OU ALVENARIA EM REDES DE ESGOTO. AF_01/2021</t>
  </si>
  <si>
    <t>JUNTA ARGAMASSADA ENTRE TUBO DN 150 MM E O POÇO DE VISITA/ CAIXA DE CONCRETO OU ALVENARIA EM REDES DE ESGOTO. AF_01/2021</t>
  </si>
  <si>
    <t>TUBO PVC, SERIE NORMAL, ESGOTO PREDIAL, DN 40 MM, FORNECIDO E INSTALADO EM RAMAL DE DESCARGA OU RAMAL DE ESGOTO SANITÁRIO. AF_08/2022</t>
  </si>
  <si>
    <t>TUBO PVC, SERIE NORMAL, ESGOTO PREDIAL, DN 50 MM, FORNECIDO E INSTALADO EM RAMAL DE DESCARGA OU RAMAL DE ESGOTO SANITÁRIO. AF_08/2022</t>
  </si>
  <si>
    <t>TUBO PVC, SERIE NORMAL, ESGOTO PREDIAL, DN 75 MM, FORNECIDO E INSTALADO EM RAMAL DE DESCARGA OU RAMAL DE ESGOTO SANITÁRIO. AF_08/2022</t>
  </si>
  <si>
    <t>TUBO PVC, SERIE NORMAL, ESGOTO PREDIAL, DN 100 MM, FORNECIDO E INSTALADO EM RAMAL DE DESCARGA OU RAMAL DE ESGOTO SANITÁRIO. AF_08/2022</t>
  </si>
  <si>
    <t>TUBO DE PVC CORRUGADO DE DUPLA PAREDE PARA REDE COLETORA DE ESGOTO, DN 150 MM, JUNTA ELÁSTICA - FORNECIMENTO E ASSENTAMENTO. AF_01/2021</t>
  </si>
  <si>
    <t>TUBO, PVC, SOLDÁVEL, DN 25MM, INSTALADO EM DRENO DE AR-CONDICIONADO - FORNECIMENTO E INSTALAÇÃO. AF_08/2022</t>
  </si>
  <si>
    <t>TUBO, PVC, SOLDÁVEL, DN 25MM, INSTALADO EM RAMAL DE DISTRIBUIÇÃO DE ÁGUA - FORNECIMENTO E INSTALAÇÃO. AF_06/2022</t>
  </si>
  <si>
    <t>TE, PVC, SOLDÁVEL, DN 25MM, INSTALADO EM RAMAL DE DISTRIBUIÇÃO DE ÁGUA - FORNECIMENTO E INSTALAÇÃO. AF_06/2022</t>
  </si>
  <si>
    <t>JOELHO 90 GRAUS, PVC, SOLDÁVEL, DN 25MM, INSTALADO EM RAMAL DE DISTRIBUIÇÃO DE ÁGUA - FORNECIMENTO E INSTALAÇÃO. AF_06/2022</t>
  </si>
  <si>
    <t>REGISTRO DE PRESSÃO, PVC, SOLDÁVEL, VOLANTE SIMPLES, DN  25 MM - FORNECIMENTO E INSTALAÇÃO. AF_08/2021</t>
  </si>
  <si>
    <t>REGISTRO DE GAVETA BRUTO, LATÃO, ROSCÁVEL, 1 1/2", COM ACABAMENTO E CANOPLA CROMADOS - FORNECIMENTO E INSTALAÇÃO. AF_08/2021</t>
  </si>
  <si>
    <t>REATERRO MANUAL DE VALAS, COM PLACA VIBRATÓRIA. AF_08/2023</t>
  </si>
  <si>
    <t>LAJE PRÉ-MOLDADA UNIDIRECIONAL, BIAPOIADA, PARA PISO, ENCHIMENTO EM CERÂMICA, VIGOTA CONVENCIONAL, ALTURA TOTAL DA LAJE (ENCHIMENTO+CAPA) = (8+4). AF_11/2020_PA</t>
  </si>
  <si>
    <t>LASTRO COM MATERIAL GRANULAR, APLICADO EM PISOS OU LAJES SOBRE SOLO, ESPESSURA DE *5 CM*. AF_01/2024</t>
  </si>
  <si>
    <t>CONTRAPISO EM ARGAMASSA TRAÇO 1:4 (CIMENTO E AREIA), PREPARO MECÂNICO COM BETONEIRA 400 L, APLICADO EM ÁREAS MOLHADAS SOBRE LAJE, ADERIDO, ACABAMENTO NÃO REFORÇADO, ESPESSURA 3CM. AF_07/2021</t>
  </si>
  <si>
    <t>REMOÇÃO DE LUMINÁRIAS, DE FORMA MANUAL, SEM REAPROVEITAMENTO. AF_09/2023</t>
  </si>
  <si>
    <t>LUMINÁRIA TIPO PLAFON CIRCULAR, DE SOBREPOR, COM LED DE 12/13 W - FORNECIMENTO E INSTALAÇÃO. AF_03/2022</t>
  </si>
  <si>
    <t>INTERRUPTOR SIMPLES (1 MÓDULO), 10A/250V, INCLUINDO SUPORTE E PLACA - FORNECIMENTO E INSTALAÇÃO. AF_03/2023</t>
  </si>
  <si>
    <t>TOMADA BAIXA DE EMBUTIR (1 MÓDULO), 2P+T 10 A, INCLUINDO SUPORTE E PLACA - FORNECIMENTO E INSTALAÇÃO. AF_03/2023</t>
  </si>
  <si>
    <t>TOMADA MÉDIA DE EMBUTIR (1 MÓDULO), 2P+T 10 A, INCLUINDO SUPORTE E PLACA - FORNECIMENTO E INSTALAÇÃO. AF_03/2023</t>
  </si>
  <si>
    <t>TOMADA MÉDIA DE EMBUTIR (1 MÓDULO), 2P+T 20 A, INCLUINDO SUPORTE E PLACA - FORNECIMENTO E INSTALAÇÃO. AF_03/2023</t>
  </si>
  <si>
    <t>TOMADA ALTA DE EMBUTIR (1 MÓDULO), 2P+T 10 A, INCLUINDO SUPORTE E PLACA - FORNECIMENTO E INSTALAÇÃO. AF_03/2023</t>
  </si>
  <si>
    <t>ELETRODUTO FLEXÍVEL CORRUGADO, PVC, DN 20 MM (1/2"), PARA CIRCUITOS TERMINAIS, INSTALADO EM FORRO - FORNECIMENTO E INSTALAÇÃO. AF_03/2023_PA</t>
  </si>
  <si>
    <t>ELETRODUTO FLEXÍVEL CORRUGADO, PVC, DN 32 MM (1"), PARA CIRCUITOS TERMINAIS, INSTALADO EM FORRO - FORNECIMENTO E INSTALAÇÃO. AF_03/2023_PA</t>
  </si>
  <si>
    <t>ELETRODUTO FLEXÍVEL CORRUGADO, PVC, DN 20 MM (1/2"), PARA CIRCUITOS TERMINAIS, INSTALADO EM PAREDE - FORNECIMENTO E INSTALAÇÃO. AF_03/2023</t>
  </si>
  <si>
    <t>RASGO LINEAR MANUAL EM ALVENARIA, PARA ELETRODUTOS, DIÂMETROS MENORES OU IGUAIS A 40 MM. AF_09/2023</t>
  </si>
  <si>
    <t>CABO DE COBRE FLEXÍVEL ISOLADO, 1,5 MM², ANTI-CHAMA 450/750 V, PARA CIRCUITOS TERMINAIS - FORNECIMENTO E INSTALAÇÃO. AF_03/2023</t>
  </si>
  <si>
    <t>CABO DE COBRE FLEXÍVEL ISOLADO, 2,5 MM², ANTI-CHAMA 450/750 V, PARA CIRCUITOS TERMINAIS - FORNECIMENTO E INSTALAÇÃO. AF_03/2023</t>
  </si>
  <si>
    <t>CABO DE COBRE FLEXÍVEL ISOLADO, 6 MM², ANTI-CHAMA 450/750 V, PARA CIRCUITOS TERMINAIS - FORNECIMENTO E INSTALAÇÃO. AF_03/2023</t>
  </si>
  <si>
    <t>DISJUNTOR MONOPOLAR TIPO DIN, CORRENTE NOMINAL DE 16A - FORNECIMENTO E INSTALAÇÃO. AF_10/2020</t>
  </si>
  <si>
    <t>DISJUNTOR MONOPOLAR TIPO DIN, CORRENTE NOMINAL DE 20A - FORNECIMENTO E INSTALAÇÃO. AF_10/2020</t>
  </si>
  <si>
    <t>DISJUNTOR MONOPOLAR TIPO DIN, CORRENTE NOMINAL DE 25A - FORNECIMENTO E INSTALAÇÃO. AF_10/2020</t>
  </si>
  <si>
    <t>DISJUNTOR MONOPOLAR TIPO DIN, CORRENTE NOMINAL DE 40A - FORNECIMENTO E INSTALAÇÃO. AF_10/2020</t>
  </si>
  <si>
    <t xml:space="preserve">DISPOSITIVO DR, 2 POLOS, SENSIBILIDADE DE 30 MA, CORRENTE DE 40 A, TIPO AC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</si>
  <si>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DISJUNTOR TRIPOLAR TIPO NEMA, CORRENTE NOMINAL DE 60 ATÉ 100A - FORNECIMENTO E INSTALAÇÃO. AF_10/2020</t>
  </si>
  <si>
    <t>LIXAMENTO DE MADEIRA PARA APLICAÇÃO DE FUNDO OU PINTURA. AF_01/2021</t>
  </si>
  <si>
    <t>PINTURA FUNDO NIVELADOR ALQUÍDICO BRANCO EM MADEIRA. AF_01/2021</t>
  </si>
  <si>
    <t>PINTURA TINTA DE ACABAMENTO (PIGMENTADA) ESMALTE SINTÉTICO ACETINADO EM MADEIRA, 3 DEMÃOS. AF_01/2021</t>
  </si>
  <si>
    <t>FUNDO SELADOR ACRÍLICO, APLICAÇÃO MANUAL EM PAREDE, UMA DEMÃO. AF_04/2023</t>
  </si>
  <si>
    <t>PINTURA LÁTEX ACRÍLICA PREMIUM, APLICAÇÃO MANUAL EM PAREDES, DUAS DEMÃOS. AF_04/2023</t>
  </si>
  <si>
    <t>REVESTIMENTO CERÂMICO PARA PISO COM PLACAS TIPO ESMALTADA EXTRA DE DIMENSÕES 45X45 CM APLICADA EM AMBIENTES DE ÁREA MENOR QUE 5 M2. AF_02/2023_PE</t>
  </si>
  <si>
    <t>REVESTIMENTO CERÂMICO PARA PISO COM PLACAS TIPO ESMALTADA EXTRA DE DIMENSÕES 45X45 CM APLICADA EM AMBIENTES DE ÁREA MAIOR QUE 10 M2. AF_02/2023_PE</t>
  </si>
  <si>
    <t>REVESTIMENTO CERÂMICO PARA PAREDES INTERNAS COM PLACAS TIPO ESMALTADA EXTRA  DE DIMENSÕES 33X45 CM APLICADAS NA ALTURA INTEIRA DAS PAREDES. AF_02/2023_PE</t>
  </si>
  <si>
    <t>RODAPÉ CERÂMICO DE 7CM DE ALTURA COM PLACAS TIPO ESMALTADA COMERCIAL DE DIMENSÕES 35X35CM (PADRAO POPULAR). AF_02/2023</t>
  </si>
  <si>
    <t>FORRO EM RÉGUAS DE PVC, FRISADO, PARA AMBIENTES COMERCIAIS, INCLUSIVE ESTRUTURA BIDIRECIONAL DE FIXAÇÃO. AF_08/2023_PS</t>
  </si>
  <si>
    <t>ACABAMENTOS PARA FORRO (RODA-FORRO EM PERFIL METÁLICO E PLÁSTICO). AF_08/2023</t>
  </si>
  <si>
    <t>VASO SANITÁRIO SIFONADO COM CAIXA ACOPLADA LOUÇA BRANCA, INCLUSO ENGATE FLEXÍVEL EM PLÁSTICO BRANCO, 1/2  X 40CM - FORNECIMENTO E INSTALAÇÃO. AF_01/2020</t>
  </si>
  <si>
    <t>BANCADA GRANITO CINZA,  50 X 60 CM, INCL. CUBA DE EMBUTIR OVAL LOUÇA BRANCA 35 X 50 CM, VÁLVULA METAL CROMADO, SIFÃO FLEXÍVEL PVC, ENGATE 30 CM FLEXÍVEL PLÁSTICO E TORNEIRA CROMADA DE MESA, PADRÃO POPULAR - FORNEC. E INSTALAÇÃO. AF_01/2020</t>
  </si>
  <si>
    <t>LIMPEZA DE PISO CERÂMICO OU COM PEDRAS RÚSTICAS UTILIZANDO ÁCIDO MURIÁTICO. AF_04/2019</t>
  </si>
  <si>
    <t>LIMPEZA DE REVESTIMENTO CERÂMICO EM PAREDE UTILIZANDO ÁCIDO MURIÁTICO. AF_04/2019</t>
  </si>
  <si>
    <t>UN</t>
  </si>
  <si>
    <t>M2</t>
  </si>
  <si>
    <t>M3</t>
  </si>
  <si>
    <t>M3XKM</t>
  </si>
  <si>
    <t>M</t>
  </si>
  <si>
    <t xml:space="preserve">JG    </t>
  </si>
  <si>
    <t xml:space="preserve">UN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</si>
</sst>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64" formatCode="_-&quot;R$&quot;* #,##0.00_-;&quot;-R$&quot;* #,##0.00_-;_-&quot;R$&quot;* \-??_-;_-@_-"/>
    <numFmt numFmtId="165" formatCode="_-&quot;R$ &quot;* #,##0.00_-;&quot;-R$ &quot;* #,##0.00_-;_-&quot;R$ &quot;* \-??_-;_-@_-"/>
    <numFmt numFmtId="166" formatCode="[$-F800]dddd&quot;, &quot;mmmm\ dd&quot;, &quot;yyyy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4"/>
      <color rgb="FF000000"/>
      <name val="Arial"/>
      <family val="2"/>
      <charset val="1"/>
    </font>
    <font>
      <b/>
      <sz val="10"/>
      <color rgb="FF000000"/>
      <name val="Arial"/>
      <family val="2"/>
      <charset val="1"/>
    </font>
    <font>
      <sz val="10"/>
      <color rgb="FF000000"/>
      <name val="Arial"/>
      <family val="2"/>
      <charset val="1"/>
    </font>
    <font>
      <sz val="10"/>
      <name val="Arial"/>
      <family val="2"/>
      <charset val="1"/>
    </font>
    <font>
      <sz val="9"/>
      <name val="Arial"/>
      <family val="2"/>
      <charset val="1"/>
    </font>
    <font>
      <b/>
      <sz val="9"/>
      <color rgb="FFFFFFFF"/>
      <name val="Arial"/>
      <family val="2"/>
      <charset val="1"/>
    </font>
    <font>
      <b/>
      <sz val="9"/>
      <name val="Arial"/>
      <family val="2"/>
      <charset val="1"/>
    </font>
    <font>
      <sz val="9"/>
      <color rgb="FF000000"/>
      <name val="Arial"/>
      <family val="2"/>
      <charset val="1"/>
    </font>
    <font>
      <b/>
      <sz val="9"/>
      <color rgb="FF000000"/>
      <name val="Arial"/>
      <family val="2"/>
      <charset val="1"/>
    </font>
    <font>
      <sz val="9"/>
      <color rgb="FF000000"/>
      <name val="Calibri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rgb="FFBFBFBF"/>
        <bgColor rgb="FFD9D9D9"/>
      </patternFill>
    </fill>
    <fill>
      <patternFill patternType="solid">
        <fgColor rgb="FF4F6228"/>
        <bgColor rgb="FF333333"/>
      </patternFill>
    </fill>
    <fill>
      <patternFill patternType="solid">
        <fgColor rgb="FF808080"/>
        <bgColor rgb="FF969696"/>
      </patternFill>
    </fill>
    <fill>
      <patternFill patternType="solid">
        <fgColor rgb="FFD7E4BD"/>
        <bgColor rgb="FFD9D9D9"/>
      </patternFill>
    </fill>
    <fill>
      <patternFill patternType="solid">
        <fgColor rgb="FFFFFFFF"/>
        <bgColor rgb="FFEBF1DE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6" fillId="0" borderId="0"/>
  </cellStyleXfs>
  <cellXfs count="76">
    <xf numFmtId="0" fontId="0" fillId="0" borderId="0" xfId="0"/>
    <xf numFmtId="0" fontId="4" fillId="2" borderId="2" xfId="3" applyFont="1" applyFill="1" applyBorder="1" applyAlignment="1">
      <alignment vertical="center" wrapText="1"/>
    </xf>
    <xf numFmtId="0" fontId="4" fillId="2" borderId="3" xfId="3" applyFont="1" applyFill="1" applyBorder="1" applyAlignment="1">
      <alignment vertical="center" wrapText="1"/>
    </xf>
    <xf numFmtId="0" fontId="5" fillId="2" borderId="4" xfId="3" applyFont="1" applyFill="1" applyBorder="1" applyAlignment="1">
      <alignment horizontal="center" vertical="center" wrapText="1"/>
    </xf>
    <xf numFmtId="0" fontId="5" fillId="2" borderId="5" xfId="3" applyFont="1" applyFill="1" applyBorder="1" applyAlignment="1">
      <alignment horizontal="center" vertical="center" wrapText="1"/>
    </xf>
    <xf numFmtId="0" fontId="0" fillId="2" borderId="2" xfId="0" applyFont="1" applyFill="1" applyBorder="1" applyAlignment="1">
      <alignment vertical="center"/>
    </xf>
    <xf numFmtId="2" fontId="6" fillId="2" borderId="6" xfId="2" applyNumberFormat="1" applyFont="1" applyFill="1" applyBorder="1" applyAlignment="1" applyProtection="1">
      <alignment horizontal="center" vertical="center"/>
    </xf>
    <xf numFmtId="0" fontId="4" fillId="2" borderId="7" xfId="3" applyFont="1" applyFill="1" applyBorder="1" applyAlignment="1">
      <alignment vertical="center" wrapText="1"/>
    </xf>
    <xf numFmtId="0" fontId="4" fillId="2" borderId="1" xfId="3" applyFont="1" applyFill="1" applyBorder="1" applyAlignment="1">
      <alignment vertical="center" wrapText="1"/>
    </xf>
    <xf numFmtId="2" fontId="6" fillId="2" borderId="8" xfId="2" applyNumberFormat="1" applyFont="1" applyFill="1" applyBorder="1" applyAlignment="1" applyProtection="1">
      <alignment horizontal="center" vertical="center"/>
    </xf>
    <xf numFmtId="17" fontId="4" fillId="2" borderId="9" xfId="3" applyNumberFormat="1" applyFont="1" applyFill="1" applyBorder="1" applyAlignment="1">
      <alignment horizontal="center" vertical="center" wrapText="1"/>
    </xf>
    <xf numFmtId="0" fontId="2" fillId="0" borderId="0" xfId="3"/>
    <xf numFmtId="0" fontId="5" fillId="0" borderId="0" xfId="3" applyFont="1" applyAlignment="1">
      <alignment horizontal="center" wrapText="1"/>
    </xf>
    <xf numFmtId="164" fontId="5" fillId="0" borderId="0" xfId="3" applyNumberFormat="1" applyFont="1" applyAlignment="1">
      <alignment horizontal="center" wrapText="1"/>
    </xf>
    <xf numFmtId="4" fontId="7" fillId="2" borderId="10" xfId="3" applyNumberFormat="1" applyFont="1" applyFill="1" applyBorder="1" applyAlignment="1">
      <alignment horizontal="center" vertical="center" wrapText="1"/>
    </xf>
    <xf numFmtId="164" fontId="7" fillId="2" borderId="10" xfId="3" applyNumberFormat="1" applyFont="1" applyFill="1" applyBorder="1" applyAlignment="1">
      <alignment horizontal="center" vertical="center" wrapText="1"/>
    </xf>
    <xf numFmtId="0" fontId="4" fillId="0" borderId="11" xfId="3" applyFont="1" applyBorder="1" applyAlignment="1">
      <alignment horizontal="center" vertical="center" wrapText="1"/>
    </xf>
    <xf numFmtId="0" fontId="4" fillId="0" borderId="0" xfId="3" applyFont="1" applyAlignment="1">
      <alignment horizontal="center" vertical="center" wrapText="1"/>
    </xf>
    <xf numFmtId="4" fontId="4" fillId="0" borderId="0" xfId="3" applyNumberFormat="1" applyFont="1" applyAlignment="1">
      <alignment vertical="center" wrapText="1"/>
    </xf>
    <xf numFmtId="4" fontId="6" fillId="0" borderId="0" xfId="3" applyNumberFormat="1" applyFont="1" applyAlignment="1">
      <alignment horizontal="center" vertical="center" wrapText="1"/>
    </xf>
    <xf numFmtId="4" fontId="7" fillId="0" borderId="0" xfId="3" applyNumberFormat="1" applyFont="1" applyAlignment="1">
      <alignment horizontal="center" vertical="center" wrapText="1"/>
    </xf>
    <xf numFmtId="164" fontId="6" fillId="0" borderId="0" xfId="3" applyNumberFormat="1" applyFont="1" applyAlignment="1">
      <alignment horizontal="center" vertical="center" wrapText="1"/>
    </xf>
    <xf numFmtId="164" fontId="6" fillId="0" borderId="12" xfId="3" applyNumberFormat="1" applyFont="1" applyBorder="1" applyAlignment="1">
      <alignment horizontal="center" vertical="center" wrapText="1"/>
    </xf>
    <xf numFmtId="3" fontId="8" fillId="3" borderId="2" xfId="3" applyNumberFormat="1" applyFont="1" applyFill="1" applyBorder="1" applyAlignment="1">
      <alignment horizontal="center" vertical="center" wrapText="1"/>
    </xf>
    <xf numFmtId="3" fontId="8" fillId="3" borderId="3" xfId="3" applyNumberFormat="1" applyFont="1" applyFill="1" applyBorder="1" applyAlignment="1">
      <alignment vertical="center" wrapText="1"/>
    </xf>
    <xf numFmtId="3" fontId="8" fillId="3" borderId="13" xfId="3" applyNumberFormat="1" applyFont="1" applyFill="1" applyBorder="1" applyAlignment="1">
      <alignment vertical="center" wrapText="1"/>
    </xf>
    <xf numFmtId="0" fontId="8" fillId="3" borderId="14" xfId="3" applyFont="1" applyFill="1" applyBorder="1" applyAlignment="1">
      <alignment vertical="center" wrapText="1"/>
    </xf>
    <xf numFmtId="0" fontId="8" fillId="3" borderId="14" xfId="3" applyFont="1" applyFill="1" applyBorder="1" applyAlignment="1">
      <alignment horizontal="right" vertical="center" wrapText="1"/>
    </xf>
    <xf numFmtId="164" fontId="8" fillId="4" borderId="10" xfId="1" applyNumberFormat="1" applyFont="1" applyFill="1" applyBorder="1" applyAlignment="1" applyProtection="1">
      <alignment horizontal="center" vertical="center" wrapText="1"/>
    </xf>
    <xf numFmtId="3" fontId="8" fillId="3" borderId="10" xfId="3" applyNumberFormat="1" applyFont="1" applyFill="1" applyBorder="1" applyAlignment="1">
      <alignment horizontal="center" vertical="center" wrapText="1"/>
    </xf>
    <xf numFmtId="3" fontId="7" fillId="5" borderId="10" xfId="3" applyNumberFormat="1" applyFont="1" applyFill="1" applyBorder="1" applyAlignment="1">
      <alignment horizontal="center" vertical="center" wrapText="1"/>
    </xf>
    <xf numFmtId="0" fontId="7" fillId="5" borderId="10" xfId="0" applyFont="1" applyFill="1" applyBorder="1" applyAlignment="1">
      <alignment horizontal="center" vertical="center"/>
    </xf>
    <xf numFmtId="0" fontId="7" fillId="0" borderId="10" xfId="4" applyFont="1" applyBorder="1" applyAlignment="1">
      <alignment vertical="center" wrapText="1"/>
    </xf>
    <xf numFmtId="0" fontId="7" fillId="6" borderId="10" xfId="3" applyFont="1" applyFill="1" applyBorder="1" applyAlignment="1">
      <alignment horizontal="center" vertical="center" wrapText="1"/>
    </xf>
    <xf numFmtId="4" fontId="7" fillId="5" borderId="10" xfId="3" applyNumberFormat="1" applyFont="1" applyFill="1" applyBorder="1" applyAlignment="1">
      <alignment horizontal="center" vertical="center" wrapText="1"/>
    </xf>
    <xf numFmtId="165" fontId="7" fillId="6" borderId="10" xfId="3" applyNumberFormat="1" applyFont="1" applyFill="1" applyBorder="1" applyAlignment="1">
      <alignment horizontal="center" vertical="center" wrapText="1"/>
    </xf>
    <xf numFmtId="165" fontId="7" fillId="5" borderId="10" xfId="3" applyNumberFormat="1" applyFont="1" applyFill="1" applyBorder="1" applyAlignment="1">
      <alignment horizontal="center" vertical="center" wrapText="1"/>
    </xf>
    <xf numFmtId="165" fontId="9" fillId="6" borderId="10" xfId="3" applyNumberFormat="1" applyFont="1" applyFill="1" applyBorder="1" applyAlignment="1">
      <alignment horizontal="center" vertical="center" wrapText="1"/>
    </xf>
    <xf numFmtId="3" fontId="7" fillId="6" borderId="0" xfId="3" applyNumberFormat="1" applyFont="1" applyFill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6" borderId="0" xfId="3" applyFont="1" applyFill="1" applyAlignment="1">
      <alignment horizontal="center" vertical="center" wrapText="1"/>
    </xf>
    <xf numFmtId="4" fontId="7" fillId="6" borderId="0" xfId="3" applyNumberFormat="1" applyFont="1" applyFill="1" applyAlignment="1">
      <alignment horizontal="center" vertical="center" wrapText="1"/>
    </xf>
    <xf numFmtId="165" fontId="7" fillId="0" borderId="0" xfId="0" applyNumberFormat="1" applyFont="1" applyAlignment="1">
      <alignment horizontal="center" vertical="center"/>
    </xf>
    <xf numFmtId="165" fontId="7" fillId="6" borderId="0" xfId="3" applyNumberFormat="1" applyFont="1" applyFill="1" applyAlignment="1">
      <alignment horizontal="center" vertical="center" wrapText="1"/>
    </xf>
    <xf numFmtId="165" fontId="9" fillId="6" borderId="0" xfId="3" applyNumberFormat="1" applyFont="1" applyFill="1" applyAlignment="1">
      <alignment horizontal="center" vertical="center" wrapText="1"/>
    </xf>
    <xf numFmtId="0" fontId="7" fillId="5" borderId="10" xfId="3" applyFont="1" applyFill="1" applyBorder="1" applyAlignment="1">
      <alignment horizontal="center" vertical="center" wrapText="1"/>
    </xf>
    <xf numFmtId="3" fontId="7" fillId="0" borderId="0" xfId="3" applyNumberFormat="1" applyFont="1" applyAlignment="1">
      <alignment horizontal="center" vertical="center" wrapText="1"/>
    </xf>
    <xf numFmtId="0" fontId="7" fillId="0" borderId="0" xfId="3" applyFont="1" applyAlignment="1">
      <alignment horizontal="center" vertical="center" wrapText="1"/>
    </xf>
    <xf numFmtId="0" fontId="7" fillId="0" borderId="0" xfId="3" applyFont="1" applyAlignment="1">
      <alignment horizontal="left" vertical="center" wrapText="1"/>
    </xf>
    <xf numFmtId="4" fontId="7" fillId="0" borderId="0" xfId="3" applyNumberFormat="1" applyFont="1" applyAlignment="1">
      <alignment vertical="center" wrapText="1"/>
    </xf>
    <xf numFmtId="165" fontId="7" fillId="0" borderId="0" xfId="3" applyNumberFormat="1" applyFont="1" applyAlignment="1">
      <alignment vertical="center" wrapText="1"/>
    </xf>
    <xf numFmtId="0" fontId="8" fillId="3" borderId="2" xfId="3" applyFont="1" applyFill="1" applyBorder="1" applyAlignment="1">
      <alignment vertical="center" wrapText="1"/>
    </xf>
    <xf numFmtId="0" fontId="8" fillId="3" borderId="10" xfId="3" applyFont="1" applyFill="1" applyBorder="1" applyAlignment="1">
      <alignment vertical="center" wrapText="1"/>
    </xf>
    <xf numFmtId="164" fontId="8" fillId="3" borderId="10" xfId="3" applyNumberFormat="1" applyFont="1" applyFill="1" applyBorder="1" applyAlignment="1">
      <alignment vertical="center" wrapText="1"/>
    </xf>
    <xf numFmtId="0" fontId="8" fillId="3" borderId="6" xfId="3" applyFont="1" applyFill="1" applyBorder="1" applyAlignment="1">
      <alignment horizontal="right" vertical="center" wrapText="1"/>
    </xf>
    <xf numFmtId="165" fontId="8" fillId="3" borderId="10" xfId="3" applyNumberFormat="1" applyFont="1" applyFill="1" applyBorder="1" applyAlignment="1">
      <alignment vertical="center" wrapText="1"/>
    </xf>
    <xf numFmtId="165" fontId="8" fillId="3" borderId="10" xfId="3" applyNumberFormat="1" applyFont="1" applyFill="1" applyBorder="1" applyAlignment="1">
      <alignment horizontal="center" vertical="center" wrapText="1"/>
    </xf>
    <xf numFmtId="0" fontId="10" fillId="0" borderId="0" xfId="3" applyFont="1" applyAlignment="1">
      <alignment vertical="center"/>
    </xf>
    <xf numFmtId="4" fontId="10" fillId="0" borderId="0" xfId="3" applyNumberFormat="1" applyFont="1" applyAlignment="1">
      <alignment vertical="center"/>
    </xf>
    <xf numFmtId="164" fontId="10" fillId="0" borderId="0" xfId="3" applyNumberFormat="1" applyFont="1" applyAlignment="1">
      <alignment vertical="center"/>
    </xf>
    <xf numFmtId="164" fontId="11" fillId="0" borderId="0" xfId="3" applyNumberFormat="1" applyFont="1" applyAlignment="1">
      <alignment vertical="center"/>
    </xf>
    <xf numFmtId="164" fontId="11" fillId="0" borderId="0" xfId="3" applyNumberFormat="1" applyFont="1" applyAlignment="1">
      <alignment horizontal="center" vertical="center"/>
    </xf>
    <xf numFmtId="0" fontId="7" fillId="0" borderId="0" xfId="4" applyFont="1"/>
    <xf numFmtId="165" fontId="7" fillId="0" borderId="0" xfId="4" applyNumberFormat="1" applyFont="1"/>
    <xf numFmtId="164" fontId="7" fillId="0" borderId="0" xfId="4" applyNumberFormat="1" applyFont="1"/>
    <xf numFmtId="0" fontId="12" fillId="0" borderId="0" xfId="0" applyFont="1"/>
    <xf numFmtId="166" fontId="7" fillId="0" borderId="0" xfId="4" applyNumberFormat="1" applyFont="1" applyBorder="1" applyAlignment="1">
      <alignment horizontal="center"/>
    </xf>
    <xf numFmtId="4" fontId="4" fillId="2" borderId="10" xfId="3" applyNumberFormat="1" applyFont="1" applyFill="1" applyBorder="1" applyAlignment="1">
      <alignment horizontal="center" vertical="center" wrapText="1"/>
    </xf>
    <xf numFmtId="164" fontId="4" fillId="2" borderId="10" xfId="3" applyNumberFormat="1" applyFont="1" applyFill="1" applyBorder="1" applyAlignment="1">
      <alignment horizontal="center" vertical="center" wrapText="1"/>
    </xf>
    <xf numFmtId="0" fontId="3" fillId="0" borderId="0" xfId="3" applyFont="1" applyBorder="1" applyAlignment="1">
      <alignment horizontal="center" vertical="center" wrapText="1"/>
    </xf>
    <xf numFmtId="0" fontId="3" fillId="0" borderId="1" xfId="3" applyFont="1" applyBorder="1" applyAlignment="1">
      <alignment horizontal="center" vertical="center" wrapText="1"/>
    </xf>
    <xf numFmtId="0" fontId="4" fillId="2" borderId="3" xfId="3" applyFont="1" applyFill="1" applyBorder="1" applyAlignment="1">
      <alignment horizontal="left" vertical="center" wrapText="1"/>
    </xf>
    <xf numFmtId="0" fontId="4" fillId="2" borderId="1" xfId="3" applyFont="1" applyFill="1" applyBorder="1" applyAlignment="1">
      <alignment horizontal="left" vertical="center" wrapText="1"/>
    </xf>
    <xf numFmtId="0" fontId="5" fillId="0" borderId="0" xfId="3" applyFont="1" applyBorder="1" applyAlignment="1">
      <alignment horizontal="center" wrapText="1"/>
    </xf>
    <xf numFmtId="0" fontId="4" fillId="2" borderId="10" xfId="3" applyFont="1" applyFill="1" applyBorder="1" applyAlignment="1">
      <alignment horizontal="center" vertical="center" wrapText="1"/>
    </xf>
  </cellXfs>
  <cellStyles count="5">
    <cellStyle name="Excel Built-in Normal" xfId="3"/>
    <cellStyle name="Normal" xfId="0" builtinId="0"/>
    <cellStyle name="Normal 2" xfId="4"/>
    <cellStyle name="Porcentagem" xfId="2" builtinId="5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5"/>
  <sheetViews>
    <sheetView tabSelected="1" workbookViewId="0">
      <selection activeCell="H16" sqref="H16"/>
    </sheetView>
  </sheetViews>
  <sheetFormatPr defaultRowHeight="15" x14ac:dyDescent="0.25"/>
  <cols>
    <col min="1" max="1" width="7.85546875" bestFit="1" customWidth="1"/>
    <col min="2" max="2" width="11.140625" customWidth="1"/>
    <col min="3" max="3" width="8.42578125" customWidth="1"/>
    <col min="4" max="4" width="52.7109375" customWidth="1"/>
    <col min="5" max="5" width="6.7109375" customWidth="1"/>
    <col min="6" max="6" width="8" customWidth="1"/>
    <col min="7" max="7" width="11.42578125" bestFit="1" customWidth="1"/>
    <col min="8" max="8" width="10" bestFit="1" customWidth="1"/>
    <col min="9" max="9" width="11.42578125" bestFit="1" customWidth="1"/>
    <col min="10" max="10" width="12.85546875" bestFit="1" customWidth="1"/>
    <col min="11" max="11" width="11.85546875" bestFit="1" customWidth="1"/>
    <col min="12" max="12" width="12.85546875" bestFit="1" customWidth="1"/>
    <col min="13" max="13" width="11.42578125" bestFit="1" customWidth="1"/>
    <col min="14" max="14" width="10" bestFit="1" customWidth="1"/>
    <col min="15" max="15" width="11.42578125" bestFit="1" customWidth="1"/>
    <col min="16" max="16" width="8.85546875" customWidth="1"/>
    <col min="17" max="17" width="13.42578125" bestFit="1" customWidth="1"/>
    <col min="18" max="18" width="12.28515625" bestFit="1" customWidth="1"/>
    <col min="19" max="19" width="13.42578125" bestFit="1" customWidth="1"/>
  </cols>
  <sheetData>
    <row r="1" spans="1:19" ht="18" x14ac:dyDescent="0.25">
      <c r="A1" s="70" t="s">
        <v>0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</row>
    <row r="2" spans="1:19" ht="18" x14ac:dyDescent="0.25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</row>
    <row r="3" spans="1:19" ht="25.5" x14ac:dyDescent="0.25">
      <c r="A3" s="1" t="s">
        <v>1</v>
      </c>
      <c r="B3" s="2"/>
      <c r="C3" s="72" t="str">
        <f>#REF!</f>
        <v>Reforma dos Alojamentos da Brigada Militar de Campo Bom</v>
      </c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3" t="s">
        <v>2</v>
      </c>
      <c r="Q3" s="4" t="s">
        <v>3</v>
      </c>
      <c r="R3" s="5" t="s">
        <v>4</v>
      </c>
      <c r="S3" s="6">
        <f>#REF!</f>
        <v>26.32</v>
      </c>
    </row>
    <row r="4" spans="1:19" x14ac:dyDescent="0.25">
      <c r="A4" s="7" t="s">
        <v>5</v>
      </c>
      <c r="B4" s="8"/>
      <c r="C4" s="73" t="str">
        <f>#REF!</f>
        <v>Av. São Leopoldo, 771</v>
      </c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9" t="s">
        <v>6</v>
      </c>
      <c r="Q4" s="10">
        <f>#REF!</f>
        <v>45444</v>
      </c>
      <c r="R4" s="5" t="s">
        <v>7</v>
      </c>
      <c r="S4" s="6"/>
    </row>
    <row r="5" spans="1:19" x14ac:dyDescent="0.25">
      <c r="A5" s="11"/>
      <c r="B5" s="11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12"/>
      <c r="Q5" s="12"/>
      <c r="R5" s="12"/>
      <c r="S5" s="13"/>
    </row>
    <row r="6" spans="1:19" x14ac:dyDescent="0.25">
      <c r="A6" s="75" t="s">
        <v>8</v>
      </c>
      <c r="B6" s="75" t="s">
        <v>9</v>
      </c>
      <c r="C6" s="75" t="s">
        <v>10</v>
      </c>
      <c r="D6" s="75" t="s">
        <v>11</v>
      </c>
      <c r="E6" s="75" t="s">
        <v>12</v>
      </c>
      <c r="F6" s="68" t="s">
        <v>13</v>
      </c>
      <c r="G6" s="69" t="s">
        <v>14</v>
      </c>
      <c r="H6" s="69"/>
      <c r="I6" s="69"/>
      <c r="J6" s="69" t="s">
        <v>15</v>
      </c>
      <c r="K6" s="69"/>
      <c r="L6" s="69"/>
      <c r="M6" s="69" t="s">
        <v>16</v>
      </c>
      <c r="N6" s="69"/>
      <c r="O6" s="69"/>
      <c r="P6" s="69" t="s">
        <v>17</v>
      </c>
      <c r="Q6" s="69" t="s">
        <v>18</v>
      </c>
      <c r="R6" s="69"/>
      <c r="S6" s="69"/>
    </row>
    <row r="7" spans="1:19" ht="24" x14ac:dyDescent="0.25">
      <c r="A7" s="75"/>
      <c r="B7" s="75"/>
      <c r="C7" s="75"/>
      <c r="D7" s="75"/>
      <c r="E7" s="75"/>
      <c r="F7" s="68"/>
      <c r="G7" s="14" t="s">
        <v>19</v>
      </c>
      <c r="H7" s="14" t="s">
        <v>20</v>
      </c>
      <c r="I7" s="15" t="s">
        <v>21</v>
      </c>
      <c r="J7" s="15" t="s">
        <v>19</v>
      </c>
      <c r="K7" s="15" t="s">
        <v>20</v>
      </c>
      <c r="L7" s="15" t="s">
        <v>21</v>
      </c>
      <c r="M7" s="14" t="s">
        <v>19</v>
      </c>
      <c r="N7" s="14" t="s">
        <v>20</v>
      </c>
      <c r="O7" s="15" t="s">
        <v>21</v>
      </c>
      <c r="P7" s="69"/>
      <c r="Q7" s="14" t="s">
        <v>19</v>
      </c>
      <c r="R7" s="14" t="s">
        <v>20</v>
      </c>
      <c r="S7" s="15" t="s">
        <v>21</v>
      </c>
    </row>
    <row r="8" spans="1:19" x14ac:dyDescent="0.25">
      <c r="A8" s="16"/>
      <c r="B8" s="17"/>
      <c r="C8" s="17"/>
      <c r="D8" s="17"/>
      <c r="E8" s="17"/>
      <c r="F8" s="18"/>
      <c r="G8" s="19"/>
      <c r="H8" s="20"/>
      <c r="I8" s="21"/>
      <c r="J8" s="21"/>
      <c r="K8" s="21"/>
      <c r="L8" s="21"/>
      <c r="M8" s="19"/>
      <c r="N8" s="20"/>
      <c r="O8" s="21"/>
      <c r="P8" s="21"/>
      <c r="Q8" s="19"/>
      <c r="R8" s="20"/>
      <c r="S8" s="22"/>
    </row>
    <row r="9" spans="1:19" x14ac:dyDescent="0.25">
      <c r="A9" s="23">
        <v>1</v>
      </c>
      <c r="B9" s="24"/>
      <c r="C9" s="25"/>
      <c r="D9" s="26" t="s">
        <v>22</v>
      </c>
      <c r="E9" s="26"/>
      <c r="F9" s="27"/>
      <c r="G9" s="28"/>
      <c r="H9" s="28"/>
      <c r="I9" s="28"/>
      <c r="J9" s="28">
        <f>ROUND(SUM(J10:J10),2)</f>
        <v>0</v>
      </c>
      <c r="K9" s="28">
        <f>ROUND(SUM(K10:K10),2)</f>
        <v>0</v>
      </c>
      <c r="L9" s="28">
        <f>ROUND(SUM(L10:L10),2)</f>
        <v>0</v>
      </c>
      <c r="M9" s="28"/>
      <c r="N9" s="28"/>
      <c r="O9" s="28"/>
      <c r="P9" s="28"/>
      <c r="Q9" s="28">
        <f>ROUND((SUM(Q10:Q10)),2)</f>
        <v>0</v>
      </c>
      <c r="R9" s="28">
        <f>ROUND((SUM(R10:R10)),2)</f>
        <v>0</v>
      </c>
      <c r="S9" s="28">
        <f>ROUND((SUM(S10:S10)),2)</f>
        <v>0</v>
      </c>
    </row>
    <row r="10" spans="1:19" x14ac:dyDescent="0.25">
      <c r="A10" s="29" t="s">
        <v>23</v>
      </c>
      <c r="B10" s="30" t="s">
        <v>24</v>
      </c>
      <c r="C10" s="31">
        <v>1</v>
      </c>
      <c r="D10" s="32" t="s">
        <v>121</v>
      </c>
      <c r="E10" s="33" t="s">
        <v>206</v>
      </c>
      <c r="F10" s="34">
        <v>1</v>
      </c>
      <c r="G10" s="35"/>
      <c r="H10" s="35"/>
      <c r="I10" s="35">
        <f>ROUND((H10+G10),2)</f>
        <v>0</v>
      </c>
      <c r="J10" s="35">
        <f>ROUND((G10*F10),2)</f>
        <v>0</v>
      </c>
      <c r="K10" s="35">
        <f>ROUND((H10*F10),2)</f>
        <v>0</v>
      </c>
      <c r="L10" s="35">
        <f>ROUND((K10+J10),2)</f>
        <v>0</v>
      </c>
      <c r="M10" s="35">
        <f>ROUND((IF(P10="BDI 1",((1+($S$3/100))*G10),((1+($S$4/100))*G10))),2)</f>
        <v>0</v>
      </c>
      <c r="N10" s="35">
        <f>ROUND((IF(P10="BDI 1",((1+($S$3/100))*H10),((1+($S$4/100))*H10))),2)</f>
        <v>0</v>
      </c>
      <c r="O10" s="35">
        <f>ROUND((M10+N10),2)</f>
        <v>0</v>
      </c>
      <c r="P10" s="36" t="s">
        <v>25</v>
      </c>
      <c r="Q10" s="35">
        <f>ROUND(M10*F10,2)</f>
        <v>0</v>
      </c>
      <c r="R10" s="35">
        <f>ROUND(N10*F10,2)</f>
        <v>0</v>
      </c>
      <c r="S10" s="37">
        <f>ROUND(Q10+R10,2)</f>
        <v>0</v>
      </c>
    </row>
    <row r="11" spans="1:19" x14ac:dyDescent="0.25">
      <c r="A11" s="38"/>
      <c r="B11" s="38"/>
      <c r="C11" s="39"/>
      <c r="D11" s="40"/>
      <c r="E11" s="41"/>
      <c r="F11" s="42"/>
      <c r="G11" s="42"/>
      <c r="H11" s="42"/>
      <c r="I11" s="43"/>
      <c r="J11" s="43"/>
      <c r="K11" s="43"/>
      <c r="L11" s="43"/>
      <c r="M11" s="44"/>
      <c r="N11" s="44"/>
      <c r="O11" s="44"/>
      <c r="P11" s="44"/>
      <c r="Q11" s="44"/>
      <c r="R11" s="44"/>
      <c r="S11" s="45"/>
    </row>
    <row r="12" spans="1:19" x14ac:dyDescent="0.25">
      <c r="A12" s="23">
        <v>2</v>
      </c>
      <c r="B12" s="24"/>
      <c r="C12" s="25"/>
      <c r="D12" s="26" t="s">
        <v>26</v>
      </c>
      <c r="E12" s="26"/>
      <c r="F12" s="27"/>
      <c r="G12" s="28"/>
      <c r="H12" s="28"/>
      <c r="I12" s="28"/>
      <c r="J12" s="28">
        <f>ROUND(SUM(J13:J21),2)</f>
        <v>0</v>
      </c>
      <c r="K12" s="28">
        <f>ROUND(SUM(K13:K21),2)</f>
        <v>0</v>
      </c>
      <c r="L12" s="28">
        <f>ROUND(SUM(L13:L21),2)</f>
        <v>0</v>
      </c>
      <c r="M12" s="28"/>
      <c r="N12" s="28"/>
      <c r="O12" s="28"/>
      <c r="P12" s="28"/>
      <c r="Q12" s="28">
        <f>ROUND((SUM(Q13:Q21)),2)</f>
        <v>0</v>
      </c>
      <c r="R12" s="28">
        <f>ROUND((SUM(R13:R21)),2)</f>
        <v>0</v>
      </c>
      <c r="S12" s="28">
        <f>ROUND((SUM(S13:S21)),2)</f>
        <v>0</v>
      </c>
    </row>
    <row r="13" spans="1:19" ht="24" x14ac:dyDescent="0.25">
      <c r="A13" s="29" t="s">
        <v>27</v>
      </c>
      <c r="B13" s="30" t="s">
        <v>6</v>
      </c>
      <c r="C13" s="31">
        <v>97663</v>
      </c>
      <c r="D13" s="32" t="s">
        <v>122</v>
      </c>
      <c r="E13" s="33" t="s">
        <v>206</v>
      </c>
      <c r="F13" s="34">
        <v>11</v>
      </c>
      <c r="G13" s="35"/>
      <c r="H13" s="35"/>
      <c r="I13" s="35">
        <f t="shared" ref="I13:I21" si="0">ROUND((H13+G13),2)</f>
        <v>0</v>
      </c>
      <c r="J13" s="35">
        <f t="shared" ref="J13:J21" si="1">ROUND((G13*F13),2)</f>
        <v>0</v>
      </c>
      <c r="K13" s="35">
        <f t="shared" ref="K13:K21" si="2">ROUND((H13*F13),2)</f>
        <v>0</v>
      </c>
      <c r="L13" s="35">
        <f t="shared" ref="L13:L21" si="3">ROUND((K13+J13),2)</f>
        <v>0</v>
      </c>
      <c r="M13" s="35">
        <f t="shared" ref="M13:M21" si="4">ROUND((IF(P13="BDI 1",((1+($S$3/100))*G13),((1+($S$4/100))*G13))),2)</f>
        <v>0</v>
      </c>
      <c r="N13" s="35">
        <f t="shared" ref="N13:N21" si="5">ROUND((IF(P13="BDI 1",((1+($S$3/100))*H13),((1+($S$4/100))*H13))),2)</f>
        <v>0</v>
      </c>
      <c r="O13" s="35">
        <f t="shared" ref="O13:O21" si="6">ROUND((M13+N13),2)</f>
        <v>0</v>
      </c>
      <c r="P13" s="36" t="s">
        <v>25</v>
      </c>
      <c r="Q13" s="35">
        <f t="shared" ref="Q13:Q21" si="7">ROUND(M13*F13,2)</f>
        <v>0</v>
      </c>
      <c r="R13" s="35">
        <f t="shared" ref="R13:R21" si="8">ROUND(N13*F13,2)</f>
        <v>0</v>
      </c>
      <c r="S13" s="37">
        <f t="shared" ref="S13:S21" si="9">ROUND(Q13+R13,2)</f>
        <v>0</v>
      </c>
    </row>
    <row r="14" spans="1:19" ht="24" x14ac:dyDescent="0.25">
      <c r="A14" s="29" t="s">
        <v>28</v>
      </c>
      <c r="B14" s="30" t="s">
        <v>6</v>
      </c>
      <c r="C14" s="31">
        <v>97666</v>
      </c>
      <c r="D14" s="32" t="s">
        <v>123</v>
      </c>
      <c r="E14" s="33" t="s">
        <v>206</v>
      </c>
      <c r="F14" s="34">
        <v>4</v>
      </c>
      <c r="G14" s="35"/>
      <c r="H14" s="35"/>
      <c r="I14" s="35">
        <f t="shared" si="0"/>
        <v>0</v>
      </c>
      <c r="J14" s="35">
        <f t="shared" si="1"/>
        <v>0</v>
      </c>
      <c r="K14" s="35">
        <f t="shared" si="2"/>
        <v>0</v>
      </c>
      <c r="L14" s="35">
        <f t="shared" si="3"/>
        <v>0</v>
      </c>
      <c r="M14" s="35">
        <f t="shared" si="4"/>
        <v>0</v>
      </c>
      <c r="N14" s="35">
        <f t="shared" si="5"/>
        <v>0</v>
      </c>
      <c r="O14" s="35">
        <f t="shared" si="6"/>
        <v>0</v>
      </c>
      <c r="P14" s="36" t="s">
        <v>25</v>
      </c>
      <c r="Q14" s="35">
        <f t="shared" si="7"/>
        <v>0</v>
      </c>
      <c r="R14" s="35">
        <f t="shared" si="8"/>
        <v>0</v>
      </c>
      <c r="S14" s="37">
        <f t="shared" si="9"/>
        <v>0</v>
      </c>
    </row>
    <row r="15" spans="1:19" ht="24" x14ac:dyDescent="0.25">
      <c r="A15" s="29" t="s">
        <v>29</v>
      </c>
      <c r="B15" s="30" t="s">
        <v>6</v>
      </c>
      <c r="C15" s="46">
        <v>97640</v>
      </c>
      <c r="D15" s="32" t="s">
        <v>124</v>
      </c>
      <c r="E15" s="33" t="s">
        <v>207</v>
      </c>
      <c r="F15" s="34">
        <v>160.63</v>
      </c>
      <c r="G15" s="35"/>
      <c r="H15" s="35"/>
      <c r="I15" s="35">
        <f t="shared" si="0"/>
        <v>0</v>
      </c>
      <c r="J15" s="35">
        <f t="shared" si="1"/>
        <v>0</v>
      </c>
      <c r="K15" s="35">
        <f t="shared" si="2"/>
        <v>0</v>
      </c>
      <c r="L15" s="35">
        <f t="shared" si="3"/>
        <v>0</v>
      </c>
      <c r="M15" s="35">
        <f t="shared" si="4"/>
        <v>0</v>
      </c>
      <c r="N15" s="35">
        <f t="shared" si="5"/>
        <v>0</v>
      </c>
      <c r="O15" s="35">
        <f t="shared" si="6"/>
        <v>0</v>
      </c>
      <c r="P15" s="36" t="s">
        <v>25</v>
      </c>
      <c r="Q15" s="35">
        <f t="shared" si="7"/>
        <v>0</v>
      </c>
      <c r="R15" s="35">
        <f t="shared" si="8"/>
        <v>0</v>
      </c>
      <c r="S15" s="37">
        <f t="shared" si="9"/>
        <v>0</v>
      </c>
    </row>
    <row r="16" spans="1:19" ht="24" x14ac:dyDescent="0.25">
      <c r="A16" s="29" t="s">
        <v>30</v>
      </c>
      <c r="B16" s="30" t="s">
        <v>6</v>
      </c>
      <c r="C16" s="31">
        <v>97644</v>
      </c>
      <c r="D16" s="32" t="s">
        <v>125</v>
      </c>
      <c r="E16" s="33" t="s">
        <v>207</v>
      </c>
      <c r="F16" s="34">
        <v>32.76</v>
      </c>
      <c r="G16" s="35"/>
      <c r="H16" s="35"/>
      <c r="I16" s="35">
        <f t="shared" si="0"/>
        <v>0</v>
      </c>
      <c r="J16" s="35">
        <f t="shared" si="1"/>
        <v>0</v>
      </c>
      <c r="K16" s="35">
        <f t="shared" si="2"/>
        <v>0</v>
      </c>
      <c r="L16" s="35">
        <f t="shared" si="3"/>
        <v>0</v>
      </c>
      <c r="M16" s="35">
        <f t="shared" si="4"/>
        <v>0</v>
      </c>
      <c r="N16" s="35">
        <f t="shared" si="5"/>
        <v>0</v>
      </c>
      <c r="O16" s="35">
        <f t="shared" si="6"/>
        <v>0</v>
      </c>
      <c r="P16" s="36" t="s">
        <v>25</v>
      </c>
      <c r="Q16" s="35">
        <f t="shared" si="7"/>
        <v>0</v>
      </c>
      <c r="R16" s="35">
        <f t="shared" si="8"/>
        <v>0</v>
      </c>
      <c r="S16" s="37">
        <f t="shared" si="9"/>
        <v>0</v>
      </c>
    </row>
    <row r="17" spans="1:19" ht="24" x14ac:dyDescent="0.25">
      <c r="A17" s="29" t="s">
        <v>31</v>
      </c>
      <c r="B17" s="30" t="s">
        <v>6</v>
      </c>
      <c r="C17" s="31">
        <v>97645</v>
      </c>
      <c r="D17" s="32" t="s">
        <v>126</v>
      </c>
      <c r="E17" s="33" t="s">
        <v>207</v>
      </c>
      <c r="F17" s="34">
        <v>8.93</v>
      </c>
      <c r="G17" s="35"/>
      <c r="H17" s="35"/>
      <c r="I17" s="35">
        <f t="shared" si="0"/>
        <v>0</v>
      </c>
      <c r="J17" s="35">
        <f t="shared" si="1"/>
        <v>0</v>
      </c>
      <c r="K17" s="35">
        <f t="shared" si="2"/>
        <v>0</v>
      </c>
      <c r="L17" s="35">
        <f t="shared" si="3"/>
        <v>0</v>
      </c>
      <c r="M17" s="35">
        <f t="shared" si="4"/>
        <v>0</v>
      </c>
      <c r="N17" s="35">
        <f t="shared" si="5"/>
        <v>0</v>
      </c>
      <c r="O17" s="35">
        <f t="shared" si="6"/>
        <v>0</v>
      </c>
      <c r="P17" s="36" t="s">
        <v>25</v>
      </c>
      <c r="Q17" s="35">
        <f t="shared" si="7"/>
        <v>0</v>
      </c>
      <c r="R17" s="35">
        <f t="shared" si="8"/>
        <v>0</v>
      </c>
      <c r="S17" s="37">
        <f t="shared" si="9"/>
        <v>0</v>
      </c>
    </row>
    <row r="18" spans="1:19" ht="24" x14ac:dyDescent="0.25">
      <c r="A18" s="29" t="s">
        <v>32</v>
      </c>
      <c r="B18" s="30" t="s">
        <v>6</v>
      </c>
      <c r="C18" s="46">
        <v>97622</v>
      </c>
      <c r="D18" s="32" t="s">
        <v>127</v>
      </c>
      <c r="E18" s="33" t="s">
        <v>208</v>
      </c>
      <c r="F18" s="34">
        <v>14.62</v>
      </c>
      <c r="G18" s="35"/>
      <c r="H18" s="35"/>
      <c r="I18" s="35">
        <f t="shared" si="0"/>
        <v>0</v>
      </c>
      <c r="J18" s="35">
        <f t="shared" si="1"/>
        <v>0</v>
      </c>
      <c r="K18" s="35">
        <f t="shared" si="2"/>
        <v>0</v>
      </c>
      <c r="L18" s="35">
        <f t="shared" si="3"/>
        <v>0</v>
      </c>
      <c r="M18" s="35">
        <f t="shared" si="4"/>
        <v>0</v>
      </c>
      <c r="N18" s="35">
        <f t="shared" si="5"/>
        <v>0</v>
      </c>
      <c r="O18" s="35">
        <f t="shared" si="6"/>
        <v>0</v>
      </c>
      <c r="P18" s="36" t="s">
        <v>25</v>
      </c>
      <c r="Q18" s="35">
        <f t="shared" si="7"/>
        <v>0</v>
      </c>
      <c r="R18" s="35">
        <f t="shared" si="8"/>
        <v>0</v>
      </c>
      <c r="S18" s="37">
        <f t="shared" si="9"/>
        <v>0</v>
      </c>
    </row>
    <row r="19" spans="1:19" ht="24" x14ac:dyDescent="0.25">
      <c r="A19" s="29" t="s">
        <v>33</v>
      </c>
      <c r="B19" s="30" t="s">
        <v>6</v>
      </c>
      <c r="C19" s="31">
        <v>97633</v>
      </c>
      <c r="D19" s="32" t="s">
        <v>128</v>
      </c>
      <c r="E19" s="33" t="s">
        <v>207</v>
      </c>
      <c r="F19" s="34">
        <v>275.72000000000003</v>
      </c>
      <c r="G19" s="35"/>
      <c r="H19" s="35"/>
      <c r="I19" s="35">
        <f t="shared" si="0"/>
        <v>0</v>
      </c>
      <c r="J19" s="35">
        <f t="shared" si="1"/>
        <v>0</v>
      </c>
      <c r="K19" s="35">
        <f t="shared" si="2"/>
        <v>0</v>
      </c>
      <c r="L19" s="35">
        <f t="shared" si="3"/>
        <v>0</v>
      </c>
      <c r="M19" s="35">
        <f t="shared" si="4"/>
        <v>0</v>
      </c>
      <c r="N19" s="35">
        <f t="shared" si="5"/>
        <v>0</v>
      </c>
      <c r="O19" s="35">
        <f t="shared" si="6"/>
        <v>0</v>
      </c>
      <c r="P19" s="36" t="s">
        <v>25</v>
      </c>
      <c r="Q19" s="35">
        <f t="shared" si="7"/>
        <v>0</v>
      </c>
      <c r="R19" s="35">
        <f t="shared" si="8"/>
        <v>0</v>
      </c>
      <c r="S19" s="37">
        <f t="shared" si="9"/>
        <v>0</v>
      </c>
    </row>
    <row r="20" spans="1:19" ht="48" x14ac:dyDescent="0.25">
      <c r="A20" s="29" t="s">
        <v>34</v>
      </c>
      <c r="B20" s="30" t="s">
        <v>6</v>
      </c>
      <c r="C20" s="31">
        <v>100981</v>
      </c>
      <c r="D20" s="32" t="s">
        <v>129</v>
      </c>
      <c r="E20" s="33" t="s">
        <v>208</v>
      </c>
      <c r="F20" s="34">
        <v>31.77</v>
      </c>
      <c r="G20" s="35"/>
      <c r="H20" s="35"/>
      <c r="I20" s="35">
        <f t="shared" si="0"/>
        <v>0</v>
      </c>
      <c r="J20" s="35">
        <f t="shared" si="1"/>
        <v>0</v>
      </c>
      <c r="K20" s="35">
        <f t="shared" si="2"/>
        <v>0</v>
      </c>
      <c r="L20" s="35">
        <f t="shared" si="3"/>
        <v>0</v>
      </c>
      <c r="M20" s="35">
        <f t="shared" si="4"/>
        <v>0</v>
      </c>
      <c r="N20" s="35">
        <f t="shared" si="5"/>
        <v>0</v>
      </c>
      <c r="O20" s="35">
        <f t="shared" si="6"/>
        <v>0</v>
      </c>
      <c r="P20" s="36" t="s">
        <v>25</v>
      </c>
      <c r="Q20" s="35">
        <f t="shared" si="7"/>
        <v>0</v>
      </c>
      <c r="R20" s="35">
        <f t="shared" si="8"/>
        <v>0</v>
      </c>
      <c r="S20" s="37">
        <f t="shared" si="9"/>
        <v>0</v>
      </c>
    </row>
    <row r="21" spans="1:19" ht="36" x14ac:dyDescent="0.25">
      <c r="A21" s="29" t="s">
        <v>35</v>
      </c>
      <c r="B21" s="30" t="s">
        <v>6</v>
      </c>
      <c r="C21" s="46">
        <v>97914</v>
      </c>
      <c r="D21" s="32" t="s">
        <v>130</v>
      </c>
      <c r="E21" s="33" t="s">
        <v>209</v>
      </c>
      <c r="F21" s="34">
        <v>158.85</v>
      </c>
      <c r="G21" s="35"/>
      <c r="H21" s="35"/>
      <c r="I21" s="35">
        <f t="shared" si="0"/>
        <v>0</v>
      </c>
      <c r="J21" s="35">
        <f t="shared" si="1"/>
        <v>0</v>
      </c>
      <c r="K21" s="35">
        <f t="shared" si="2"/>
        <v>0</v>
      </c>
      <c r="L21" s="35">
        <f t="shared" si="3"/>
        <v>0</v>
      </c>
      <c r="M21" s="35">
        <f t="shared" si="4"/>
        <v>0</v>
      </c>
      <c r="N21" s="35">
        <f t="shared" si="5"/>
        <v>0</v>
      </c>
      <c r="O21" s="35">
        <f t="shared" si="6"/>
        <v>0</v>
      </c>
      <c r="P21" s="36" t="s">
        <v>25</v>
      </c>
      <c r="Q21" s="35">
        <f t="shared" si="7"/>
        <v>0</v>
      </c>
      <c r="R21" s="35">
        <f t="shared" si="8"/>
        <v>0</v>
      </c>
      <c r="S21" s="37">
        <f t="shared" si="9"/>
        <v>0</v>
      </c>
    </row>
    <row r="22" spans="1:19" x14ac:dyDescent="0.25">
      <c r="A22" s="47"/>
      <c r="B22" s="47"/>
      <c r="C22" s="48"/>
      <c r="D22" s="49"/>
      <c r="E22" s="48"/>
      <c r="F22" s="50"/>
      <c r="G22" s="50"/>
      <c r="H22" s="50"/>
      <c r="I22" s="51"/>
      <c r="J22" s="51"/>
      <c r="K22" s="51"/>
      <c r="L22" s="51"/>
      <c r="M22" s="44"/>
      <c r="N22" s="44"/>
      <c r="O22" s="44"/>
      <c r="P22" s="44"/>
      <c r="Q22" s="44"/>
      <c r="R22" s="44"/>
      <c r="S22" s="45"/>
    </row>
    <row r="23" spans="1:19" x14ac:dyDescent="0.25">
      <c r="A23" s="23">
        <v>3</v>
      </c>
      <c r="B23" s="24"/>
      <c r="C23" s="25"/>
      <c r="D23" s="26" t="s">
        <v>36</v>
      </c>
      <c r="E23" s="26"/>
      <c r="F23" s="27"/>
      <c r="G23" s="28"/>
      <c r="H23" s="28"/>
      <c r="I23" s="28"/>
      <c r="J23" s="28">
        <f>ROUND(SUM(J24:J30),2)</f>
        <v>0</v>
      </c>
      <c r="K23" s="28">
        <f>ROUND(SUM(K24:K30),2)</f>
        <v>0</v>
      </c>
      <c r="L23" s="28">
        <f>ROUND(SUM(L24:L30),2)</f>
        <v>0</v>
      </c>
      <c r="M23" s="28"/>
      <c r="N23" s="28"/>
      <c r="O23" s="28"/>
      <c r="P23" s="28"/>
      <c r="Q23" s="28">
        <f>ROUND((SUM(Q24:Q30)),2)</f>
        <v>0</v>
      </c>
      <c r="R23" s="28">
        <f>ROUND((SUM(R24:R30)),2)</f>
        <v>0</v>
      </c>
      <c r="S23" s="28">
        <f>ROUND((SUM(S24:S30)),2)</f>
        <v>0</v>
      </c>
    </row>
    <row r="24" spans="1:19" ht="48" x14ac:dyDescent="0.25">
      <c r="A24" s="29" t="s">
        <v>37</v>
      </c>
      <c r="B24" s="30" t="s">
        <v>6</v>
      </c>
      <c r="C24" s="31">
        <v>103356</v>
      </c>
      <c r="D24" s="32" t="s">
        <v>131</v>
      </c>
      <c r="E24" s="33" t="s">
        <v>207</v>
      </c>
      <c r="F24" s="34">
        <v>33.770000000000003</v>
      </c>
      <c r="G24" s="35"/>
      <c r="H24" s="35"/>
      <c r="I24" s="35">
        <f t="shared" ref="I24:I30" si="10">ROUND((H24+G24),2)</f>
        <v>0</v>
      </c>
      <c r="J24" s="35">
        <f t="shared" ref="J24:J30" si="11">ROUND((G24*F24),2)</f>
        <v>0</v>
      </c>
      <c r="K24" s="35">
        <f t="shared" ref="K24:K30" si="12">ROUND((H24*F24),2)</f>
        <v>0</v>
      </c>
      <c r="L24" s="35">
        <f t="shared" ref="L24:L30" si="13">ROUND((K24+J24),2)</f>
        <v>0</v>
      </c>
      <c r="M24" s="35">
        <f t="shared" ref="M24:M30" si="14">ROUND((IF(P24="BDI 1",((1+($S$3/100))*G24),((1+($S$4/100))*G24))),2)</f>
        <v>0</v>
      </c>
      <c r="N24" s="35">
        <f t="shared" ref="N24:N30" si="15">ROUND((IF(P24="BDI 1",((1+($S$3/100))*H24),((1+($S$4/100))*H24))),2)</f>
        <v>0</v>
      </c>
      <c r="O24" s="35">
        <f t="shared" ref="O24:O30" si="16">ROUND((M24+N24),2)</f>
        <v>0</v>
      </c>
      <c r="P24" s="36" t="s">
        <v>25</v>
      </c>
      <c r="Q24" s="35">
        <f t="shared" ref="Q24:Q30" si="17">ROUND(M24*F24,2)</f>
        <v>0</v>
      </c>
      <c r="R24" s="35">
        <f t="shared" ref="R24:R30" si="18">ROUND(N24*F24,2)</f>
        <v>0</v>
      </c>
      <c r="S24" s="37">
        <f t="shared" ref="S24:S30" si="19">ROUND(Q24+R24,2)</f>
        <v>0</v>
      </c>
    </row>
    <row r="25" spans="1:19" ht="24" x14ac:dyDescent="0.25">
      <c r="A25" s="29" t="s">
        <v>38</v>
      </c>
      <c r="B25" s="30" t="s">
        <v>6</v>
      </c>
      <c r="C25" s="46">
        <v>93187</v>
      </c>
      <c r="D25" s="32" t="s">
        <v>132</v>
      </c>
      <c r="E25" s="33" t="s">
        <v>210</v>
      </c>
      <c r="F25" s="34">
        <v>14.8</v>
      </c>
      <c r="G25" s="35"/>
      <c r="H25" s="35"/>
      <c r="I25" s="35">
        <f t="shared" si="10"/>
        <v>0</v>
      </c>
      <c r="J25" s="35">
        <f t="shared" si="11"/>
        <v>0</v>
      </c>
      <c r="K25" s="35">
        <f t="shared" si="12"/>
        <v>0</v>
      </c>
      <c r="L25" s="35">
        <f t="shared" si="13"/>
        <v>0</v>
      </c>
      <c r="M25" s="35">
        <f t="shared" si="14"/>
        <v>0</v>
      </c>
      <c r="N25" s="35">
        <f t="shared" si="15"/>
        <v>0</v>
      </c>
      <c r="O25" s="35">
        <f t="shared" si="16"/>
        <v>0</v>
      </c>
      <c r="P25" s="36" t="s">
        <v>25</v>
      </c>
      <c r="Q25" s="35">
        <f t="shared" si="17"/>
        <v>0</v>
      </c>
      <c r="R25" s="35">
        <f t="shared" si="18"/>
        <v>0</v>
      </c>
      <c r="S25" s="37">
        <f t="shared" si="19"/>
        <v>0</v>
      </c>
    </row>
    <row r="26" spans="1:19" ht="24" x14ac:dyDescent="0.25">
      <c r="A26" s="29" t="s">
        <v>39</v>
      </c>
      <c r="B26" s="30" t="s">
        <v>6</v>
      </c>
      <c r="C26" s="31">
        <v>93197</v>
      </c>
      <c r="D26" s="32" t="s">
        <v>133</v>
      </c>
      <c r="E26" s="33" t="s">
        <v>210</v>
      </c>
      <c r="F26" s="34">
        <v>3.9</v>
      </c>
      <c r="G26" s="35"/>
      <c r="H26" s="35"/>
      <c r="I26" s="35">
        <f t="shared" si="10"/>
        <v>0</v>
      </c>
      <c r="J26" s="35">
        <f t="shared" si="11"/>
        <v>0</v>
      </c>
      <c r="K26" s="35">
        <f t="shared" si="12"/>
        <v>0</v>
      </c>
      <c r="L26" s="35">
        <f t="shared" si="13"/>
        <v>0</v>
      </c>
      <c r="M26" s="35">
        <f t="shared" si="14"/>
        <v>0</v>
      </c>
      <c r="N26" s="35">
        <f t="shared" si="15"/>
        <v>0</v>
      </c>
      <c r="O26" s="35">
        <f t="shared" si="16"/>
        <v>0</v>
      </c>
      <c r="P26" s="36" t="s">
        <v>25</v>
      </c>
      <c r="Q26" s="35">
        <f t="shared" si="17"/>
        <v>0</v>
      </c>
      <c r="R26" s="35">
        <f t="shared" si="18"/>
        <v>0</v>
      </c>
      <c r="S26" s="37">
        <f t="shared" si="19"/>
        <v>0</v>
      </c>
    </row>
    <row r="27" spans="1:19" ht="24" x14ac:dyDescent="0.25">
      <c r="A27" s="29" t="s">
        <v>40</v>
      </c>
      <c r="B27" s="30" t="s">
        <v>6</v>
      </c>
      <c r="C27" s="31">
        <v>97631</v>
      </c>
      <c r="D27" s="32" t="s">
        <v>134</v>
      </c>
      <c r="E27" s="33" t="s">
        <v>207</v>
      </c>
      <c r="F27" s="34">
        <v>59.15</v>
      </c>
      <c r="G27" s="35"/>
      <c r="H27" s="35"/>
      <c r="I27" s="35">
        <f t="shared" si="10"/>
        <v>0</v>
      </c>
      <c r="J27" s="35">
        <f t="shared" si="11"/>
        <v>0</v>
      </c>
      <c r="K27" s="35">
        <f t="shared" si="12"/>
        <v>0</v>
      </c>
      <c r="L27" s="35">
        <f t="shared" si="13"/>
        <v>0</v>
      </c>
      <c r="M27" s="35">
        <f t="shared" si="14"/>
        <v>0</v>
      </c>
      <c r="N27" s="35">
        <f t="shared" si="15"/>
        <v>0</v>
      </c>
      <c r="O27" s="35">
        <f t="shared" si="16"/>
        <v>0</v>
      </c>
      <c r="P27" s="36" t="s">
        <v>25</v>
      </c>
      <c r="Q27" s="35">
        <f t="shared" si="17"/>
        <v>0</v>
      </c>
      <c r="R27" s="35">
        <f t="shared" si="18"/>
        <v>0</v>
      </c>
      <c r="S27" s="37">
        <f t="shared" si="19"/>
        <v>0</v>
      </c>
    </row>
    <row r="28" spans="1:19" ht="48" x14ac:dyDescent="0.25">
      <c r="A28" s="29" t="s">
        <v>41</v>
      </c>
      <c r="B28" s="30" t="s">
        <v>6</v>
      </c>
      <c r="C28" s="31">
        <v>87879</v>
      </c>
      <c r="D28" s="32" t="s">
        <v>135</v>
      </c>
      <c r="E28" s="33" t="s">
        <v>207</v>
      </c>
      <c r="F28" s="34">
        <v>126.7</v>
      </c>
      <c r="G28" s="35"/>
      <c r="H28" s="35"/>
      <c r="I28" s="35">
        <f t="shared" si="10"/>
        <v>0</v>
      </c>
      <c r="J28" s="35">
        <f t="shared" si="11"/>
        <v>0</v>
      </c>
      <c r="K28" s="35">
        <f t="shared" si="12"/>
        <v>0</v>
      </c>
      <c r="L28" s="35">
        <f t="shared" si="13"/>
        <v>0</v>
      </c>
      <c r="M28" s="35">
        <f t="shared" si="14"/>
        <v>0</v>
      </c>
      <c r="N28" s="35">
        <f t="shared" si="15"/>
        <v>0</v>
      </c>
      <c r="O28" s="35">
        <f t="shared" si="16"/>
        <v>0</v>
      </c>
      <c r="P28" s="36" t="s">
        <v>25</v>
      </c>
      <c r="Q28" s="35">
        <f t="shared" si="17"/>
        <v>0</v>
      </c>
      <c r="R28" s="35">
        <f t="shared" si="18"/>
        <v>0</v>
      </c>
      <c r="S28" s="37">
        <f t="shared" si="19"/>
        <v>0</v>
      </c>
    </row>
    <row r="29" spans="1:19" ht="48" x14ac:dyDescent="0.25">
      <c r="A29" s="29" t="s">
        <v>42</v>
      </c>
      <c r="B29" s="30" t="s">
        <v>6</v>
      </c>
      <c r="C29" s="46">
        <v>87529</v>
      </c>
      <c r="D29" s="32" t="s">
        <v>136</v>
      </c>
      <c r="E29" s="33" t="s">
        <v>207</v>
      </c>
      <c r="F29" s="34">
        <v>126.7</v>
      </c>
      <c r="G29" s="35"/>
      <c r="H29" s="35"/>
      <c r="I29" s="35">
        <f t="shared" si="10"/>
        <v>0</v>
      </c>
      <c r="J29" s="35">
        <f t="shared" si="11"/>
        <v>0</v>
      </c>
      <c r="K29" s="35">
        <f t="shared" si="12"/>
        <v>0</v>
      </c>
      <c r="L29" s="35">
        <f t="shared" si="13"/>
        <v>0</v>
      </c>
      <c r="M29" s="35">
        <f t="shared" si="14"/>
        <v>0</v>
      </c>
      <c r="N29" s="35">
        <f t="shared" si="15"/>
        <v>0</v>
      </c>
      <c r="O29" s="35">
        <f t="shared" si="16"/>
        <v>0</v>
      </c>
      <c r="P29" s="36" t="s">
        <v>25</v>
      </c>
      <c r="Q29" s="35">
        <f t="shared" si="17"/>
        <v>0</v>
      </c>
      <c r="R29" s="35">
        <f t="shared" si="18"/>
        <v>0</v>
      </c>
      <c r="S29" s="37">
        <f t="shared" si="19"/>
        <v>0</v>
      </c>
    </row>
    <row r="30" spans="1:19" ht="24" x14ac:dyDescent="0.25">
      <c r="A30" s="29" t="s">
        <v>43</v>
      </c>
      <c r="B30" s="30" t="s">
        <v>6</v>
      </c>
      <c r="C30" s="31">
        <v>98555</v>
      </c>
      <c r="D30" s="32" t="s">
        <v>137</v>
      </c>
      <c r="E30" s="33" t="s">
        <v>207</v>
      </c>
      <c r="F30" s="34">
        <f>8.92+37.2</f>
        <v>46.120000000000005</v>
      </c>
      <c r="G30" s="35"/>
      <c r="H30" s="35"/>
      <c r="I30" s="35">
        <f t="shared" si="10"/>
        <v>0</v>
      </c>
      <c r="J30" s="35">
        <f t="shared" si="11"/>
        <v>0</v>
      </c>
      <c r="K30" s="35">
        <f t="shared" si="12"/>
        <v>0</v>
      </c>
      <c r="L30" s="35">
        <f t="shared" si="13"/>
        <v>0</v>
      </c>
      <c r="M30" s="35">
        <f t="shared" si="14"/>
        <v>0</v>
      </c>
      <c r="N30" s="35">
        <f t="shared" si="15"/>
        <v>0</v>
      </c>
      <c r="O30" s="35">
        <f t="shared" si="16"/>
        <v>0</v>
      </c>
      <c r="P30" s="36" t="s">
        <v>25</v>
      </c>
      <c r="Q30" s="35">
        <f t="shared" si="17"/>
        <v>0</v>
      </c>
      <c r="R30" s="35">
        <f t="shared" si="18"/>
        <v>0</v>
      </c>
      <c r="S30" s="37">
        <f t="shared" si="19"/>
        <v>0</v>
      </c>
    </row>
    <row r="31" spans="1:19" x14ac:dyDescent="0.25">
      <c r="A31" s="47"/>
      <c r="B31" s="47"/>
      <c r="C31" s="48"/>
      <c r="D31" s="49"/>
      <c r="E31" s="48"/>
      <c r="F31" s="50"/>
      <c r="G31" s="50"/>
      <c r="H31" s="50"/>
      <c r="I31" s="51"/>
      <c r="J31" s="51"/>
      <c r="K31" s="51"/>
      <c r="L31" s="51"/>
      <c r="M31" s="44"/>
      <c r="N31" s="44"/>
      <c r="O31" s="44"/>
      <c r="P31" s="44"/>
      <c r="Q31" s="44"/>
      <c r="R31" s="44"/>
      <c r="S31" s="45"/>
    </row>
    <row r="32" spans="1:19" x14ac:dyDescent="0.25">
      <c r="A32" s="23">
        <v>4</v>
      </c>
      <c r="B32" s="24"/>
      <c r="C32" s="25"/>
      <c r="D32" s="26" t="s">
        <v>44</v>
      </c>
      <c r="E32" s="26"/>
      <c r="F32" s="27"/>
      <c r="G32" s="28"/>
      <c r="H32" s="28"/>
      <c r="I32" s="28"/>
      <c r="J32" s="28">
        <f>ROUND(SUM(J33:J41),2)</f>
        <v>0</v>
      </c>
      <c r="K32" s="28">
        <f>ROUND(SUM(K33:K41),2)</f>
        <v>0</v>
      </c>
      <c r="L32" s="28">
        <f>ROUND(SUM(L33:L41),2)</f>
        <v>0</v>
      </c>
      <c r="M32" s="28"/>
      <c r="N32" s="28"/>
      <c r="O32" s="28"/>
      <c r="P32" s="28"/>
      <c r="Q32" s="28">
        <f>ROUND((SUM(Q33:Q41)),2)</f>
        <v>0</v>
      </c>
      <c r="R32" s="28">
        <f>ROUND((SUM(R33:R41)),2)</f>
        <v>0</v>
      </c>
      <c r="S32" s="28">
        <f>ROUND((SUM(S33:S41)),2)</f>
        <v>0</v>
      </c>
    </row>
    <row r="33" spans="1:19" ht="60" x14ac:dyDescent="0.25">
      <c r="A33" s="29" t="s">
        <v>45</v>
      </c>
      <c r="B33" s="30" t="s">
        <v>6</v>
      </c>
      <c r="C33" s="31">
        <v>100667</v>
      </c>
      <c r="D33" s="32" t="s">
        <v>138</v>
      </c>
      <c r="E33" s="33" t="s">
        <v>207</v>
      </c>
      <c r="F33" s="34">
        <v>2</v>
      </c>
      <c r="G33" s="35"/>
      <c r="H33" s="35"/>
      <c r="I33" s="35">
        <f t="shared" ref="I33:I41" si="20">ROUND((H33+G33),2)</f>
        <v>0</v>
      </c>
      <c r="J33" s="35">
        <f t="shared" ref="J33:J41" si="21">ROUND((G33*F33),2)</f>
        <v>0</v>
      </c>
      <c r="K33" s="35">
        <f t="shared" ref="K33:K41" si="22">ROUND((H33*F33),2)</f>
        <v>0</v>
      </c>
      <c r="L33" s="35">
        <f t="shared" ref="L33:L41" si="23">ROUND((K33+J33),2)</f>
        <v>0</v>
      </c>
      <c r="M33" s="35">
        <f t="shared" ref="M33:M41" si="24">ROUND((IF(P33="BDI 1",((1+($S$3/100))*G33),((1+($S$4/100))*G33))),2)</f>
        <v>0</v>
      </c>
      <c r="N33" s="35">
        <f t="shared" ref="N33:N41" si="25">ROUND((IF(P33="BDI 1",((1+($S$3/100))*H33),((1+($S$4/100))*H33))),2)</f>
        <v>0</v>
      </c>
      <c r="O33" s="35">
        <f t="shared" ref="O33:O41" si="26">ROUND((M33+N33),2)</f>
        <v>0</v>
      </c>
      <c r="P33" s="36" t="s">
        <v>25</v>
      </c>
      <c r="Q33" s="35">
        <f t="shared" ref="Q33:Q41" si="27">ROUND(M33*F33,2)</f>
        <v>0</v>
      </c>
      <c r="R33" s="35">
        <f t="shared" ref="R33:R41" si="28">ROUND(N33*F33,2)</f>
        <v>0</v>
      </c>
      <c r="S33" s="37">
        <f t="shared" ref="S33:S41" si="29">ROUND(Q33+R33,2)</f>
        <v>0</v>
      </c>
    </row>
    <row r="34" spans="1:19" ht="36" x14ac:dyDescent="0.25">
      <c r="A34" s="29" t="s">
        <v>46</v>
      </c>
      <c r="B34" s="30" t="s">
        <v>6</v>
      </c>
      <c r="C34" s="31">
        <v>102154</v>
      </c>
      <c r="D34" s="32" t="s">
        <v>139</v>
      </c>
      <c r="E34" s="33" t="s">
        <v>207</v>
      </c>
      <c r="F34" s="34">
        <v>2</v>
      </c>
      <c r="G34" s="35"/>
      <c r="H34" s="35"/>
      <c r="I34" s="35">
        <f t="shared" si="20"/>
        <v>0</v>
      </c>
      <c r="J34" s="35">
        <f t="shared" si="21"/>
        <v>0</v>
      </c>
      <c r="K34" s="35">
        <f t="shared" si="22"/>
        <v>0</v>
      </c>
      <c r="L34" s="35">
        <f t="shared" si="23"/>
        <v>0</v>
      </c>
      <c r="M34" s="35">
        <f t="shared" si="24"/>
        <v>0</v>
      </c>
      <c r="N34" s="35">
        <f t="shared" si="25"/>
        <v>0</v>
      </c>
      <c r="O34" s="35">
        <f t="shared" si="26"/>
        <v>0</v>
      </c>
      <c r="P34" s="36" t="s">
        <v>25</v>
      </c>
      <c r="Q34" s="35">
        <f t="shared" si="27"/>
        <v>0</v>
      </c>
      <c r="R34" s="35">
        <f t="shared" si="28"/>
        <v>0</v>
      </c>
      <c r="S34" s="37">
        <f t="shared" si="29"/>
        <v>0</v>
      </c>
    </row>
    <row r="35" spans="1:19" ht="48" x14ac:dyDescent="0.25">
      <c r="A35" s="29" t="s">
        <v>47</v>
      </c>
      <c r="B35" s="30" t="s">
        <v>6</v>
      </c>
      <c r="C35" s="46">
        <v>94569</v>
      </c>
      <c r="D35" s="32" t="s">
        <v>140</v>
      </c>
      <c r="E35" s="33" t="s">
        <v>207</v>
      </c>
      <c r="F35" s="34">
        <v>0.49</v>
      </c>
      <c r="G35" s="35"/>
      <c r="H35" s="35"/>
      <c r="I35" s="35">
        <f t="shared" si="20"/>
        <v>0</v>
      </c>
      <c r="J35" s="35">
        <f t="shared" si="21"/>
        <v>0</v>
      </c>
      <c r="K35" s="35">
        <f t="shared" si="22"/>
        <v>0</v>
      </c>
      <c r="L35" s="35">
        <f t="shared" si="23"/>
        <v>0</v>
      </c>
      <c r="M35" s="35">
        <f t="shared" si="24"/>
        <v>0</v>
      </c>
      <c r="N35" s="35">
        <f t="shared" si="25"/>
        <v>0</v>
      </c>
      <c r="O35" s="35">
        <f t="shared" si="26"/>
        <v>0</v>
      </c>
      <c r="P35" s="36" t="s">
        <v>25</v>
      </c>
      <c r="Q35" s="35">
        <f t="shared" si="27"/>
        <v>0</v>
      </c>
      <c r="R35" s="35">
        <f t="shared" si="28"/>
        <v>0</v>
      </c>
      <c r="S35" s="37">
        <f t="shared" si="29"/>
        <v>0</v>
      </c>
    </row>
    <row r="36" spans="1:19" ht="36" x14ac:dyDescent="0.25">
      <c r="A36" s="29" t="s">
        <v>48</v>
      </c>
      <c r="B36" s="30" t="s">
        <v>6</v>
      </c>
      <c r="C36" s="46">
        <v>12030</v>
      </c>
      <c r="D36" s="32" t="s">
        <v>141</v>
      </c>
      <c r="E36" s="33" t="s">
        <v>211</v>
      </c>
      <c r="F36" s="34">
        <v>18</v>
      </c>
      <c r="G36" s="35"/>
      <c r="H36" s="35"/>
      <c r="I36" s="35">
        <f t="shared" si="20"/>
        <v>0</v>
      </c>
      <c r="J36" s="35">
        <f t="shared" si="21"/>
        <v>0</v>
      </c>
      <c r="K36" s="35">
        <f t="shared" si="22"/>
        <v>0</v>
      </c>
      <c r="L36" s="35">
        <f t="shared" si="23"/>
        <v>0</v>
      </c>
      <c r="M36" s="35">
        <f t="shared" si="24"/>
        <v>0</v>
      </c>
      <c r="N36" s="35">
        <f t="shared" si="25"/>
        <v>0</v>
      </c>
      <c r="O36" s="35">
        <f t="shared" si="26"/>
        <v>0</v>
      </c>
      <c r="P36" s="36" t="s">
        <v>25</v>
      </c>
      <c r="Q36" s="35">
        <f t="shared" si="27"/>
        <v>0</v>
      </c>
      <c r="R36" s="35">
        <f t="shared" si="28"/>
        <v>0</v>
      </c>
      <c r="S36" s="37">
        <f t="shared" si="29"/>
        <v>0</v>
      </c>
    </row>
    <row r="37" spans="1:19" ht="60" x14ac:dyDescent="0.25">
      <c r="A37" s="29" t="s">
        <v>49</v>
      </c>
      <c r="B37" s="30" t="s">
        <v>6</v>
      </c>
      <c r="C37" s="31">
        <v>90790</v>
      </c>
      <c r="D37" s="32" t="s">
        <v>142</v>
      </c>
      <c r="E37" s="33" t="s">
        <v>206</v>
      </c>
      <c r="F37" s="34">
        <v>9</v>
      </c>
      <c r="G37" s="35"/>
      <c r="H37" s="35"/>
      <c r="I37" s="35">
        <f t="shared" si="20"/>
        <v>0</v>
      </c>
      <c r="J37" s="35">
        <f t="shared" si="21"/>
        <v>0</v>
      </c>
      <c r="K37" s="35">
        <f t="shared" si="22"/>
        <v>0</v>
      </c>
      <c r="L37" s="35">
        <f t="shared" si="23"/>
        <v>0</v>
      </c>
      <c r="M37" s="35">
        <f t="shared" si="24"/>
        <v>0</v>
      </c>
      <c r="N37" s="35">
        <f t="shared" si="25"/>
        <v>0</v>
      </c>
      <c r="O37" s="35">
        <f t="shared" si="26"/>
        <v>0</v>
      </c>
      <c r="P37" s="36" t="s">
        <v>25</v>
      </c>
      <c r="Q37" s="35">
        <f t="shared" si="27"/>
        <v>0</v>
      </c>
      <c r="R37" s="35">
        <f t="shared" si="28"/>
        <v>0</v>
      </c>
      <c r="S37" s="37">
        <f t="shared" si="29"/>
        <v>0</v>
      </c>
    </row>
    <row r="38" spans="1:19" ht="60" x14ac:dyDescent="0.25">
      <c r="A38" s="29" t="s">
        <v>50</v>
      </c>
      <c r="B38" s="30" t="s">
        <v>6</v>
      </c>
      <c r="C38" s="31">
        <v>90789</v>
      </c>
      <c r="D38" s="32" t="s">
        <v>143</v>
      </c>
      <c r="E38" s="33" t="s">
        <v>206</v>
      </c>
      <c r="F38" s="34">
        <v>2</v>
      </c>
      <c r="G38" s="35"/>
      <c r="H38" s="35"/>
      <c r="I38" s="35">
        <f t="shared" si="20"/>
        <v>0</v>
      </c>
      <c r="J38" s="35">
        <f t="shared" si="21"/>
        <v>0</v>
      </c>
      <c r="K38" s="35">
        <f t="shared" si="22"/>
        <v>0</v>
      </c>
      <c r="L38" s="35">
        <f t="shared" si="23"/>
        <v>0</v>
      </c>
      <c r="M38" s="35">
        <f t="shared" si="24"/>
        <v>0</v>
      </c>
      <c r="N38" s="35">
        <f t="shared" si="25"/>
        <v>0</v>
      </c>
      <c r="O38" s="35">
        <f t="shared" si="26"/>
        <v>0</v>
      </c>
      <c r="P38" s="36" t="s">
        <v>25</v>
      </c>
      <c r="Q38" s="35">
        <f t="shared" si="27"/>
        <v>0</v>
      </c>
      <c r="R38" s="35">
        <f t="shared" si="28"/>
        <v>0</v>
      </c>
      <c r="S38" s="37">
        <f t="shared" si="29"/>
        <v>0</v>
      </c>
    </row>
    <row r="39" spans="1:19" ht="48" x14ac:dyDescent="0.25">
      <c r="A39" s="29" t="s">
        <v>51</v>
      </c>
      <c r="B39" s="30" t="s">
        <v>6</v>
      </c>
      <c r="C39" s="46">
        <v>91304</v>
      </c>
      <c r="D39" s="32" t="s">
        <v>144</v>
      </c>
      <c r="E39" s="33" t="s">
        <v>206</v>
      </c>
      <c r="F39" s="34">
        <v>10</v>
      </c>
      <c r="G39" s="35"/>
      <c r="H39" s="35"/>
      <c r="I39" s="35">
        <f t="shared" si="20"/>
        <v>0</v>
      </c>
      <c r="J39" s="35">
        <f t="shared" si="21"/>
        <v>0</v>
      </c>
      <c r="K39" s="35">
        <f t="shared" si="22"/>
        <v>0</v>
      </c>
      <c r="L39" s="35">
        <f t="shared" si="23"/>
        <v>0</v>
      </c>
      <c r="M39" s="35">
        <f t="shared" si="24"/>
        <v>0</v>
      </c>
      <c r="N39" s="35">
        <f t="shared" si="25"/>
        <v>0</v>
      </c>
      <c r="O39" s="35">
        <f t="shared" si="26"/>
        <v>0</v>
      </c>
      <c r="P39" s="36" t="s">
        <v>25</v>
      </c>
      <c r="Q39" s="35">
        <f t="shared" si="27"/>
        <v>0</v>
      </c>
      <c r="R39" s="35">
        <f t="shared" si="28"/>
        <v>0</v>
      </c>
      <c r="S39" s="37">
        <f t="shared" si="29"/>
        <v>0</v>
      </c>
    </row>
    <row r="40" spans="1:19" ht="24" x14ac:dyDescent="0.25">
      <c r="A40" s="29" t="s">
        <v>52</v>
      </c>
      <c r="B40" s="30" t="s">
        <v>6</v>
      </c>
      <c r="C40" s="31">
        <v>102235</v>
      </c>
      <c r="D40" s="32" t="s">
        <v>145</v>
      </c>
      <c r="E40" s="33" t="s">
        <v>207</v>
      </c>
      <c r="F40" s="34">
        <f>5.24*2</f>
        <v>10.48</v>
      </c>
      <c r="G40" s="35"/>
      <c r="H40" s="35"/>
      <c r="I40" s="35">
        <f t="shared" si="20"/>
        <v>0</v>
      </c>
      <c r="J40" s="35">
        <f t="shared" si="21"/>
        <v>0</v>
      </c>
      <c r="K40" s="35">
        <f t="shared" si="22"/>
        <v>0</v>
      </c>
      <c r="L40" s="35">
        <f t="shared" si="23"/>
        <v>0</v>
      </c>
      <c r="M40" s="35">
        <f t="shared" si="24"/>
        <v>0</v>
      </c>
      <c r="N40" s="35">
        <f t="shared" si="25"/>
        <v>0</v>
      </c>
      <c r="O40" s="35">
        <f t="shared" si="26"/>
        <v>0</v>
      </c>
      <c r="P40" s="36" t="s">
        <v>25</v>
      </c>
      <c r="Q40" s="35">
        <f t="shared" si="27"/>
        <v>0</v>
      </c>
      <c r="R40" s="35">
        <f t="shared" si="28"/>
        <v>0</v>
      </c>
      <c r="S40" s="37">
        <f t="shared" si="29"/>
        <v>0</v>
      </c>
    </row>
    <row r="41" spans="1:19" ht="24" x14ac:dyDescent="0.25">
      <c r="A41" s="29" t="s">
        <v>53</v>
      </c>
      <c r="B41" s="30" t="s">
        <v>24</v>
      </c>
      <c r="C41" s="31">
        <v>2</v>
      </c>
      <c r="D41" s="32" t="s">
        <v>146</v>
      </c>
      <c r="E41" s="33" t="s">
        <v>207</v>
      </c>
      <c r="F41" s="34">
        <f>19.2+0.7*2</f>
        <v>20.599999999999998</v>
      </c>
      <c r="G41" s="35"/>
      <c r="H41" s="35"/>
      <c r="I41" s="35">
        <f t="shared" si="20"/>
        <v>0</v>
      </c>
      <c r="J41" s="35">
        <f t="shared" si="21"/>
        <v>0</v>
      </c>
      <c r="K41" s="35">
        <f t="shared" si="22"/>
        <v>0</v>
      </c>
      <c r="L41" s="35">
        <f t="shared" si="23"/>
        <v>0</v>
      </c>
      <c r="M41" s="35">
        <f t="shared" si="24"/>
        <v>0</v>
      </c>
      <c r="N41" s="35">
        <f t="shared" si="25"/>
        <v>0</v>
      </c>
      <c r="O41" s="35">
        <f t="shared" si="26"/>
        <v>0</v>
      </c>
      <c r="P41" s="36" t="s">
        <v>25</v>
      </c>
      <c r="Q41" s="35">
        <f t="shared" si="27"/>
        <v>0</v>
      </c>
      <c r="R41" s="35">
        <f t="shared" si="28"/>
        <v>0</v>
      </c>
      <c r="S41" s="37">
        <f t="shared" si="29"/>
        <v>0</v>
      </c>
    </row>
    <row r="42" spans="1:19" x14ac:dyDescent="0.25">
      <c r="A42" s="47"/>
      <c r="B42" s="47"/>
      <c r="C42" s="48"/>
      <c r="D42" s="49"/>
      <c r="E42" s="48"/>
      <c r="F42" s="50"/>
      <c r="G42" s="50"/>
      <c r="H42" s="50"/>
      <c r="I42" s="51"/>
      <c r="J42" s="51"/>
      <c r="K42" s="51"/>
      <c r="L42" s="51"/>
      <c r="M42" s="44"/>
      <c r="N42" s="44"/>
      <c r="O42" s="44"/>
      <c r="P42" s="44"/>
      <c r="Q42" s="44"/>
      <c r="R42" s="44"/>
      <c r="S42" s="45"/>
    </row>
    <row r="43" spans="1:19" x14ac:dyDescent="0.25">
      <c r="A43" s="23">
        <v>5</v>
      </c>
      <c r="B43" s="24"/>
      <c r="C43" s="25"/>
      <c r="D43" s="26" t="s">
        <v>54</v>
      </c>
      <c r="E43" s="26"/>
      <c r="F43" s="27"/>
      <c r="G43" s="28"/>
      <c r="H43" s="28"/>
      <c r="I43" s="28"/>
      <c r="J43" s="28">
        <f>ROUND(SUM(J44:J67),2)</f>
        <v>0</v>
      </c>
      <c r="K43" s="28">
        <f>ROUND(SUM(K44:K67),2)</f>
        <v>0</v>
      </c>
      <c r="L43" s="28">
        <f>ROUND(SUM(L44:L67),2)</f>
        <v>0</v>
      </c>
      <c r="M43" s="28"/>
      <c r="N43" s="28"/>
      <c r="O43" s="28"/>
      <c r="P43" s="28"/>
      <c r="Q43" s="28">
        <f>ROUND((SUM(Q44:Q67)),2)</f>
        <v>0</v>
      </c>
      <c r="R43" s="28">
        <f>ROUND((SUM(R44:R67)),2)</f>
        <v>0</v>
      </c>
      <c r="S43" s="28">
        <f>ROUND((SUM(S44:S67)),2)</f>
        <v>0</v>
      </c>
    </row>
    <row r="44" spans="1:19" ht="36" x14ac:dyDescent="0.25">
      <c r="A44" s="29" t="s">
        <v>55</v>
      </c>
      <c r="B44" s="30" t="s">
        <v>6</v>
      </c>
      <c r="C44" s="31">
        <v>104790</v>
      </c>
      <c r="D44" s="32" t="s">
        <v>147</v>
      </c>
      <c r="E44" s="33" t="s">
        <v>208</v>
      </c>
      <c r="F44" s="34">
        <v>1.1299999999999999</v>
      </c>
      <c r="G44" s="35"/>
      <c r="H44" s="35"/>
      <c r="I44" s="35">
        <f t="shared" ref="I44:I67" si="30">ROUND((H44+G44),2)</f>
        <v>0</v>
      </c>
      <c r="J44" s="35">
        <f t="shared" ref="J44:J67" si="31">ROUND((G44*F44),2)</f>
        <v>0</v>
      </c>
      <c r="K44" s="35">
        <f t="shared" ref="K44:K67" si="32">ROUND((H44*F44),2)</f>
        <v>0</v>
      </c>
      <c r="L44" s="35">
        <f t="shared" ref="L44:L67" si="33">ROUND((K44+J44),2)</f>
        <v>0</v>
      </c>
      <c r="M44" s="35">
        <f t="shared" ref="M44:M67" si="34">ROUND((IF(P44="BDI 1",((1+($S$3/100))*G44),((1+($S$4/100))*G44))),2)</f>
        <v>0</v>
      </c>
      <c r="N44" s="35">
        <f t="shared" ref="N44:N67" si="35">ROUND((IF(P44="BDI 1",((1+($S$3/100))*H44),((1+($S$4/100))*H44))),2)</f>
        <v>0</v>
      </c>
      <c r="O44" s="35">
        <f t="shared" ref="O44:O67" si="36">ROUND((M44+N44),2)</f>
        <v>0</v>
      </c>
      <c r="P44" s="36" t="s">
        <v>25</v>
      </c>
      <c r="Q44" s="35">
        <f t="shared" ref="Q44:Q67" si="37">ROUND(M44*F44,2)</f>
        <v>0</v>
      </c>
      <c r="R44" s="35">
        <f t="shared" ref="R44:R67" si="38">ROUND(N44*F44,2)</f>
        <v>0</v>
      </c>
      <c r="S44" s="37">
        <f t="shared" ref="S44:S67" si="39">ROUND(Q44+R44,2)</f>
        <v>0</v>
      </c>
    </row>
    <row r="45" spans="1:19" ht="24" x14ac:dyDescent="0.25">
      <c r="A45" s="29" t="s">
        <v>56</v>
      </c>
      <c r="B45" s="30" t="s">
        <v>6</v>
      </c>
      <c r="C45" s="31">
        <v>93358</v>
      </c>
      <c r="D45" s="32" t="s">
        <v>148</v>
      </c>
      <c r="E45" s="33" t="s">
        <v>208</v>
      </c>
      <c r="F45" s="34">
        <v>20</v>
      </c>
      <c r="G45" s="35"/>
      <c r="H45" s="35"/>
      <c r="I45" s="35">
        <f t="shared" si="30"/>
        <v>0</v>
      </c>
      <c r="J45" s="35">
        <f t="shared" si="31"/>
        <v>0</v>
      </c>
      <c r="K45" s="35">
        <f t="shared" si="32"/>
        <v>0</v>
      </c>
      <c r="L45" s="35">
        <f t="shared" si="33"/>
        <v>0</v>
      </c>
      <c r="M45" s="35">
        <f t="shared" si="34"/>
        <v>0</v>
      </c>
      <c r="N45" s="35">
        <f t="shared" si="35"/>
        <v>0</v>
      </c>
      <c r="O45" s="35">
        <f t="shared" si="36"/>
        <v>0</v>
      </c>
      <c r="P45" s="36" t="s">
        <v>25</v>
      </c>
      <c r="Q45" s="35">
        <f t="shared" si="37"/>
        <v>0</v>
      </c>
      <c r="R45" s="35">
        <f t="shared" si="38"/>
        <v>0</v>
      </c>
      <c r="S45" s="37">
        <f t="shared" si="39"/>
        <v>0</v>
      </c>
    </row>
    <row r="46" spans="1:19" ht="24" x14ac:dyDescent="0.25">
      <c r="A46" s="29" t="s">
        <v>57</v>
      </c>
      <c r="B46" s="30" t="s">
        <v>6</v>
      </c>
      <c r="C46" s="46">
        <v>101616</v>
      </c>
      <c r="D46" s="32" t="s">
        <v>149</v>
      </c>
      <c r="E46" s="33" t="s">
        <v>207</v>
      </c>
      <c r="F46" s="34">
        <v>18</v>
      </c>
      <c r="G46" s="35"/>
      <c r="H46" s="35"/>
      <c r="I46" s="35">
        <f t="shared" si="30"/>
        <v>0</v>
      </c>
      <c r="J46" s="35">
        <f t="shared" si="31"/>
        <v>0</v>
      </c>
      <c r="K46" s="35">
        <f t="shared" si="32"/>
        <v>0</v>
      </c>
      <c r="L46" s="35">
        <f t="shared" si="33"/>
        <v>0</v>
      </c>
      <c r="M46" s="35">
        <f t="shared" si="34"/>
        <v>0</v>
      </c>
      <c r="N46" s="35">
        <f t="shared" si="35"/>
        <v>0</v>
      </c>
      <c r="O46" s="35">
        <f t="shared" si="36"/>
        <v>0</v>
      </c>
      <c r="P46" s="36" t="s">
        <v>25</v>
      </c>
      <c r="Q46" s="35">
        <f t="shared" si="37"/>
        <v>0</v>
      </c>
      <c r="R46" s="35">
        <f t="shared" si="38"/>
        <v>0</v>
      </c>
      <c r="S46" s="37">
        <f t="shared" si="39"/>
        <v>0</v>
      </c>
    </row>
    <row r="47" spans="1:19" ht="48" x14ac:dyDescent="0.25">
      <c r="A47" s="29" t="s">
        <v>58</v>
      </c>
      <c r="B47" s="30" t="s">
        <v>6</v>
      </c>
      <c r="C47" s="31">
        <v>89707</v>
      </c>
      <c r="D47" s="32" t="s">
        <v>150</v>
      </c>
      <c r="E47" s="33" t="s">
        <v>206</v>
      </c>
      <c r="F47" s="34">
        <v>12</v>
      </c>
      <c r="G47" s="35"/>
      <c r="H47" s="35"/>
      <c r="I47" s="35">
        <f t="shared" si="30"/>
        <v>0</v>
      </c>
      <c r="J47" s="35">
        <f t="shared" si="31"/>
        <v>0</v>
      </c>
      <c r="K47" s="35">
        <f t="shared" si="32"/>
        <v>0</v>
      </c>
      <c r="L47" s="35">
        <f t="shared" si="33"/>
        <v>0</v>
      </c>
      <c r="M47" s="35">
        <f t="shared" si="34"/>
        <v>0</v>
      </c>
      <c r="N47" s="35">
        <f t="shared" si="35"/>
        <v>0</v>
      </c>
      <c r="O47" s="35">
        <f t="shared" si="36"/>
        <v>0</v>
      </c>
      <c r="P47" s="36" t="s">
        <v>25</v>
      </c>
      <c r="Q47" s="35">
        <f t="shared" si="37"/>
        <v>0</v>
      </c>
      <c r="R47" s="35">
        <f t="shared" si="38"/>
        <v>0</v>
      </c>
      <c r="S47" s="37">
        <f t="shared" si="39"/>
        <v>0</v>
      </c>
    </row>
    <row r="48" spans="1:19" ht="36" x14ac:dyDescent="0.25">
      <c r="A48" s="29" t="s">
        <v>59</v>
      </c>
      <c r="B48" s="30" t="s">
        <v>6</v>
      </c>
      <c r="C48" s="31">
        <v>89710</v>
      </c>
      <c r="D48" s="32" t="s">
        <v>151</v>
      </c>
      <c r="E48" s="33" t="s">
        <v>206</v>
      </c>
      <c r="F48" s="34">
        <v>1</v>
      </c>
      <c r="G48" s="35"/>
      <c r="H48" s="35"/>
      <c r="I48" s="35">
        <f t="shared" si="30"/>
        <v>0</v>
      </c>
      <c r="J48" s="35">
        <f t="shared" si="31"/>
        <v>0</v>
      </c>
      <c r="K48" s="35">
        <f t="shared" si="32"/>
        <v>0</v>
      </c>
      <c r="L48" s="35">
        <f t="shared" si="33"/>
        <v>0</v>
      </c>
      <c r="M48" s="35">
        <f t="shared" si="34"/>
        <v>0</v>
      </c>
      <c r="N48" s="35">
        <f t="shared" si="35"/>
        <v>0</v>
      </c>
      <c r="O48" s="35">
        <f t="shared" si="36"/>
        <v>0</v>
      </c>
      <c r="P48" s="36" t="s">
        <v>25</v>
      </c>
      <c r="Q48" s="35">
        <f t="shared" si="37"/>
        <v>0</v>
      </c>
      <c r="R48" s="35">
        <f t="shared" si="38"/>
        <v>0</v>
      </c>
      <c r="S48" s="37">
        <f t="shared" si="39"/>
        <v>0</v>
      </c>
    </row>
    <row r="49" spans="1:19" ht="48" x14ac:dyDescent="0.25">
      <c r="A49" s="29" t="s">
        <v>60</v>
      </c>
      <c r="B49" s="30" t="s">
        <v>6</v>
      </c>
      <c r="C49" s="46">
        <v>97974</v>
      </c>
      <c r="D49" s="32" t="s">
        <v>152</v>
      </c>
      <c r="E49" s="33" t="s">
        <v>206</v>
      </c>
      <c r="F49" s="34">
        <v>8</v>
      </c>
      <c r="G49" s="35"/>
      <c r="H49" s="35"/>
      <c r="I49" s="35">
        <f t="shared" si="30"/>
        <v>0</v>
      </c>
      <c r="J49" s="35">
        <f t="shared" si="31"/>
        <v>0</v>
      </c>
      <c r="K49" s="35">
        <f t="shared" si="32"/>
        <v>0</v>
      </c>
      <c r="L49" s="35">
        <f t="shared" si="33"/>
        <v>0</v>
      </c>
      <c r="M49" s="35">
        <f t="shared" si="34"/>
        <v>0</v>
      </c>
      <c r="N49" s="35">
        <f t="shared" si="35"/>
        <v>0</v>
      </c>
      <c r="O49" s="35">
        <f t="shared" si="36"/>
        <v>0</v>
      </c>
      <c r="P49" s="36" t="s">
        <v>25</v>
      </c>
      <c r="Q49" s="35">
        <f t="shared" si="37"/>
        <v>0</v>
      </c>
      <c r="R49" s="35">
        <f t="shared" si="38"/>
        <v>0</v>
      </c>
      <c r="S49" s="37">
        <f t="shared" si="39"/>
        <v>0</v>
      </c>
    </row>
    <row r="50" spans="1:19" ht="36" x14ac:dyDescent="0.25">
      <c r="A50" s="29" t="s">
        <v>61</v>
      </c>
      <c r="B50" s="30" t="s">
        <v>6</v>
      </c>
      <c r="C50" s="31">
        <v>98115</v>
      </c>
      <c r="D50" s="32" t="s">
        <v>153</v>
      </c>
      <c r="E50" s="33" t="s">
        <v>206</v>
      </c>
      <c r="F50" s="34">
        <v>8</v>
      </c>
      <c r="G50" s="35"/>
      <c r="H50" s="35"/>
      <c r="I50" s="35">
        <f t="shared" si="30"/>
        <v>0</v>
      </c>
      <c r="J50" s="35">
        <f t="shared" si="31"/>
        <v>0</v>
      </c>
      <c r="K50" s="35">
        <f t="shared" si="32"/>
        <v>0</v>
      </c>
      <c r="L50" s="35">
        <f t="shared" si="33"/>
        <v>0</v>
      </c>
      <c r="M50" s="35">
        <f t="shared" si="34"/>
        <v>0</v>
      </c>
      <c r="N50" s="35">
        <f t="shared" si="35"/>
        <v>0</v>
      </c>
      <c r="O50" s="35">
        <f t="shared" si="36"/>
        <v>0</v>
      </c>
      <c r="P50" s="36" t="s">
        <v>25</v>
      </c>
      <c r="Q50" s="35">
        <f t="shared" si="37"/>
        <v>0</v>
      </c>
      <c r="R50" s="35">
        <f t="shared" si="38"/>
        <v>0</v>
      </c>
      <c r="S50" s="37">
        <f t="shared" si="39"/>
        <v>0</v>
      </c>
    </row>
    <row r="51" spans="1:19" ht="36" x14ac:dyDescent="0.25">
      <c r="A51" s="29" t="s">
        <v>62</v>
      </c>
      <c r="B51" s="30" t="s">
        <v>6</v>
      </c>
      <c r="C51" s="31">
        <v>90724</v>
      </c>
      <c r="D51" s="32" t="s">
        <v>154</v>
      </c>
      <c r="E51" s="33" t="s">
        <v>206</v>
      </c>
      <c r="F51" s="34">
        <v>27</v>
      </c>
      <c r="G51" s="35"/>
      <c r="H51" s="35"/>
      <c r="I51" s="35">
        <f t="shared" si="30"/>
        <v>0</v>
      </c>
      <c r="J51" s="35">
        <f t="shared" si="31"/>
        <v>0</v>
      </c>
      <c r="K51" s="35">
        <f t="shared" si="32"/>
        <v>0</v>
      </c>
      <c r="L51" s="35">
        <f t="shared" si="33"/>
        <v>0</v>
      </c>
      <c r="M51" s="35">
        <f t="shared" si="34"/>
        <v>0</v>
      </c>
      <c r="N51" s="35">
        <f t="shared" si="35"/>
        <v>0</v>
      </c>
      <c r="O51" s="35">
        <f t="shared" si="36"/>
        <v>0</v>
      </c>
      <c r="P51" s="36" t="s">
        <v>25</v>
      </c>
      <c r="Q51" s="35">
        <f t="shared" si="37"/>
        <v>0</v>
      </c>
      <c r="R51" s="35">
        <f t="shared" si="38"/>
        <v>0</v>
      </c>
      <c r="S51" s="37">
        <f t="shared" si="39"/>
        <v>0</v>
      </c>
    </row>
    <row r="52" spans="1:19" ht="36" x14ac:dyDescent="0.25">
      <c r="A52" s="29" t="s">
        <v>63</v>
      </c>
      <c r="B52" s="30" t="s">
        <v>6</v>
      </c>
      <c r="C52" s="46">
        <v>90725</v>
      </c>
      <c r="D52" s="32" t="s">
        <v>155</v>
      </c>
      <c r="E52" s="33" t="s">
        <v>206</v>
      </c>
      <c r="F52" s="34">
        <v>2</v>
      </c>
      <c r="G52" s="35"/>
      <c r="H52" s="35"/>
      <c r="I52" s="35">
        <f t="shared" si="30"/>
        <v>0</v>
      </c>
      <c r="J52" s="35">
        <f t="shared" si="31"/>
        <v>0</v>
      </c>
      <c r="K52" s="35">
        <f t="shared" si="32"/>
        <v>0</v>
      </c>
      <c r="L52" s="35">
        <f t="shared" si="33"/>
        <v>0</v>
      </c>
      <c r="M52" s="35">
        <f t="shared" si="34"/>
        <v>0</v>
      </c>
      <c r="N52" s="35">
        <f t="shared" si="35"/>
        <v>0</v>
      </c>
      <c r="O52" s="35">
        <f t="shared" si="36"/>
        <v>0</v>
      </c>
      <c r="P52" s="36" t="s">
        <v>25</v>
      </c>
      <c r="Q52" s="35">
        <f t="shared" si="37"/>
        <v>0</v>
      </c>
      <c r="R52" s="35">
        <f t="shared" si="38"/>
        <v>0</v>
      </c>
      <c r="S52" s="37">
        <f t="shared" si="39"/>
        <v>0</v>
      </c>
    </row>
    <row r="53" spans="1:19" ht="36" x14ac:dyDescent="0.25">
      <c r="A53" s="29" t="s">
        <v>64</v>
      </c>
      <c r="B53" s="30" t="s">
        <v>6</v>
      </c>
      <c r="C53" s="31">
        <v>89711</v>
      </c>
      <c r="D53" s="32" t="s">
        <v>156</v>
      </c>
      <c r="E53" s="33" t="s">
        <v>210</v>
      </c>
      <c r="F53" s="34">
        <v>22.72</v>
      </c>
      <c r="G53" s="35"/>
      <c r="H53" s="35"/>
      <c r="I53" s="35">
        <f t="shared" si="30"/>
        <v>0</v>
      </c>
      <c r="J53" s="35">
        <f t="shared" si="31"/>
        <v>0</v>
      </c>
      <c r="K53" s="35">
        <f t="shared" si="32"/>
        <v>0</v>
      </c>
      <c r="L53" s="35">
        <f t="shared" si="33"/>
        <v>0</v>
      </c>
      <c r="M53" s="35">
        <f t="shared" si="34"/>
        <v>0</v>
      </c>
      <c r="N53" s="35">
        <f t="shared" si="35"/>
        <v>0</v>
      </c>
      <c r="O53" s="35">
        <f t="shared" si="36"/>
        <v>0</v>
      </c>
      <c r="P53" s="36" t="s">
        <v>25</v>
      </c>
      <c r="Q53" s="35">
        <f t="shared" si="37"/>
        <v>0</v>
      </c>
      <c r="R53" s="35">
        <f t="shared" si="38"/>
        <v>0</v>
      </c>
      <c r="S53" s="37">
        <f t="shared" si="39"/>
        <v>0</v>
      </c>
    </row>
    <row r="54" spans="1:19" ht="36" x14ac:dyDescent="0.25">
      <c r="A54" s="29" t="s">
        <v>65</v>
      </c>
      <c r="B54" s="30" t="s">
        <v>6</v>
      </c>
      <c r="C54" s="31">
        <v>89712</v>
      </c>
      <c r="D54" s="32" t="s">
        <v>157</v>
      </c>
      <c r="E54" s="33" t="s">
        <v>210</v>
      </c>
      <c r="F54" s="34">
        <v>27.56</v>
      </c>
      <c r="G54" s="35"/>
      <c r="H54" s="35"/>
      <c r="I54" s="35">
        <f t="shared" si="30"/>
        <v>0</v>
      </c>
      <c r="J54" s="35">
        <f t="shared" si="31"/>
        <v>0</v>
      </c>
      <c r="K54" s="35">
        <f t="shared" si="32"/>
        <v>0</v>
      </c>
      <c r="L54" s="35">
        <f t="shared" si="33"/>
        <v>0</v>
      </c>
      <c r="M54" s="35">
        <f t="shared" si="34"/>
        <v>0</v>
      </c>
      <c r="N54" s="35">
        <f t="shared" si="35"/>
        <v>0</v>
      </c>
      <c r="O54" s="35">
        <f t="shared" si="36"/>
        <v>0</v>
      </c>
      <c r="P54" s="36" t="s">
        <v>25</v>
      </c>
      <c r="Q54" s="35">
        <f t="shared" si="37"/>
        <v>0</v>
      </c>
      <c r="R54" s="35">
        <f t="shared" si="38"/>
        <v>0</v>
      </c>
      <c r="S54" s="37">
        <f t="shared" si="39"/>
        <v>0</v>
      </c>
    </row>
    <row r="55" spans="1:19" ht="36" x14ac:dyDescent="0.25">
      <c r="A55" s="29" t="s">
        <v>66</v>
      </c>
      <c r="B55" s="30" t="s">
        <v>6</v>
      </c>
      <c r="C55" s="31">
        <v>89713</v>
      </c>
      <c r="D55" s="32" t="s">
        <v>158</v>
      </c>
      <c r="E55" s="33" t="s">
        <v>210</v>
      </c>
      <c r="F55" s="34">
        <v>25.12</v>
      </c>
      <c r="G55" s="35"/>
      <c r="H55" s="35"/>
      <c r="I55" s="35">
        <f t="shared" si="30"/>
        <v>0</v>
      </c>
      <c r="J55" s="35">
        <f t="shared" si="31"/>
        <v>0</v>
      </c>
      <c r="K55" s="35">
        <f t="shared" si="32"/>
        <v>0</v>
      </c>
      <c r="L55" s="35">
        <f t="shared" si="33"/>
        <v>0</v>
      </c>
      <c r="M55" s="35">
        <f t="shared" si="34"/>
        <v>0</v>
      </c>
      <c r="N55" s="35">
        <f t="shared" si="35"/>
        <v>0</v>
      </c>
      <c r="O55" s="35">
        <f t="shared" si="36"/>
        <v>0</v>
      </c>
      <c r="P55" s="36" t="s">
        <v>25</v>
      </c>
      <c r="Q55" s="35">
        <f t="shared" si="37"/>
        <v>0</v>
      </c>
      <c r="R55" s="35">
        <f t="shared" si="38"/>
        <v>0</v>
      </c>
      <c r="S55" s="37">
        <f t="shared" si="39"/>
        <v>0</v>
      </c>
    </row>
    <row r="56" spans="1:19" ht="36" x14ac:dyDescent="0.25">
      <c r="A56" s="29" t="s">
        <v>67</v>
      </c>
      <c r="B56" s="30" t="s">
        <v>6</v>
      </c>
      <c r="C56" s="31">
        <v>89714</v>
      </c>
      <c r="D56" s="32" t="s">
        <v>159</v>
      </c>
      <c r="E56" s="33" t="s">
        <v>210</v>
      </c>
      <c r="F56" s="34">
        <v>27.52</v>
      </c>
      <c r="G56" s="35"/>
      <c r="H56" s="35"/>
      <c r="I56" s="35">
        <f t="shared" si="30"/>
        <v>0</v>
      </c>
      <c r="J56" s="35">
        <f t="shared" si="31"/>
        <v>0</v>
      </c>
      <c r="K56" s="35">
        <f t="shared" si="32"/>
        <v>0</v>
      </c>
      <c r="L56" s="35">
        <f t="shared" si="33"/>
        <v>0</v>
      </c>
      <c r="M56" s="35">
        <f t="shared" si="34"/>
        <v>0</v>
      </c>
      <c r="N56" s="35">
        <f t="shared" si="35"/>
        <v>0</v>
      </c>
      <c r="O56" s="35">
        <f t="shared" si="36"/>
        <v>0</v>
      </c>
      <c r="P56" s="36" t="s">
        <v>25</v>
      </c>
      <c r="Q56" s="35">
        <f t="shared" si="37"/>
        <v>0</v>
      </c>
      <c r="R56" s="35">
        <f t="shared" si="38"/>
        <v>0</v>
      </c>
      <c r="S56" s="37">
        <f t="shared" si="39"/>
        <v>0</v>
      </c>
    </row>
    <row r="57" spans="1:19" ht="36" x14ac:dyDescent="0.25">
      <c r="A57" s="29" t="s">
        <v>68</v>
      </c>
      <c r="B57" s="30" t="s">
        <v>6</v>
      </c>
      <c r="C57" s="31">
        <v>90701</v>
      </c>
      <c r="D57" s="32" t="s">
        <v>160</v>
      </c>
      <c r="E57" s="33" t="s">
        <v>210</v>
      </c>
      <c r="F57" s="34">
        <v>60</v>
      </c>
      <c r="G57" s="35"/>
      <c r="H57" s="35"/>
      <c r="I57" s="35">
        <f t="shared" si="30"/>
        <v>0</v>
      </c>
      <c r="J57" s="35">
        <f t="shared" si="31"/>
        <v>0</v>
      </c>
      <c r="K57" s="35">
        <f t="shared" si="32"/>
        <v>0</v>
      </c>
      <c r="L57" s="35">
        <f t="shared" si="33"/>
        <v>0</v>
      </c>
      <c r="M57" s="35">
        <f t="shared" si="34"/>
        <v>0</v>
      </c>
      <c r="N57" s="35">
        <f t="shared" si="35"/>
        <v>0</v>
      </c>
      <c r="O57" s="35">
        <f t="shared" si="36"/>
        <v>0</v>
      </c>
      <c r="P57" s="36" t="s">
        <v>25</v>
      </c>
      <c r="Q57" s="35">
        <f t="shared" si="37"/>
        <v>0</v>
      </c>
      <c r="R57" s="35">
        <f t="shared" si="38"/>
        <v>0</v>
      </c>
      <c r="S57" s="37">
        <f t="shared" si="39"/>
        <v>0</v>
      </c>
    </row>
    <row r="58" spans="1:19" ht="36" x14ac:dyDescent="0.25">
      <c r="A58" s="29" t="s">
        <v>69</v>
      </c>
      <c r="B58" s="30" t="s">
        <v>6</v>
      </c>
      <c r="C58" s="46">
        <v>89865</v>
      </c>
      <c r="D58" s="32" t="s">
        <v>161</v>
      </c>
      <c r="E58" s="33" t="s">
        <v>210</v>
      </c>
      <c r="F58" s="34">
        <v>21</v>
      </c>
      <c r="G58" s="35"/>
      <c r="H58" s="35"/>
      <c r="I58" s="35">
        <f t="shared" si="30"/>
        <v>0</v>
      </c>
      <c r="J58" s="35">
        <f t="shared" si="31"/>
        <v>0</v>
      </c>
      <c r="K58" s="35">
        <f t="shared" si="32"/>
        <v>0</v>
      </c>
      <c r="L58" s="35">
        <f t="shared" si="33"/>
        <v>0</v>
      </c>
      <c r="M58" s="35">
        <f t="shared" si="34"/>
        <v>0</v>
      </c>
      <c r="N58" s="35">
        <f t="shared" si="35"/>
        <v>0</v>
      </c>
      <c r="O58" s="35">
        <f t="shared" si="36"/>
        <v>0</v>
      </c>
      <c r="P58" s="36" t="s">
        <v>25</v>
      </c>
      <c r="Q58" s="35">
        <f t="shared" si="37"/>
        <v>0</v>
      </c>
      <c r="R58" s="35">
        <f t="shared" si="38"/>
        <v>0</v>
      </c>
      <c r="S58" s="37">
        <f t="shared" si="39"/>
        <v>0</v>
      </c>
    </row>
    <row r="59" spans="1:19" ht="36" x14ac:dyDescent="0.25">
      <c r="A59" s="29" t="s">
        <v>70</v>
      </c>
      <c r="B59" s="30" t="s">
        <v>6</v>
      </c>
      <c r="C59" s="46">
        <v>89402</v>
      </c>
      <c r="D59" s="32" t="s">
        <v>162</v>
      </c>
      <c r="E59" s="33" t="s">
        <v>210</v>
      </c>
      <c r="F59" s="34">
        <v>37.700000000000003</v>
      </c>
      <c r="G59" s="35"/>
      <c r="H59" s="35"/>
      <c r="I59" s="35">
        <f t="shared" si="30"/>
        <v>0</v>
      </c>
      <c r="J59" s="35">
        <f t="shared" si="31"/>
        <v>0</v>
      </c>
      <c r="K59" s="35">
        <f t="shared" si="32"/>
        <v>0</v>
      </c>
      <c r="L59" s="35">
        <f t="shared" si="33"/>
        <v>0</v>
      </c>
      <c r="M59" s="35">
        <f t="shared" si="34"/>
        <v>0</v>
      </c>
      <c r="N59" s="35">
        <f t="shared" si="35"/>
        <v>0</v>
      </c>
      <c r="O59" s="35">
        <f t="shared" si="36"/>
        <v>0</v>
      </c>
      <c r="P59" s="36" t="s">
        <v>25</v>
      </c>
      <c r="Q59" s="35">
        <f t="shared" si="37"/>
        <v>0</v>
      </c>
      <c r="R59" s="35">
        <f t="shared" si="38"/>
        <v>0</v>
      </c>
      <c r="S59" s="37">
        <f t="shared" si="39"/>
        <v>0</v>
      </c>
    </row>
    <row r="60" spans="1:19" ht="36" x14ac:dyDescent="0.25">
      <c r="A60" s="29" t="s">
        <v>71</v>
      </c>
      <c r="B60" s="30" t="s">
        <v>6</v>
      </c>
      <c r="C60" s="46">
        <v>89440</v>
      </c>
      <c r="D60" s="32" t="s">
        <v>163</v>
      </c>
      <c r="E60" s="33" t="s">
        <v>206</v>
      </c>
      <c r="F60" s="34">
        <v>20</v>
      </c>
      <c r="G60" s="35"/>
      <c r="H60" s="35"/>
      <c r="I60" s="35">
        <f t="shared" si="30"/>
        <v>0</v>
      </c>
      <c r="J60" s="35">
        <f t="shared" si="31"/>
        <v>0</v>
      </c>
      <c r="K60" s="35">
        <f t="shared" si="32"/>
        <v>0</v>
      </c>
      <c r="L60" s="35">
        <f t="shared" si="33"/>
        <v>0</v>
      </c>
      <c r="M60" s="35">
        <f t="shared" si="34"/>
        <v>0</v>
      </c>
      <c r="N60" s="35">
        <f t="shared" si="35"/>
        <v>0</v>
      </c>
      <c r="O60" s="35">
        <f t="shared" si="36"/>
        <v>0</v>
      </c>
      <c r="P60" s="36" t="s">
        <v>25</v>
      </c>
      <c r="Q60" s="35">
        <f t="shared" si="37"/>
        <v>0</v>
      </c>
      <c r="R60" s="35">
        <f t="shared" si="38"/>
        <v>0</v>
      </c>
      <c r="S60" s="37">
        <f t="shared" si="39"/>
        <v>0</v>
      </c>
    </row>
    <row r="61" spans="1:19" ht="36" x14ac:dyDescent="0.25">
      <c r="A61" s="29" t="s">
        <v>72</v>
      </c>
      <c r="B61" s="30" t="s">
        <v>6</v>
      </c>
      <c r="C61" s="46">
        <v>89408</v>
      </c>
      <c r="D61" s="32" t="s">
        <v>164</v>
      </c>
      <c r="E61" s="33" t="s">
        <v>206</v>
      </c>
      <c r="F61" s="34">
        <v>25</v>
      </c>
      <c r="G61" s="35"/>
      <c r="H61" s="35"/>
      <c r="I61" s="35">
        <f t="shared" si="30"/>
        <v>0</v>
      </c>
      <c r="J61" s="35">
        <f t="shared" si="31"/>
        <v>0</v>
      </c>
      <c r="K61" s="35">
        <f t="shared" si="32"/>
        <v>0</v>
      </c>
      <c r="L61" s="35">
        <f t="shared" si="33"/>
        <v>0</v>
      </c>
      <c r="M61" s="35">
        <f t="shared" si="34"/>
        <v>0</v>
      </c>
      <c r="N61" s="35">
        <f t="shared" si="35"/>
        <v>0</v>
      </c>
      <c r="O61" s="35">
        <f t="shared" si="36"/>
        <v>0</v>
      </c>
      <c r="P61" s="36" t="s">
        <v>25</v>
      </c>
      <c r="Q61" s="35">
        <f t="shared" si="37"/>
        <v>0</v>
      </c>
      <c r="R61" s="35">
        <f t="shared" si="38"/>
        <v>0</v>
      </c>
      <c r="S61" s="37">
        <f t="shared" si="39"/>
        <v>0</v>
      </c>
    </row>
    <row r="62" spans="1:19" ht="36" x14ac:dyDescent="0.25">
      <c r="A62" s="29" t="s">
        <v>73</v>
      </c>
      <c r="B62" s="30" t="s">
        <v>6</v>
      </c>
      <c r="C62" s="46">
        <v>103049</v>
      </c>
      <c r="D62" s="32" t="s">
        <v>165</v>
      </c>
      <c r="E62" s="33" t="s">
        <v>206</v>
      </c>
      <c r="F62" s="34">
        <v>7</v>
      </c>
      <c r="G62" s="35"/>
      <c r="H62" s="35"/>
      <c r="I62" s="35">
        <f t="shared" si="30"/>
        <v>0</v>
      </c>
      <c r="J62" s="35">
        <f t="shared" si="31"/>
        <v>0</v>
      </c>
      <c r="K62" s="35">
        <f t="shared" si="32"/>
        <v>0</v>
      </c>
      <c r="L62" s="35">
        <f t="shared" si="33"/>
        <v>0</v>
      </c>
      <c r="M62" s="35">
        <f t="shared" si="34"/>
        <v>0</v>
      </c>
      <c r="N62" s="35">
        <f t="shared" si="35"/>
        <v>0</v>
      </c>
      <c r="O62" s="35">
        <f t="shared" si="36"/>
        <v>0</v>
      </c>
      <c r="P62" s="36" t="s">
        <v>25</v>
      </c>
      <c r="Q62" s="35">
        <f t="shared" si="37"/>
        <v>0</v>
      </c>
      <c r="R62" s="35">
        <f t="shared" si="38"/>
        <v>0</v>
      </c>
      <c r="S62" s="37">
        <f t="shared" si="39"/>
        <v>0</v>
      </c>
    </row>
    <row r="63" spans="1:19" ht="36" x14ac:dyDescent="0.25">
      <c r="A63" s="29" t="s">
        <v>74</v>
      </c>
      <c r="B63" s="30" t="s">
        <v>6</v>
      </c>
      <c r="C63" s="46">
        <v>94794</v>
      </c>
      <c r="D63" s="32" t="s">
        <v>166</v>
      </c>
      <c r="E63" s="33" t="s">
        <v>206</v>
      </c>
      <c r="F63" s="34">
        <v>1</v>
      </c>
      <c r="G63" s="35"/>
      <c r="H63" s="35"/>
      <c r="I63" s="35">
        <f t="shared" si="30"/>
        <v>0</v>
      </c>
      <c r="J63" s="35">
        <f t="shared" si="31"/>
        <v>0</v>
      </c>
      <c r="K63" s="35">
        <f t="shared" si="32"/>
        <v>0</v>
      </c>
      <c r="L63" s="35">
        <f t="shared" si="33"/>
        <v>0</v>
      </c>
      <c r="M63" s="35">
        <f t="shared" si="34"/>
        <v>0</v>
      </c>
      <c r="N63" s="35">
        <f t="shared" si="35"/>
        <v>0</v>
      </c>
      <c r="O63" s="35">
        <f t="shared" si="36"/>
        <v>0</v>
      </c>
      <c r="P63" s="36" t="s">
        <v>25</v>
      </c>
      <c r="Q63" s="35">
        <f t="shared" si="37"/>
        <v>0</v>
      </c>
      <c r="R63" s="35">
        <f t="shared" si="38"/>
        <v>0</v>
      </c>
      <c r="S63" s="37">
        <f t="shared" si="39"/>
        <v>0</v>
      </c>
    </row>
    <row r="64" spans="1:19" ht="24" x14ac:dyDescent="0.25">
      <c r="A64" s="29" t="s">
        <v>75</v>
      </c>
      <c r="B64" s="30" t="s">
        <v>6</v>
      </c>
      <c r="C64" s="31">
        <v>104737</v>
      </c>
      <c r="D64" s="32" t="s">
        <v>167</v>
      </c>
      <c r="E64" s="33" t="s">
        <v>208</v>
      </c>
      <c r="F64" s="34">
        <v>20</v>
      </c>
      <c r="G64" s="35"/>
      <c r="H64" s="35"/>
      <c r="I64" s="35">
        <f t="shared" si="30"/>
        <v>0</v>
      </c>
      <c r="J64" s="35">
        <f t="shared" si="31"/>
        <v>0</v>
      </c>
      <c r="K64" s="35">
        <f t="shared" si="32"/>
        <v>0</v>
      </c>
      <c r="L64" s="35">
        <f t="shared" si="33"/>
        <v>0</v>
      </c>
      <c r="M64" s="35">
        <f t="shared" si="34"/>
        <v>0</v>
      </c>
      <c r="N64" s="35">
        <f t="shared" si="35"/>
        <v>0</v>
      </c>
      <c r="O64" s="35">
        <f t="shared" si="36"/>
        <v>0</v>
      </c>
      <c r="P64" s="36" t="s">
        <v>25</v>
      </c>
      <c r="Q64" s="35">
        <f t="shared" si="37"/>
        <v>0</v>
      </c>
      <c r="R64" s="35">
        <f t="shared" si="38"/>
        <v>0</v>
      </c>
      <c r="S64" s="37">
        <f t="shared" si="39"/>
        <v>0</v>
      </c>
    </row>
    <row r="65" spans="1:19" ht="48" x14ac:dyDescent="0.25">
      <c r="A65" s="29" t="s">
        <v>76</v>
      </c>
      <c r="B65" s="30" t="s">
        <v>6</v>
      </c>
      <c r="C65" s="31">
        <v>101963</v>
      </c>
      <c r="D65" s="32" t="s">
        <v>168</v>
      </c>
      <c r="E65" s="33" t="s">
        <v>207</v>
      </c>
      <c r="F65" s="34">
        <v>5</v>
      </c>
      <c r="G65" s="35"/>
      <c r="H65" s="35"/>
      <c r="I65" s="35">
        <f t="shared" si="30"/>
        <v>0</v>
      </c>
      <c r="J65" s="35">
        <f t="shared" si="31"/>
        <v>0</v>
      </c>
      <c r="K65" s="35">
        <f t="shared" si="32"/>
        <v>0</v>
      </c>
      <c r="L65" s="35">
        <f t="shared" si="33"/>
        <v>0</v>
      </c>
      <c r="M65" s="35">
        <f t="shared" si="34"/>
        <v>0</v>
      </c>
      <c r="N65" s="35">
        <f t="shared" si="35"/>
        <v>0</v>
      </c>
      <c r="O65" s="35">
        <f t="shared" si="36"/>
        <v>0</v>
      </c>
      <c r="P65" s="36" t="s">
        <v>25</v>
      </c>
      <c r="Q65" s="35">
        <f t="shared" si="37"/>
        <v>0</v>
      </c>
      <c r="R65" s="35">
        <f t="shared" si="38"/>
        <v>0</v>
      </c>
      <c r="S65" s="37">
        <f t="shared" si="39"/>
        <v>0</v>
      </c>
    </row>
    <row r="66" spans="1:19" ht="24" x14ac:dyDescent="0.25">
      <c r="A66" s="29" t="s">
        <v>77</v>
      </c>
      <c r="B66" s="30" t="s">
        <v>6</v>
      </c>
      <c r="C66" s="31">
        <v>96622</v>
      </c>
      <c r="D66" s="32" t="s">
        <v>169</v>
      </c>
      <c r="E66" s="33" t="s">
        <v>208</v>
      </c>
      <c r="F66" s="34">
        <v>1.72</v>
      </c>
      <c r="G66" s="35"/>
      <c r="H66" s="35"/>
      <c r="I66" s="35">
        <f t="shared" si="30"/>
        <v>0</v>
      </c>
      <c r="J66" s="35">
        <f t="shared" si="31"/>
        <v>0</v>
      </c>
      <c r="K66" s="35">
        <f t="shared" si="32"/>
        <v>0</v>
      </c>
      <c r="L66" s="35">
        <f t="shared" si="33"/>
        <v>0</v>
      </c>
      <c r="M66" s="35">
        <f t="shared" si="34"/>
        <v>0</v>
      </c>
      <c r="N66" s="35">
        <f t="shared" si="35"/>
        <v>0</v>
      </c>
      <c r="O66" s="35">
        <f t="shared" si="36"/>
        <v>0</v>
      </c>
      <c r="P66" s="36" t="s">
        <v>25</v>
      </c>
      <c r="Q66" s="35">
        <f t="shared" si="37"/>
        <v>0</v>
      </c>
      <c r="R66" s="35">
        <f t="shared" si="38"/>
        <v>0</v>
      </c>
      <c r="S66" s="37">
        <f t="shared" si="39"/>
        <v>0</v>
      </c>
    </row>
    <row r="67" spans="1:19" ht="48" x14ac:dyDescent="0.25">
      <c r="A67" s="29" t="s">
        <v>78</v>
      </c>
      <c r="B67" s="30" t="s">
        <v>6</v>
      </c>
      <c r="C67" s="31">
        <v>87745</v>
      </c>
      <c r="D67" s="32" t="s">
        <v>170</v>
      </c>
      <c r="E67" s="33" t="s">
        <v>207</v>
      </c>
      <c r="F67" s="34">
        <v>22.6</v>
      </c>
      <c r="G67" s="35"/>
      <c r="H67" s="35"/>
      <c r="I67" s="35">
        <f t="shared" si="30"/>
        <v>0</v>
      </c>
      <c r="J67" s="35">
        <f t="shared" si="31"/>
        <v>0</v>
      </c>
      <c r="K67" s="35">
        <f t="shared" si="32"/>
        <v>0</v>
      </c>
      <c r="L67" s="35">
        <f t="shared" si="33"/>
        <v>0</v>
      </c>
      <c r="M67" s="35">
        <f t="shared" si="34"/>
        <v>0</v>
      </c>
      <c r="N67" s="35">
        <f t="shared" si="35"/>
        <v>0</v>
      </c>
      <c r="O67" s="35">
        <f t="shared" si="36"/>
        <v>0</v>
      </c>
      <c r="P67" s="36" t="s">
        <v>25</v>
      </c>
      <c r="Q67" s="35">
        <f t="shared" si="37"/>
        <v>0</v>
      </c>
      <c r="R67" s="35">
        <f t="shared" si="38"/>
        <v>0</v>
      </c>
      <c r="S67" s="37">
        <f t="shared" si="39"/>
        <v>0</v>
      </c>
    </row>
    <row r="68" spans="1:19" x14ac:dyDescent="0.25">
      <c r="A68" s="47"/>
      <c r="B68" s="47"/>
      <c r="C68" s="48"/>
      <c r="D68" s="49"/>
      <c r="E68" s="48"/>
      <c r="F68" s="50"/>
      <c r="G68" s="50"/>
      <c r="H68" s="50"/>
      <c r="I68" s="51"/>
      <c r="J68" s="51"/>
      <c r="K68" s="51"/>
      <c r="L68" s="51"/>
      <c r="M68" s="44"/>
      <c r="N68" s="44"/>
      <c r="O68" s="44"/>
      <c r="P68" s="44"/>
      <c r="Q68" s="44"/>
      <c r="R68" s="44"/>
      <c r="S68" s="45"/>
    </row>
    <row r="69" spans="1:19" x14ac:dyDescent="0.25">
      <c r="A69" s="23">
        <v>6</v>
      </c>
      <c r="B69" s="24"/>
      <c r="C69" s="25"/>
      <c r="D69" s="26" t="s">
        <v>79</v>
      </c>
      <c r="E69" s="26"/>
      <c r="F69" s="27"/>
      <c r="G69" s="28"/>
      <c r="H69" s="28"/>
      <c r="I69" s="28"/>
      <c r="J69" s="28">
        <f>ROUND(SUM(J70:J89),2)</f>
        <v>0</v>
      </c>
      <c r="K69" s="28">
        <f>ROUND(SUM(K70:K89),2)</f>
        <v>0</v>
      </c>
      <c r="L69" s="28">
        <f>ROUND(SUM(L70:L89),2)</f>
        <v>0</v>
      </c>
      <c r="M69" s="28"/>
      <c r="N69" s="28"/>
      <c r="O69" s="28"/>
      <c r="P69" s="28"/>
      <c r="Q69" s="28">
        <f>ROUND((SUM(Q70:Q89)),2)</f>
        <v>0</v>
      </c>
      <c r="R69" s="28">
        <f>ROUND((SUM(R70:R89)),2)</f>
        <v>0</v>
      </c>
      <c r="S69" s="28">
        <f>ROUND((SUM(S70:S89)),2)</f>
        <v>0</v>
      </c>
    </row>
    <row r="70" spans="1:19" ht="24" x14ac:dyDescent="0.25">
      <c r="A70" s="29" t="s">
        <v>80</v>
      </c>
      <c r="B70" s="30" t="s">
        <v>6</v>
      </c>
      <c r="C70" s="31">
        <v>97665</v>
      </c>
      <c r="D70" s="32" t="s">
        <v>171</v>
      </c>
      <c r="E70" s="33" t="s">
        <v>206</v>
      </c>
      <c r="F70" s="34">
        <v>18</v>
      </c>
      <c r="G70" s="35"/>
      <c r="H70" s="35"/>
      <c r="I70" s="35">
        <f t="shared" ref="I70:I89" si="40">ROUND((H70+G70),2)</f>
        <v>0</v>
      </c>
      <c r="J70" s="35">
        <f t="shared" ref="J70:J89" si="41">ROUND((G70*F70),2)</f>
        <v>0</v>
      </c>
      <c r="K70" s="35">
        <f t="shared" ref="K70:K89" si="42">ROUND((H70*F70),2)</f>
        <v>0</v>
      </c>
      <c r="L70" s="35">
        <f t="shared" ref="L70:L89" si="43">ROUND((K70+J70),2)</f>
        <v>0</v>
      </c>
      <c r="M70" s="35">
        <f t="shared" ref="M70:M89" si="44">ROUND((IF(P70="BDI 1",((1+($S$3/100))*G70),((1+($S$4/100))*G70))),2)</f>
        <v>0</v>
      </c>
      <c r="N70" s="35">
        <f t="shared" ref="N70:N89" si="45">ROUND((IF(P70="BDI 1",((1+($S$3/100))*H70),((1+($S$4/100))*H70))),2)</f>
        <v>0</v>
      </c>
      <c r="O70" s="35">
        <f t="shared" ref="O70:O89" si="46">ROUND((M70+N70),2)</f>
        <v>0</v>
      </c>
      <c r="P70" s="36" t="s">
        <v>25</v>
      </c>
      <c r="Q70" s="35">
        <f t="shared" ref="Q70:Q89" si="47">ROUND(M70*F70,2)</f>
        <v>0</v>
      </c>
      <c r="R70" s="35">
        <f t="shared" ref="R70:R89" si="48">ROUND(N70*F70,2)</f>
        <v>0</v>
      </c>
      <c r="S70" s="37">
        <f t="shared" ref="S70:S89" si="49">ROUND(Q70+R70,2)</f>
        <v>0</v>
      </c>
    </row>
    <row r="71" spans="1:19" ht="36" x14ac:dyDescent="0.25">
      <c r="A71" s="29" t="s">
        <v>81</v>
      </c>
      <c r="B71" s="30" t="s">
        <v>6</v>
      </c>
      <c r="C71" s="31">
        <v>103782</v>
      </c>
      <c r="D71" s="32" t="s">
        <v>172</v>
      </c>
      <c r="E71" s="33" t="s">
        <v>206</v>
      </c>
      <c r="F71" s="34">
        <v>21</v>
      </c>
      <c r="G71" s="35"/>
      <c r="H71" s="35"/>
      <c r="I71" s="35">
        <f t="shared" si="40"/>
        <v>0</v>
      </c>
      <c r="J71" s="35">
        <f t="shared" si="41"/>
        <v>0</v>
      </c>
      <c r="K71" s="35">
        <f t="shared" si="42"/>
        <v>0</v>
      </c>
      <c r="L71" s="35">
        <f t="shared" si="43"/>
        <v>0</v>
      </c>
      <c r="M71" s="35">
        <f t="shared" si="44"/>
        <v>0</v>
      </c>
      <c r="N71" s="35">
        <f t="shared" si="45"/>
        <v>0</v>
      </c>
      <c r="O71" s="35">
        <f t="shared" si="46"/>
        <v>0</v>
      </c>
      <c r="P71" s="36" t="s">
        <v>25</v>
      </c>
      <c r="Q71" s="35">
        <f t="shared" si="47"/>
        <v>0</v>
      </c>
      <c r="R71" s="35">
        <f t="shared" si="48"/>
        <v>0</v>
      </c>
      <c r="S71" s="37">
        <f t="shared" si="49"/>
        <v>0</v>
      </c>
    </row>
    <row r="72" spans="1:19" ht="36" x14ac:dyDescent="0.25">
      <c r="A72" s="29" t="s">
        <v>82</v>
      </c>
      <c r="B72" s="30" t="s">
        <v>6</v>
      </c>
      <c r="C72" s="46">
        <v>91953</v>
      </c>
      <c r="D72" s="32" t="s">
        <v>173</v>
      </c>
      <c r="E72" s="33" t="s">
        <v>206</v>
      </c>
      <c r="F72" s="34">
        <v>11</v>
      </c>
      <c r="G72" s="35"/>
      <c r="H72" s="35"/>
      <c r="I72" s="35">
        <f t="shared" si="40"/>
        <v>0</v>
      </c>
      <c r="J72" s="35">
        <f t="shared" si="41"/>
        <v>0</v>
      </c>
      <c r="K72" s="35">
        <f t="shared" si="42"/>
        <v>0</v>
      </c>
      <c r="L72" s="35">
        <f t="shared" si="43"/>
        <v>0</v>
      </c>
      <c r="M72" s="35">
        <f t="shared" si="44"/>
        <v>0</v>
      </c>
      <c r="N72" s="35">
        <f t="shared" si="45"/>
        <v>0</v>
      </c>
      <c r="O72" s="35">
        <f t="shared" si="46"/>
        <v>0</v>
      </c>
      <c r="P72" s="36" t="s">
        <v>25</v>
      </c>
      <c r="Q72" s="35">
        <f t="shared" si="47"/>
        <v>0</v>
      </c>
      <c r="R72" s="35">
        <f t="shared" si="48"/>
        <v>0</v>
      </c>
      <c r="S72" s="37">
        <f t="shared" si="49"/>
        <v>0</v>
      </c>
    </row>
    <row r="73" spans="1:19" ht="36" x14ac:dyDescent="0.25">
      <c r="A73" s="29" t="s">
        <v>83</v>
      </c>
      <c r="B73" s="30" t="s">
        <v>6</v>
      </c>
      <c r="C73" s="31">
        <v>92000</v>
      </c>
      <c r="D73" s="32" t="s">
        <v>174</v>
      </c>
      <c r="E73" s="33" t="s">
        <v>206</v>
      </c>
      <c r="F73" s="34">
        <v>6</v>
      </c>
      <c r="G73" s="35"/>
      <c r="H73" s="35"/>
      <c r="I73" s="35">
        <f t="shared" si="40"/>
        <v>0</v>
      </c>
      <c r="J73" s="35">
        <f t="shared" si="41"/>
        <v>0</v>
      </c>
      <c r="K73" s="35">
        <f t="shared" si="42"/>
        <v>0</v>
      </c>
      <c r="L73" s="35">
        <f t="shared" si="43"/>
        <v>0</v>
      </c>
      <c r="M73" s="35">
        <f t="shared" si="44"/>
        <v>0</v>
      </c>
      <c r="N73" s="35">
        <f t="shared" si="45"/>
        <v>0</v>
      </c>
      <c r="O73" s="35">
        <f t="shared" si="46"/>
        <v>0</v>
      </c>
      <c r="P73" s="36" t="s">
        <v>25</v>
      </c>
      <c r="Q73" s="35">
        <f t="shared" si="47"/>
        <v>0</v>
      </c>
      <c r="R73" s="35">
        <f t="shared" si="48"/>
        <v>0</v>
      </c>
      <c r="S73" s="37">
        <f t="shared" si="49"/>
        <v>0</v>
      </c>
    </row>
    <row r="74" spans="1:19" ht="36" x14ac:dyDescent="0.25">
      <c r="A74" s="29" t="s">
        <v>84</v>
      </c>
      <c r="B74" s="30" t="s">
        <v>6</v>
      </c>
      <c r="C74" s="31">
        <v>91996</v>
      </c>
      <c r="D74" s="32" t="s">
        <v>175</v>
      </c>
      <c r="E74" s="33" t="s">
        <v>206</v>
      </c>
      <c r="F74" s="34">
        <v>14</v>
      </c>
      <c r="G74" s="35"/>
      <c r="H74" s="35"/>
      <c r="I74" s="35">
        <f t="shared" si="40"/>
        <v>0</v>
      </c>
      <c r="J74" s="35">
        <f t="shared" si="41"/>
        <v>0</v>
      </c>
      <c r="K74" s="35">
        <f t="shared" si="42"/>
        <v>0</v>
      </c>
      <c r="L74" s="35">
        <f t="shared" si="43"/>
        <v>0</v>
      </c>
      <c r="M74" s="35">
        <f t="shared" si="44"/>
        <v>0</v>
      </c>
      <c r="N74" s="35">
        <f t="shared" si="45"/>
        <v>0</v>
      </c>
      <c r="O74" s="35">
        <f t="shared" si="46"/>
        <v>0</v>
      </c>
      <c r="P74" s="36" t="s">
        <v>25</v>
      </c>
      <c r="Q74" s="35">
        <f t="shared" si="47"/>
        <v>0</v>
      </c>
      <c r="R74" s="35">
        <f t="shared" si="48"/>
        <v>0</v>
      </c>
      <c r="S74" s="37">
        <f t="shared" si="49"/>
        <v>0</v>
      </c>
    </row>
    <row r="75" spans="1:19" ht="36" x14ac:dyDescent="0.25">
      <c r="A75" s="29" t="s">
        <v>85</v>
      </c>
      <c r="B75" s="30" t="s">
        <v>6</v>
      </c>
      <c r="C75" s="31">
        <v>91997</v>
      </c>
      <c r="D75" s="32" t="s">
        <v>176</v>
      </c>
      <c r="E75" s="33" t="s">
        <v>206</v>
      </c>
      <c r="F75" s="34">
        <v>4</v>
      </c>
      <c r="G75" s="35"/>
      <c r="H75" s="35"/>
      <c r="I75" s="35">
        <f t="shared" si="40"/>
        <v>0</v>
      </c>
      <c r="J75" s="35">
        <f t="shared" si="41"/>
        <v>0</v>
      </c>
      <c r="K75" s="35">
        <f t="shared" si="42"/>
        <v>0</v>
      </c>
      <c r="L75" s="35">
        <f t="shared" si="43"/>
        <v>0</v>
      </c>
      <c r="M75" s="35">
        <f t="shared" si="44"/>
        <v>0</v>
      </c>
      <c r="N75" s="35">
        <f t="shared" si="45"/>
        <v>0</v>
      </c>
      <c r="O75" s="35">
        <f t="shared" si="46"/>
        <v>0</v>
      </c>
      <c r="P75" s="36" t="s">
        <v>25</v>
      </c>
      <c r="Q75" s="35">
        <f t="shared" si="47"/>
        <v>0</v>
      </c>
      <c r="R75" s="35">
        <f t="shared" si="48"/>
        <v>0</v>
      </c>
      <c r="S75" s="37">
        <f t="shared" si="49"/>
        <v>0</v>
      </c>
    </row>
    <row r="76" spans="1:19" ht="36" x14ac:dyDescent="0.25">
      <c r="A76" s="29" t="s">
        <v>86</v>
      </c>
      <c r="B76" s="30" t="s">
        <v>6</v>
      </c>
      <c r="C76" s="31">
        <v>91992</v>
      </c>
      <c r="D76" s="32" t="s">
        <v>177</v>
      </c>
      <c r="E76" s="33" t="s">
        <v>206</v>
      </c>
      <c r="F76" s="34">
        <v>4</v>
      </c>
      <c r="G76" s="35"/>
      <c r="H76" s="35"/>
      <c r="I76" s="35">
        <f t="shared" si="40"/>
        <v>0</v>
      </c>
      <c r="J76" s="35">
        <f t="shared" si="41"/>
        <v>0</v>
      </c>
      <c r="K76" s="35">
        <f t="shared" si="42"/>
        <v>0</v>
      </c>
      <c r="L76" s="35">
        <f t="shared" si="43"/>
        <v>0</v>
      </c>
      <c r="M76" s="35">
        <f t="shared" si="44"/>
        <v>0</v>
      </c>
      <c r="N76" s="35">
        <f t="shared" si="45"/>
        <v>0</v>
      </c>
      <c r="O76" s="35">
        <f t="shared" si="46"/>
        <v>0</v>
      </c>
      <c r="P76" s="36" t="s">
        <v>25</v>
      </c>
      <c r="Q76" s="35">
        <f t="shared" si="47"/>
        <v>0</v>
      </c>
      <c r="R76" s="35">
        <f t="shared" si="48"/>
        <v>0</v>
      </c>
      <c r="S76" s="37">
        <f t="shared" si="49"/>
        <v>0</v>
      </c>
    </row>
    <row r="77" spans="1:19" ht="36" x14ac:dyDescent="0.25">
      <c r="A77" s="29" t="s">
        <v>87</v>
      </c>
      <c r="B77" s="30" t="s">
        <v>6</v>
      </c>
      <c r="C77" s="46">
        <v>91831</v>
      </c>
      <c r="D77" s="32" t="s">
        <v>178</v>
      </c>
      <c r="E77" s="33" t="s">
        <v>210</v>
      </c>
      <c r="F77" s="34">
        <f>136.75*0.6</f>
        <v>82.05</v>
      </c>
      <c r="G77" s="35"/>
      <c r="H77" s="35"/>
      <c r="I77" s="35">
        <f t="shared" si="40"/>
        <v>0</v>
      </c>
      <c r="J77" s="35">
        <f t="shared" si="41"/>
        <v>0</v>
      </c>
      <c r="K77" s="35">
        <f t="shared" si="42"/>
        <v>0</v>
      </c>
      <c r="L77" s="35">
        <f t="shared" si="43"/>
        <v>0</v>
      </c>
      <c r="M77" s="35">
        <f t="shared" si="44"/>
        <v>0</v>
      </c>
      <c r="N77" s="35">
        <f t="shared" si="45"/>
        <v>0</v>
      </c>
      <c r="O77" s="35">
        <f t="shared" si="46"/>
        <v>0</v>
      </c>
      <c r="P77" s="36" t="s">
        <v>25</v>
      </c>
      <c r="Q77" s="35">
        <f t="shared" si="47"/>
        <v>0</v>
      </c>
      <c r="R77" s="35">
        <f t="shared" si="48"/>
        <v>0</v>
      </c>
      <c r="S77" s="37">
        <f t="shared" si="49"/>
        <v>0</v>
      </c>
    </row>
    <row r="78" spans="1:19" ht="36" x14ac:dyDescent="0.25">
      <c r="A78" s="29" t="s">
        <v>88</v>
      </c>
      <c r="B78" s="30" t="s">
        <v>6</v>
      </c>
      <c r="C78" s="31">
        <v>91836</v>
      </c>
      <c r="D78" s="32" t="s">
        <v>179</v>
      </c>
      <c r="E78" s="33" t="s">
        <v>210</v>
      </c>
      <c r="F78" s="34">
        <v>27.25</v>
      </c>
      <c r="G78" s="35"/>
      <c r="H78" s="35"/>
      <c r="I78" s="35">
        <f t="shared" si="40"/>
        <v>0</v>
      </c>
      <c r="J78" s="35">
        <f t="shared" si="41"/>
        <v>0</v>
      </c>
      <c r="K78" s="35">
        <f t="shared" si="42"/>
        <v>0</v>
      </c>
      <c r="L78" s="35">
        <f t="shared" si="43"/>
        <v>0</v>
      </c>
      <c r="M78" s="35">
        <f t="shared" si="44"/>
        <v>0</v>
      </c>
      <c r="N78" s="35">
        <f t="shared" si="45"/>
        <v>0</v>
      </c>
      <c r="O78" s="35">
        <f t="shared" si="46"/>
        <v>0</v>
      </c>
      <c r="P78" s="36" t="s">
        <v>25</v>
      </c>
      <c r="Q78" s="35">
        <f t="shared" si="47"/>
        <v>0</v>
      </c>
      <c r="R78" s="35">
        <f t="shared" si="48"/>
        <v>0</v>
      </c>
      <c r="S78" s="37">
        <f t="shared" si="49"/>
        <v>0</v>
      </c>
    </row>
    <row r="79" spans="1:19" ht="36" x14ac:dyDescent="0.25">
      <c r="A79" s="29" t="s">
        <v>89</v>
      </c>
      <c r="B79" s="30" t="s">
        <v>6</v>
      </c>
      <c r="C79" s="31">
        <v>91852</v>
      </c>
      <c r="D79" s="32" t="s">
        <v>180</v>
      </c>
      <c r="E79" s="33" t="s">
        <v>210</v>
      </c>
      <c r="F79" s="34">
        <f>92.65*0.7</f>
        <v>64.855000000000004</v>
      </c>
      <c r="G79" s="35"/>
      <c r="H79" s="35"/>
      <c r="I79" s="35">
        <f t="shared" si="40"/>
        <v>0</v>
      </c>
      <c r="J79" s="35">
        <f t="shared" si="41"/>
        <v>0</v>
      </c>
      <c r="K79" s="35">
        <f t="shared" si="42"/>
        <v>0</v>
      </c>
      <c r="L79" s="35">
        <f t="shared" si="43"/>
        <v>0</v>
      </c>
      <c r="M79" s="35">
        <f t="shared" si="44"/>
        <v>0</v>
      </c>
      <c r="N79" s="35">
        <f t="shared" si="45"/>
        <v>0</v>
      </c>
      <c r="O79" s="35">
        <f t="shared" si="46"/>
        <v>0</v>
      </c>
      <c r="P79" s="36" t="s">
        <v>25</v>
      </c>
      <c r="Q79" s="35">
        <f t="shared" si="47"/>
        <v>0</v>
      </c>
      <c r="R79" s="35">
        <f t="shared" si="48"/>
        <v>0</v>
      </c>
      <c r="S79" s="37">
        <f t="shared" si="49"/>
        <v>0</v>
      </c>
    </row>
    <row r="80" spans="1:19" ht="36" x14ac:dyDescent="0.25">
      <c r="A80" s="29" t="s">
        <v>90</v>
      </c>
      <c r="B80" s="30" t="s">
        <v>6</v>
      </c>
      <c r="C80" s="31">
        <v>90447</v>
      </c>
      <c r="D80" s="32" t="s">
        <v>181</v>
      </c>
      <c r="E80" s="33" t="s">
        <v>210</v>
      </c>
      <c r="F80" s="34">
        <v>92.65</v>
      </c>
      <c r="G80" s="35"/>
      <c r="H80" s="35"/>
      <c r="I80" s="35">
        <f t="shared" si="40"/>
        <v>0</v>
      </c>
      <c r="J80" s="35">
        <f t="shared" si="41"/>
        <v>0</v>
      </c>
      <c r="K80" s="35">
        <f t="shared" si="42"/>
        <v>0</v>
      </c>
      <c r="L80" s="35">
        <f t="shared" si="43"/>
        <v>0</v>
      </c>
      <c r="M80" s="35">
        <f t="shared" si="44"/>
        <v>0</v>
      </c>
      <c r="N80" s="35">
        <f t="shared" si="45"/>
        <v>0</v>
      </c>
      <c r="O80" s="35">
        <f t="shared" si="46"/>
        <v>0</v>
      </c>
      <c r="P80" s="36" t="s">
        <v>25</v>
      </c>
      <c r="Q80" s="35">
        <f t="shared" si="47"/>
        <v>0</v>
      </c>
      <c r="R80" s="35">
        <f t="shared" si="48"/>
        <v>0</v>
      </c>
      <c r="S80" s="37">
        <f t="shared" si="49"/>
        <v>0</v>
      </c>
    </row>
    <row r="81" spans="1:19" ht="36" x14ac:dyDescent="0.25">
      <c r="A81" s="29" t="s">
        <v>91</v>
      </c>
      <c r="B81" s="30" t="s">
        <v>6</v>
      </c>
      <c r="C81" s="46">
        <v>91924</v>
      </c>
      <c r="D81" s="32" t="s">
        <v>182</v>
      </c>
      <c r="E81" s="33" t="s">
        <v>210</v>
      </c>
      <c r="F81" s="34">
        <f>262.15*0.6</f>
        <v>157.29</v>
      </c>
      <c r="G81" s="35"/>
      <c r="H81" s="35"/>
      <c r="I81" s="35">
        <f t="shared" si="40"/>
        <v>0</v>
      </c>
      <c r="J81" s="35">
        <f t="shared" si="41"/>
        <v>0</v>
      </c>
      <c r="K81" s="35">
        <f t="shared" si="42"/>
        <v>0</v>
      </c>
      <c r="L81" s="35">
        <f t="shared" si="43"/>
        <v>0</v>
      </c>
      <c r="M81" s="35">
        <f t="shared" si="44"/>
        <v>0</v>
      </c>
      <c r="N81" s="35">
        <f t="shared" si="45"/>
        <v>0</v>
      </c>
      <c r="O81" s="35">
        <f t="shared" si="46"/>
        <v>0</v>
      </c>
      <c r="P81" s="36" t="s">
        <v>25</v>
      </c>
      <c r="Q81" s="35">
        <f t="shared" si="47"/>
        <v>0</v>
      </c>
      <c r="R81" s="35">
        <f t="shared" si="48"/>
        <v>0</v>
      </c>
      <c r="S81" s="37">
        <f t="shared" si="49"/>
        <v>0</v>
      </c>
    </row>
    <row r="82" spans="1:19" ht="36" x14ac:dyDescent="0.25">
      <c r="A82" s="29" t="s">
        <v>92</v>
      </c>
      <c r="B82" s="30" t="s">
        <v>6</v>
      </c>
      <c r="C82" s="31">
        <v>91926</v>
      </c>
      <c r="D82" s="32" t="s">
        <v>183</v>
      </c>
      <c r="E82" s="33" t="s">
        <v>210</v>
      </c>
      <c r="F82" s="34">
        <f>735.75*0.6</f>
        <v>441.45</v>
      </c>
      <c r="G82" s="35"/>
      <c r="H82" s="35"/>
      <c r="I82" s="35">
        <f t="shared" si="40"/>
        <v>0</v>
      </c>
      <c r="J82" s="35">
        <f t="shared" si="41"/>
        <v>0</v>
      </c>
      <c r="K82" s="35">
        <f t="shared" si="42"/>
        <v>0</v>
      </c>
      <c r="L82" s="35">
        <f t="shared" si="43"/>
        <v>0</v>
      </c>
      <c r="M82" s="35">
        <f t="shared" si="44"/>
        <v>0</v>
      </c>
      <c r="N82" s="35">
        <f t="shared" si="45"/>
        <v>0</v>
      </c>
      <c r="O82" s="35">
        <f t="shared" si="46"/>
        <v>0</v>
      </c>
      <c r="P82" s="36" t="s">
        <v>25</v>
      </c>
      <c r="Q82" s="35">
        <f t="shared" si="47"/>
        <v>0</v>
      </c>
      <c r="R82" s="35">
        <f t="shared" si="48"/>
        <v>0</v>
      </c>
      <c r="S82" s="37">
        <f t="shared" si="49"/>
        <v>0</v>
      </c>
    </row>
    <row r="83" spans="1:19" ht="36" x14ac:dyDescent="0.25">
      <c r="A83" s="29" t="s">
        <v>93</v>
      </c>
      <c r="B83" s="30" t="s">
        <v>6</v>
      </c>
      <c r="C83" s="46">
        <v>91930</v>
      </c>
      <c r="D83" s="32" t="s">
        <v>184</v>
      </c>
      <c r="E83" s="33" t="s">
        <v>210</v>
      </c>
      <c r="F83" s="34">
        <f>563.85*0.6</f>
        <v>338.31</v>
      </c>
      <c r="G83" s="35"/>
      <c r="H83" s="35"/>
      <c r="I83" s="35">
        <f t="shared" si="40"/>
        <v>0</v>
      </c>
      <c r="J83" s="35">
        <f t="shared" si="41"/>
        <v>0</v>
      </c>
      <c r="K83" s="35">
        <f t="shared" si="42"/>
        <v>0</v>
      </c>
      <c r="L83" s="35">
        <f t="shared" si="43"/>
        <v>0</v>
      </c>
      <c r="M83" s="35">
        <f t="shared" si="44"/>
        <v>0</v>
      </c>
      <c r="N83" s="35">
        <f t="shared" si="45"/>
        <v>0</v>
      </c>
      <c r="O83" s="35">
        <f t="shared" si="46"/>
        <v>0</v>
      </c>
      <c r="P83" s="36" t="s">
        <v>25</v>
      </c>
      <c r="Q83" s="35">
        <f t="shared" si="47"/>
        <v>0</v>
      </c>
      <c r="R83" s="35">
        <f t="shared" si="48"/>
        <v>0</v>
      </c>
      <c r="S83" s="37">
        <f t="shared" si="49"/>
        <v>0</v>
      </c>
    </row>
    <row r="84" spans="1:19" ht="24" x14ac:dyDescent="0.25">
      <c r="A84" s="29" t="s">
        <v>94</v>
      </c>
      <c r="B84" s="30" t="s">
        <v>6</v>
      </c>
      <c r="C84" s="46">
        <v>93654</v>
      </c>
      <c r="D84" s="32" t="s">
        <v>185</v>
      </c>
      <c r="E84" s="33" t="s">
        <v>206</v>
      </c>
      <c r="F84" s="34">
        <v>1</v>
      </c>
      <c r="G84" s="35"/>
      <c r="H84" s="35"/>
      <c r="I84" s="35">
        <f t="shared" si="40"/>
        <v>0</v>
      </c>
      <c r="J84" s="35">
        <f t="shared" si="41"/>
        <v>0</v>
      </c>
      <c r="K84" s="35">
        <f t="shared" si="42"/>
        <v>0</v>
      </c>
      <c r="L84" s="35">
        <f t="shared" si="43"/>
        <v>0</v>
      </c>
      <c r="M84" s="35">
        <f t="shared" si="44"/>
        <v>0</v>
      </c>
      <c r="N84" s="35">
        <f t="shared" si="45"/>
        <v>0</v>
      </c>
      <c r="O84" s="35">
        <f t="shared" si="46"/>
        <v>0</v>
      </c>
      <c r="P84" s="36" t="s">
        <v>25</v>
      </c>
      <c r="Q84" s="35">
        <f t="shared" si="47"/>
        <v>0</v>
      </c>
      <c r="R84" s="35">
        <f t="shared" si="48"/>
        <v>0</v>
      </c>
      <c r="S84" s="37">
        <f t="shared" si="49"/>
        <v>0</v>
      </c>
    </row>
    <row r="85" spans="1:19" ht="24" x14ac:dyDescent="0.25">
      <c r="A85" s="29" t="s">
        <v>95</v>
      </c>
      <c r="B85" s="30" t="s">
        <v>6</v>
      </c>
      <c r="C85" s="46">
        <v>93655</v>
      </c>
      <c r="D85" s="32" t="s">
        <v>186</v>
      </c>
      <c r="E85" s="33" t="s">
        <v>206</v>
      </c>
      <c r="F85" s="34">
        <v>2</v>
      </c>
      <c r="G85" s="35"/>
      <c r="H85" s="35"/>
      <c r="I85" s="35">
        <f t="shared" si="40"/>
        <v>0</v>
      </c>
      <c r="J85" s="35">
        <f t="shared" si="41"/>
        <v>0</v>
      </c>
      <c r="K85" s="35">
        <f t="shared" si="42"/>
        <v>0</v>
      </c>
      <c r="L85" s="35">
        <f t="shared" si="43"/>
        <v>0</v>
      </c>
      <c r="M85" s="35">
        <f t="shared" si="44"/>
        <v>0</v>
      </c>
      <c r="N85" s="35">
        <f t="shared" si="45"/>
        <v>0</v>
      </c>
      <c r="O85" s="35">
        <f t="shared" si="46"/>
        <v>0</v>
      </c>
      <c r="P85" s="36" t="s">
        <v>25</v>
      </c>
      <c r="Q85" s="35">
        <f t="shared" si="47"/>
        <v>0</v>
      </c>
      <c r="R85" s="35">
        <f t="shared" si="48"/>
        <v>0</v>
      </c>
      <c r="S85" s="37">
        <f t="shared" si="49"/>
        <v>0</v>
      </c>
    </row>
    <row r="86" spans="1:19" ht="24" x14ac:dyDescent="0.25">
      <c r="A86" s="29" t="s">
        <v>96</v>
      </c>
      <c r="B86" s="30" t="s">
        <v>6</v>
      </c>
      <c r="C86" s="31">
        <v>93656</v>
      </c>
      <c r="D86" s="32" t="s">
        <v>187</v>
      </c>
      <c r="E86" s="33" t="s">
        <v>206</v>
      </c>
      <c r="F86" s="34">
        <v>4</v>
      </c>
      <c r="G86" s="35"/>
      <c r="H86" s="35"/>
      <c r="I86" s="35">
        <f t="shared" si="40"/>
        <v>0</v>
      </c>
      <c r="J86" s="35">
        <f t="shared" si="41"/>
        <v>0</v>
      </c>
      <c r="K86" s="35">
        <f t="shared" si="42"/>
        <v>0</v>
      </c>
      <c r="L86" s="35">
        <f t="shared" si="43"/>
        <v>0</v>
      </c>
      <c r="M86" s="35">
        <f t="shared" si="44"/>
        <v>0</v>
      </c>
      <c r="N86" s="35">
        <f t="shared" si="45"/>
        <v>0</v>
      </c>
      <c r="O86" s="35">
        <f t="shared" si="46"/>
        <v>0</v>
      </c>
      <c r="P86" s="36" t="s">
        <v>25</v>
      </c>
      <c r="Q86" s="35">
        <f t="shared" si="47"/>
        <v>0</v>
      </c>
      <c r="R86" s="35">
        <f t="shared" si="48"/>
        <v>0</v>
      </c>
      <c r="S86" s="37">
        <f t="shared" si="49"/>
        <v>0</v>
      </c>
    </row>
    <row r="87" spans="1:19" ht="24" x14ac:dyDescent="0.25">
      <c r="A87" s="29" t="s">
        <v>97</v>
      </c>
      <c r="B87" s="30" t="s">
        <v>6</v>
      </c>
      <c r="C87" s="31">
        <v>93658</v>
      </c>
      <c r="D87" s="32" t="s">
        <v>188</v>
      </c>
      <c r="E87" s="33" t="s">
        <v>206</v>
      </c>
      <c r="F87" s="34">
        <v>7</v>
      </c>
      <c r="G87" s="35"/>
      <c r="H87" s="35"/>
      <c r="I87" s="35">
        <f t="shared" si="40"/>
        <v>0</v>
      </c>
      <c r="J87" s="35">
        <f t="shared" si="41"/>
        <v>0</v>
      </c>
      <c r="K87" s="35">
        <f t="shared" si="42"/>
        <v>0</v>
      </c>
      <c r="L87" s="35">
        <f t="shared" si="43"/>
        <v>0</v>
      </c>
      <c r="M87" s="35">
        <f t="shared" si="44"/>
        <v>0</v>
      </c>
      <c r="N87" s="35">
        <f t="shared" si="45"/>
        <v>0</v>
      </c>
      <c r="O87" s="35">
        <f t="shared" si="46"/>
        <v>0</v>
      </c>
      <c r="P87" s="36" t="s">
        <v>25</v>
      </c>
      <c r="Q87" s="35">
        <f t="shared" si="47"/>
        <v>0</v>
      </c>
      <c r="R87" s="35">
        <f t="shared" si="48"/>
        <v>0</v>
      </c>
      <c r="S87" s="37">
        <f t="shared" si="49"/>
        <v>0</v>
      </c>
    </row>
    <row r="88" spans="1:19" ht="24" x14ac:dyDescent="0.25">
      <c r="A88" s="29" t="s">
        <v>98</v>
      </c>
      <c r="B88" s="30" t="s">
        <v>6</v>
      </c>
      <c r="C88" s="46">
        <v>39446</v>
      </c>
      <c r="D88" s="32" t="s">
        <v>189</v>
      </c>
      <c r="E88" s="33" t="s">
        <v>212</v>
      </c>
      <c r="F88" s="34">
        <v>3</v>
      </c>
      <c r="G88" s="35"/>
      <c r="H88" s="35"/>
      <c r="I88" s="35">
        <f t="shared" si="40"/>
        <v>0</v>
      </c>
      <c r="J88" s="35">
        <f t="shared" si="41"/>
        <v>0</v>
      </c>
      <c r="K88" s="35">
        <f t="shared" si="42"/>
        <v>0</v>
      </c>
      <c r="L88" s="35">
        <f t="shared" si="43"/>
        <v>0</v>
      </c>
      <c r="M88" s="35">
        <f t="shared" si="44"/>
        <v>0</v>
      </c>
      <c r="N88" s="35">
        <f t="shared" si="45"/>
        <v>0</v>
      </c>
      <c r="O88" s="35">
        <f t="shared" si="46"/>
        <v>0</v>
      </c>
      <c r="P88" s="36" t="s">
        <v>25</v>
      </c>
      <c r="Q88" s="35">
        <f t="shared" si="47"/>
        <v>0</v>
      </c>
      <c r="R88" s="35">
        <f t="shared" si="48"/>
        <v>0</v>
      </c>
      <c r="S88" s="37">
        <f t="shared" si="49"/>
        <v>0</v>
      </c>
    </row>
    <row r="89" spans="1:19" ht="24" x14ac:dyDescent="0.25">
      <c r="A89" s="29" t="s">
        <v>99</v>
      </c>
      <c r="B89" s="30" t="s">
        <v>6</v>
      </c>
      <c r="C89" s="31">
        <v>101894</v>
      </c>
      <c r="D89" s="32" t="s">
        <v>190</v>
      </c>
      <c r="E89" s="33" t="s">
        <v>206</v>
      </c>
      <c r="F89" s="34">
        <v>1</v>
      </c>
      <c r="G89" s="35"/>
      <c r="H89" s="35"/>
      <c r="I89" s="35">
        <f t="shared" si="40"/>
        <v>0</v>
      </c>
      <c r="J89" s="35">
        <f t="shared" si="41"/>
        <v>0</v>
      </c>
      <c r="K89" s="35">
        <f t="shared" si="42"/>
        <v>0</v>
      </c>
      <c r="L89" s="35">
        <f t="shared" si="43"/>
        <v>0</v>
      </c>
      <c r="M89" s="35">
        <f t="shared" si="44"/>
        <v>0</v>
      </c>
      <c r="N89" s="35">
        <f t="shared" si="45"/>
        <v>0</v>
      </c>
      <c r="O89" s="35">
        <f t="shared" si="46"/>
        <v>0</v>
      </c>
      <c r="P89" s="36" t="s">
        <v>25</v>
      </c>
      <c r="Q89" s="35">
        <f t="shared" si="47"/>
        <v>0</v>
      </c>
      <c r="R89" s="35">
        <f t="shared" si="48"/>
        <v>0</v>
      </c>
      <c r="S89" s="37">
        <f t="shared" si="49"/>
        <v>0</v>
      </c>
    </row>
    <row r="90" spans="1:19" x14ac:dyDescent="0.25">
      <c r="A90" s="47"/>
      <c r="B90" s="47"/>
      <c r="C90" s="48"/>
      <c r="D90" s="49"/>
      <c r="E90" s="48"/>
      <c r="F90" s="50"/>
      <c r="G90" s="50"/>
      <c r="H90" s="50"/>
      <c r="I90" s="51"/>
      <c r="J90" s="51"/>
      <c r="K90" s="51"/>
      <c r="L90" s="51"/>
      <c r="M90" s="44"/>
      <c r="N90" s="44"/>
      <c r="O90" s="44"/>
      <c r="P90" s="44"/>
      <c r="Q90" s="44"/>
      <c r="R90" s="44"/>
      <c r="S90" s="45"/>
    </row>
    <row r="91" spans="1:19" x14ac:dyDescent="0.25">
      <c r="A91" s="23">
        <v>7</v>
      </c>
      <c r="B91" s="24"/>
      <c r="C91" s="25"/>
      <c r="D91" s="26" t="s">
        <v>100</v>
      </c>
      <c r="E91" s="26"/>
      <c r="F91" s="27"/>
      <c r="G91" s="28"/>
      <c r="H91" s="28"/>
      <c r="I91" s="28"/>
      <c r="J91" s="28">
        <f>ROUND(SUM(J92:J102),2)</f>
        <v>0</v>
      </c>
      <c r="K91" s="28">
        <f>ROUND(SUM(K92:K102),2)</f>
        <v>0</v>
      </c>
      <c r="L91" s="28">
        <f>ROUND(SUM(L92:L102),2)</f>
        <v>0</v>
      </c>
      <c r="M91" s="28"/>
      <c r="N91" s="28"/>
      <c r="O91" s="28"/>
      <c r="P91" s="28"/>
      <c r="Q91" s="28">
        <f>ROUND((SUM(Q92:Q102)),2)</f>
        <v>0</v>
      </c>
      <c r="R91" s="28">
        <f>ROUND((SUM(R92:R102)),2)</f>
        <v>0</v>
      </c>
      <c r="S91" s="28">
        <f>ROUND((SUM(S92:S102)),2)</f>
        <v>0</v>
      </c>
    </row>
    <row r="92" spans="1:19" ht="24" x14ac:dyDescent="0.25">
      <c r="A92" s="29" t="s">
        <v>101</v>
      </c>
      <c r="B92" s="30" t="s">
        <v>6</v>
      </c>
      <c r="C92" s="31">
        <v>102193</v>
      </c>
      <c r="D92" s="32" t="s">
        <v>191</v>
      </c>
      <c r="E92" s="33" t="s">
        <v>207</v>
      </c>
      <c r="F92" s="34">
        <v>36.119999999999997</v>
      </c>
      <c r="G92" s="35"/>
      <c r="H92" s="35"/>
      <c r="I92" s="35">
        <f t="shared" ref="I92:I102" si="50">ROUND((H92+G92),2)</f>
        <v>0</v>
      </c>
      <c r="J92" s="35">
        <f t="shared" ref="J92:J102" si="51">ROUND((G92*F92),2)</f>
        <v>0</v>
      </c>
      <c r="K92" s="35">
        <f t="shared" ref="K92:K102" si="52">ROUND((H92*F92),2)</f>
        <v>0</v>
      </c>
      <c r="L92" s="35">
        <f t="shared" ref="L92:L102" si="53">ROUND((K92+J92),2)</f>
        <v>0</v>
      </c>
      <c r="M92" s="35">
        <f t="shared" ref="M92:M102" si="54">ROUND((IF(P92="BDI 1",((1+($S$3/100))*G92),((1+($S$4/100))*G92))),2)</f>
        <v>0</v>
      </c>
      <c r="N92" s="35">
        <f t="shared" ref="N92:N102" si="55">ROUND((IF(P92="BDI 1",((1+($S$3/100))*H92),((1+($S$4/100))*H92))),2)</f>
        <v>0</v>
      </c>
      <c r="O92" s="35">
        <f t="shared" ref="O92:O102" si="56">ROUND((M92+N92),2)</f>
        <v>0</v>
      </c>
      <c r="P92" s="36" t="s">
        <v>25</v>
      </c>
      <c r="Q92" s="35">
        <f t="shared" ref="Q92:Q102" si="57">ROUND(M92*F92,2)</f>
        <v>0</v>
      </c>
      <c r="R92" s="35">
        <f t="shared" ref="R92:R102" si="58">ROUND(N92*F92,2)</f>
        <v>0</v>
      </c>
      <c r="S92" s="37">
        <f t="shared" ref="S92:S102" si="59">ROUND(Q92+R92,2)</f>
        <v>0</v>
      </c>
    </row>
    <row r="93" spans="1:19" ht="24" x14ac:dyDescent="0.25">
      <c r="A93" s="29" t="s">
        <v>102</v>
      </c>
      <c r="B93" s="30" t="s">
        <v>6</v>
      </c>
      <c r="C93" s="31">
        <v>102197</v>
      </c>
      <c r="D93" s="32" t="s">
        <v>192</v>
      </c>
      <c r="E93" s="33" t="s">
        <v>207</v>
      </c>
      <c r="F93" s="34">
        <v>36.119999999999997</v>
      </c>
      <c r="G93" s="35"/>
      <c r="H93" s="35"/>
      <c r="I93" s="35">
        <f t="shared" si="50"/>
        <v>0</v>
      </c>
      <c r="J93" s="35">
        <f t="shared" si="51"/>
        <v>0</v>
      </c>
      <c r="K93" s="35">
        <f t="shared" si="52"/>
        <v>0</v>
      </c>
      <c r="L93" s="35">
        <f t="shared" si="53"/>
        <v>0</v>
      </c>
      <c r="M93" s="35">
        <f t="shared" si="54"/>
        <v>0</v>
      </c>
      <c r="N93" s="35">
        <f t="shared" si="55"/>
        <v>0</v>
      </c>
      <c r="O93" s="35">
        <f t="shared" si="56"/>
        <v>0</v>
      </c>
      <c r="P93" s="36" t="s">
        <v>25</v>
      </c>
      <c r="Q93" s="35">
        <f t="shared" si="57"/>
        <v>0</v>
      </c>
      <c r="R93" s="35">
        <f t="shared" si="58"/>
        <v>0</v>
      </c>
      <c r="S93" s="37">
        <f t="shared" si="59"/>
        <v>0</v>
      </c>
    </row>
    <row r="94" spans="1:19" ht="24" x14ac:dyDescent="0.25">
      <c r="A94" s="29" t="s">
        <v>103</v>
      </c>
      <c r="B94" s="30" t="s">
        <v>6</v>
      </c>
      <c r="C94" s="46">
        <v>102229</v>
      </c>
      <c r="D94" s="32" t="s">
        <v>193</v>
      </c>
      <c r="E94" s="33" t="s">
        <v>207</v>
      </c>
      <c r="F94" s="34">
        <v>36.119999999999997</v>
      </c>
      <c r="G94" s="35"/>
      <c r="H94" s="35"/>
      <c r="I94" s="35">
        <f t="shared" si="50"/>
        <v>0</v>
      </c>
      <c r="J94" s="35">
        <f t="shared" si="51"/>
        <v>0</v>
      </c>
      <c r="K94" s="35">
        <f t="shared" si="52"/>
        <v>0</v>
      </c>
      <c r="L94" s="35">
        <f t="shared" si="53"/>
        <v>0</v>
      </c>
      <c r="M94" s="35">
        <f t="shared" si="54"/>
        <v>0</v>
      </c>
      <c r="N94" s="35">
        <f t="shared" si="55"/>
        <v>0</v>
      </c>
      <c r="O94" s="35">
        <f t="shared" si="56"/>
        <v>0</v>
      </c>
      <c r="P94" s="36" t="s">
        <v>25</v>
      </c>
      <c r="Q94" s="35">
        <f t="shared" si="57"/>
        <v>0</v>
      </c>
      <c r="R94" s="35">
        <f t="shared" si="58"/>
        <v>0</v>
      </c>
      <c r="S94" s="37">
        <f t="shared" si="59"/>
        <v>0</v>
      </c>
    </row>
    <row r="95" spans="1:19" ht="24" x14ac:dyDescent="0.25">
      <c r="A95" s="29" t="s">
        <v>104</v>
      </c>
      <c r="B95" s="30" t="s">
        <v>6</v>
      </c>
      <c r="C95" s="31">
        <v>88485</v>
      </c>
      <c r="D95" s="32" t="s">
        <v>194</v>
      </c>
      <c r="E95" s="33" t="s">
        <v>207</v>
      </c>
      <c r="F95" s="34">
        <v>126.7</v>
      </c>
      <c r="G95" s="35"/>
      <c r="H95" s="35"/>
      <c r="I95" s="35">
        <f t="shared" si="50"/>
        <v>0</v>
      </c>
      <c r="J95" s="35">
        <f t="shared" si="51"/>
        <v>0</v>
      </c>
      <c r="K95" s="35">
        <f t="shared" si="52"/>
        <v>0</v>
      </c>
      <c r="L95" s="35">
        <f t="shared" si="53"/>
        <v>0</v>
      </c>
      <c r="M95" s="35">
        <f t="shared" si="54"/>
        <v>0</v>
      </c>
      <c r="N95" s="35">
        <f t="shared" si="55"/>
        <v>0</v>
      </c>
      <c r="O95" s="35">
        <f t="shared" si="56"/>
        <v>0</v>
      </c>
      <c r="P95" s="36" t="s">
        <v>25</v>
      </c>
      <c r="Q95" s="35">
        <f t="shared" si="57"/>
        <v>0</v>
      </c>
      <c r="R95" s="35">
        <f t="shared" si="58"/>
        <v>0</v>
      </c>
      <c r="S95" s="37">
        <f t="shared" si="59"/>
        <v>0</v>
      </c>
    </row>
    <row r="96" spans="1:19" ht="24" x14ac:dyDescent="0.25">
      <c r="A96" s="29" t="s">
        <v>105</v>
      </c>
      <c r="B96" s="30" t="s">
        <v>6</v>
      </c>
      <c r="C96" s="46">
        <v>88489</v>
      </c>
      <c r="D96" s="32" t="s">
        <v>195</v>
      </c>
      <c r="E96" s="33" t="s">
        <v>207</v>
      </c>
      <c r="F96" s="34">
        <v>529.1</v>
      </c>
      <c r="G96" s="35"/>
      <c r="H96" s="35"/>
      <c r="I96" s="35">
        <f t="shared" si="50"/>
        <v>0</v>
      </c>
      <c r="J96" s="35">
        <f t="shared" si="51"/>
        <v>0</v>
      </c>
      <c r="K96" s="35">
        <f t="shared" si="52"/>
        <v>0</v>
      </c>
      <c r="L96" s="35">
        <f t="shared" si="53"/>
        <v>0</v>
      </c>
      <c r="M96" s="35">
        <f t="shared" si="54"/>
        <v>0</v>
      </c>
      <c r="N96" s="35">
        <f t="shared" si="55"/>
        <v>0</v>
      </c>
      <c r="O96" s="35">
        <f t="shared" si="56"/>
        <v>0</v>
      </c>
      <c r="P96" s="36" t="s">
        <v>25</v>
      </c>
      <c r="Q96" s="35">
        <f t="shared" si="57"/>
        <v>0</v>
      </c>
      <c r="R96" s="35">
        <f t="shared" si="58"/>
        <v>0</v>
      </c>
      <c r="S96" s="37">
        <f t="shared" si="59"/>
        <v>0</v>
      </c>
    </row>
    <row r="97" spans="1:19" ht="36" x14ac:dyDescent="0.25">
      <c r="A97" s="29" t="s">
        <v>106</v>
      </c>
      <c r="B97" s="30" t="s">
        <v>6</v>
      </c>
      <c r="C97" s="31">
        <v>87249</v>
      </c>
      <c r="D97" s="32" t="s">
        <v>196</v>
      </c>
      <c r="E97" s="33" t="s">
        <v>207</v>
      </c>
      <c r="F97" s="34">
        <v>57.05</v>
      </c>
      <c r="G97" s="35"/>
      <c r="H97" s="35"/>
      <c r="I97" s="35">
        <f t="shared" si="50"/>
        <v>0</v>
      </c>
      <c r="J97" s="35">
        <f t="shared" si="51"/>
        <v>0</v>
      </c>
      <c r="K97" s="35">
        <f t="shared" si="52"/>
        <v>0</v>
      </c>
      <c r="L97" s="35">
        <f t="shared" si="53"/>
        <v>0</v>
      </c>
      <c r="M97" s="35">
        <f t="shared" si="54"/>
        <v>0</v>
      </c>
      <c r="N97" s="35">
        <f t="shared" si="55"/>
        <v>0</v>
      </c>
      <c r="O97" s="35">
        <f t="shared" si="56"/>
        <v>0</v>
      </c>
      <c r="P97" s="36" t="s">
        <v>25</v>
      </c>
      <c r="Q97" s="35">
        <f t="shared" si="57"/>
        <v>0</v>
      </c>
      <c r="R97" s="35">
        <f t="shared" si="58"/>
        <v>0</v>
      </c>
      <c r="S97" s="37">
        <f t="shared" si="59"/>
        <v>0</v>
      </c>
    </row>
    <row r="98" spans="1:19" ht="36" x14ac:dyDescent="0.25">
      <c r="A98" s="29" t="s">
        <v>107</v>
      </c>
      <c r="B98" s="30" t="s">
        <v>6</v>
      </c>
      <c r="C98" s="31">
        <v>87251</v>
      </c>
      <c r="D98" s="32" t="s">
        <v>197</v>
      </c>
      <c r="E98" s="33" t="s">
        <v>207</v>
      </c>
      <c r="F98" s="34">
        <v>105.18</v>
      </c>
      <c r="G98" s="35"/>
      <c r="H98" s="35"/>
      <c r="I98" s="35">
        <f t="shared" si="50"/>
        <v>0</v>
      </c>
      <c r="J98" s="35">
        <f t="shared" si="51"/>
        <v>0</v>
      </c>
      <c r="K98" s="35">
        <f t="shared" si="52"/>
        <v>0</v>
      </c>
      <c r="L98" s="35">
        <f t="shared" si="53"/>
        <v>0</v>
      </c>
      <c r="M98" s="35">
        <f t="shared" si="54"/>
        <v>0</v>
      </c>
      <c r="N98" s="35">
        <f t="shared" si="55"/>
        <v>0</v>
      </c>
      <c r="O98" s="35">
        <f t="shared" si="56"/>
        <v>0</v>
      </c>
      <c r="P98" s="36" t="s">
        <v>25</v>
      </c>
      <c r="Q98" s="35">
        <f t="shared" si="57"/>
        <v>0</v>
      </c>
      <c r="R98" s="35">
        <f t="shared" si="58"/>
        <v>0</v>
      </c>
      <c r="S98" s="37">
        <f t="shared" si="59"/>
        <v>0</v>
      </c>
    </row>
    <row r="99" spans="1:19" ht="48" x14ac:dyDescent="0.25">
      <c r="A99" s="29" t="s">
        <v>108</v>
      </c>
      <c r="B99" s="30" t="s">
        <v>6</v>
      </c>
      <c r="C99" s="31">
        <v>87273</v>
      </c>
      <c r="D99" s="32" t="s">
        <v>198</v>
      </c>
      <c r="E99" s="33" t="s">
        <v>207</v>
      </c>
      <c r="F99" s="34">
        <v>65.53</v>
      </c>
      <c r="G99" s="35"/>
      <c r="H99" s="35"/>
      <c r="I99" s="35">
        <f t="shared" si="50"/>
        <v>0</v>
      </c>
      <c r="J99" s="35">
        <f t="shared" si="51"/>
        <v>0</v>
      </c>
      <c r="K99" s="35">
        <f t="shared" si="52"/>
        <v>0</v>
      </c>
      <c r="L99" s="35">
        <f t="shared" si="53"/>
        <v>0</v>
      </c>
      <c r="M99" s="35">
        <f t="shared" si="54"/>
        <v>0</v>
      </c>
      <c r="N99" s="35">
        <f t="shared" si="55"/>
        <v>0</v>
      </c>
      <c r="O99" s="35">
        <f t="shared" si="56"/>
        <v>0</v>
      </c>
      <c r="P99" s="36" t="s">
        <v>25</v>
      </c>
      <c r="Q99" s="35">
        <f t="shared" si="57"/>
        <v>0</v>
      </c>
      <c r="R99" s="35">
        <f t="shared" si="58"/>
        <v>0</v>
      </c>
      <c r="S99" s="37">
        <f t="shared" si="59"/>
        <v>0</v>
      </c>
    </row>
    <row r="100" spans="1:19" ht="36" x14ac:dyDescent="0.25">
      <c r="A100" s="29" t="s">
        <v>109</v>
      </c>
      <c r="B100" s="30" t="s">
        <v>6</v>
      </c>
      <c r="C100" s="31">
        <v>96467</v>
      </c>
      <c r="D100" s="32" t="s">
        <v>199</v>
      </c>
      <c r="E100" s="33" t="s">
        <v>210</v>
      </c>
      <c r="F100" s="34">
        <v>127.48</v>
      </c>
      <c r="G100" s="35"/>
      <c r="H100" s="35"/>
      <c r="I100" s="35">
        <f t="shared" si="50"/>
        <v>0</v>
      </c>
      <c r="J100" s="35">
        <f t="shared" si="51"/>
        <v>0</v>
      </c>
      <c r="K100" s="35">
        <f t="shared" si="52"/>
        <v>0</v>
      </c>
      <c r="L100" s="35">
        <f t="shared" si="53"/>
        <v>0</v>
      </c>
      <c r="M100" s="35">
        <f t="shared" si="54"/>
        <v>0</v>
      </c>
      <c r="N100" s="35">
        <f t="shared" si="55"/>
        <v>0</v>
      </c>
      <c r="O100" s="35">
        <f t="shared" si="56"/>
        <v>0</v>
      </c>
      <c r="P100" s="36" t="s">
        <v>25</v>
      </c>
      <c r="Q100" s="35">
        <f t="shared" si="57"/>
        <v>0</v>
      </c>
      <c r="R100" s="35">
        <f t="shared" si="58"/>
        <v>0</v>
      </c>
      <c r="S100" s="37">
        <f t="shared" si="59"/>
        <v>0</v>
      </c>
    </row>
    <row r="101" spans="1:19" ht="36" x14ac:dyDescent="0.25">
      <c r="A101" s="29" t="s">
        <v>110</v>
      </c>
      <c r="B101" s="30" t="s">
        <v>6</v>
      </c>
      <c r="C101" s="31">
        <v>96116</v>
      </c>
      <c r="D101" s="32" t="s">
        <v>200</v>
      </c>
      <c r="E101" s="33" t="s">
        <v>207</v>
      </c>
      <c r="F101" s="34">
        <v>160.63</v>
      </c>
      <c r="G101" s="35"/>
      <c r="H101" s="35"/>
      <c r="I101" s="35">
        <f t="shared" si="50"/>
        <v>0</v>
      </c>
      <c r="J101" s="35">
        <f t="shared" si="51"/>
        <v>0</v>
      </c>
      <c r="K101" s="35">
        <f t="shared" si="52"/>
        <v>0</v>
      </c>
      <c r="L101" s="35">
        <f t="shared" si="53"/>
        <v>0</v>
      </c>
      <c r="M101" s="35">
        <f t="shared" si="54"/>
        <v>0</v>
      </c>
      <c r="N101" s="35">
        <f t="shared" si="55"/>
        <v>0</v>
      </c>
      <c r="O101" s="35">
        <f t="shared" si="56"/>
        <v>0</v>
      </c>
      <c r="P101" s="36" t="s">
        <v>25</v>
      </c>
      <c r="Q101" s="35">
        <f t="shared" si="57"/>
        <v>0</v>
      </c>
      <c r="R101" s="35">
        <f t="shared" si="58"/>
        <v>0</v>
      </c>
      <c r="S101" s="37">
        <f t="shared" si="59"/>
        <v>0</v>
      </c>
    </row>
    <row r="102" spans="1:19" ht="24" x14ac:dyDescent="0.25">
      <c r="A102" s="29" t="s">
        <v>111</v>
      </c>
      <c r="B102" s="30" t="s">
        <v>6</v>
      </c>
      <c r="C102" s="31">
        <v>96121</v>
      </c>
      <c r="D102" s="32" t="s">
        <v>201</v>
      </c>
      <c r="E102" s="33" t="s">
        <v>210</v>
      </c>
      <c r="F102" s="34">
        <f>11.2+13.7+18+15.4+16+7.65+11.9+11+20.35+11.35+12.9+25.6+11</f>
        <v>186.05</v>
      </c>
      <c r="G102" s="35"/>
      <c r="H102" s="35"/>
      <c r="I102" s="35">
        <f t="shared" si="50"/>
        <v>0</v>
      </c>
      <c r="J102" s="35">
        <f t="shared" si="51"/>
        <v>0</v>
      </c>
      <c r="K102" s="35">
        <f t="shared" si="52"/>
        <v>0</v>
      </c>
      <c r="L102" s="35">
        <f t="shared" si="53"/>
        <v>0</v>
      </c>
      <c r="M102" s="35">
        <f t="shared" si="54"/>
        <v>0</v>
      </c>
      <c r="N102" s="35">
        <f t="shared" si="55"/>
        <v>0</v>
      </c>
      <c r="O102" s="35">
        <f t="shared" si="56"/>
        <v>0</v>
      </c>
      <c r="P102" s="36" t="s">
        <v>25</v>
      </c>
      <c r="Q102" s="35">
        <f t="shared" si="57"/>
        <v>0</v>
      </c>
      <c r="R102" s="35">
        <f t="shared" si="58"/>
        <v>0</v>
      </c>
      <c r="S102" s="37">
        <f t="shared" si="59"/>
        <v>0</v>
      </c>
    </row>
    <row r="103" spans="1:19" x14ac:dyDescent="0.25">
      <c r="A103" s="47"/>
      <c r="B103" s="47"/>
      <c r="C103" s="48"/>
      <c r="D103" s="49"/>
      <c r="E103" s="48"/>
      <c r="F103" s="50"/>
      <c r="G103" s="50"/>
      <c r="H103" s="50"/>
      <c r="I103" s="51"/>
      <c r="J103" s="51"/>
      <c r="K103" s="51"/>
      <c r="L103" s="51"/>
      <c r="M103" s="44"/>
      <c r="N103" s="44"/>
      <c r="O103" s="44"/>
      <c r="P103" s="44"/>
      <c r="Q103" s="44"/>
      <c r="R103" s="44"/>
      <c r="S103" s="45"/>
    </row>
    <row r="104" spans="1:19" x14ac:dyDescent="0.25">
      <c r="A104" s="23">
        <v>8</v>
      </c>
      <c r="B104" s="24"/>
      <c r="C104" s="25"/>
      <c r="D104" s="26" t="s">
        <v>112</v>
      </c>
      <c r="E104" s="26"/>
      <c r="F104" s="27"/>
      <c r="G104" s="28"/>
      <c r="H104" s="28"/>
      <c r="I104" s="28"/>
      <c r="J104" s="28">
        <f>ROUND(SUM(J105:J106),2)</f>
        <v>0</v>
      </c>
      <c r="K104" s="28">
        <f>ROUND(SUM(K105:K106),2)</f>
        <v>0</v>
      </c>
      <c r="L104" s="28">
        <f>ROUND(SUM(L105:L106),2)</f>
        <v>0</v>
      </c>
      <c r="M104" s="28"/>
      <c r="N104" s="28"/>
      <c r="O104" s="28"/>
      <c r="P104" s="28"/>
      <c r="Q104" s="28">
        <f>ROUND((SUM(Q105:Q106)),2)</f>
        <v>0</v>
      </c>
      <c r="R104" s="28">
        <f>ROUND((SUM(R105:R106)),2)</f>
        <v>0</v>
      </c>
      <c r="S104" s="28">
        <f>ROUND((SUM(S105:S106)),2)</f>
        <v>0</v>
      </c>
    </row>
    <row r="105" spans="1:19" ht="48" x14ac:dyDescent="0.25">
      <c r="A105" s="29" t="s">
        <v>113</v>
      </c>
      <c r="B105" s="30" t="s">
        <v>6</v>
      </c>
      <c r="C105" s="31">
        <v>86931</v>
      </c>
      <c r="D105" s="32" t="s">
        <v>202</v>
      </c>
      <c r="E105" s="33" t="s">
        <v>206</v>
      </c>
      <c r="F105" s="34">
        <v>13</v>
      </c>
      <c r="G105" s="35"/>
      <c r="H105" s="35"/>
      <c r="I105" s="35">
        <f t="shared" ref="I105:I106" si="60">ROUND((H105+G105),2)</f>
        <v>0</v>
      </c>
      <c r="J105" s="35">
        <f t="shared" ref="J105:J106" si="61">ROUND((G105*F105),2)</f>
        <v>0</v>
      </c>
      <c r="K105" s="35">
        <f t="shared" ref="K105:K106" si="62">ROUND((H105*F105),2)</f>
        <v>0</v>
      </c>
      <c r="L105" s="35">
        <f t="shared" ref="L105:L106" si="63">ROUND((K105+J105),2)</f>
        <v>0</v>
      </c>
      <c r="M105" s="35">
        <f t="shared" ref="M105:M106" si="64">ROUND((IF(P105="BDI 1",((1+($S$3/100))*G105),((1+($S$4/100))*G105))),2)</f>
        <v>0</v>
      </c>
      <c r="N105" s="35">
        <f t="shared" ref="N105:N106" si="65">ROUND((IF(P105="BDI 1",((1+($S$3/100))*H105),((1+($S$4/100))*H105))),2)</f>
        <v>0</v>
      </c>
      <c r="O105" s="35">
        <f t="shared" ref="O105:O106" si="66">ROUND((M105+N105),2)</f>
        <v>0</v>
      </c>
      <c r="P105" s="36" t="s">
        <v>25</v>
      </c>
      <c r="Q105" s="35">
        <f t="shared" ref="Q105:Q106" si="67">ROUND(M105*F105,2)</f>
        <v>0</v>
      </c>
      <c r="R105" s="35">
        <f t="shared" ref="R105:R106" si="68">ROUND(N105*F105,2)</f>
        <v>0</v>
      </c>
      <c r="S105" s="37">
        <f t="shared" ref="S105:S106" si="69">ROUND(Q105+R105,2)</f>
        <v>0</v>
      </c>
    </row>
    <row r="106" spans="1:19" ht="60" x14ac:dyDescent="0.25">
      <c r="A106" s="29" t="s">
        <v>114</v>
      </c>
      <c r="B106" s="30" t="s">
        <v>6</v>
      </c>
      <c r="C106" s="31">
        <v>93396</v>
      </c>
      <c r="D106" s="32" t="s">
        <v>203</v>
      </c>
      <c r="E106" s="33" t="s">
        <v>206</v>
      </c>
      <c r="F106" s="34">
        <v>11</v>
      </c>
      <c r="G106" s="35"/>
      <c r="H106" s="35"/>
      <c r="I106" s="35">
        <f t="shared" si="60"/>
        <v>0</v>
      </c>
      <c r="J106" s="35">
        <f t="shared" si="61"/>
        <v>0</v>
      </c>
      <c r="K106" s="35">
        <f t="shared" si="62"/>
        <v>0</v>
      </c>
      <c r="L106" s="35">
        <f t="shared" si="63"/>
        <v>0</v>
      </c>
      <c r="M106" s="35">
        <f t="shared" si="64"/>
        <v>0</v>
      </c>
      <c r="N106" s="35">
        <f t="shared" si="65"/>
        <v>0</v>
      </c>
      <c r="O106" s="35">
        <f t="shared" si="66"/>
        <v>0</v>
      </c>
      <c r="P106" s="36" t="s">
        <v>25</v>
      </c>
      <c r="Q106" s="35">
        <f t="shared" si="67"/>
        <v>0</v>
      </c>
      <c r="R106" s="35">
        <f t="shared" si="68"/>
        <v>0</v>
      </c>
      <c r="S106" s="37">
        <f t="shared" si="69"/>
        <v>0</v>
      </c>
    </row>
    <row r="107" spans="1:19" x14ac:dyDescent="0.25">
      <c r="A107" s="47"/>
      <c r="B107" s="47"/>
      <c r="C107" s="48"/>
      <c r="D107" s="49"/>
      <c r="E107" s="48"/>
      <c r="F107" s="50"/>
      <c r="G107" s="50"/>
      <c r="H107" s="50"/>
      <c r="I107" s="51"/>
      <c r="J107" s="51"/>
      <c r="K107" s="51"/>
      <c r="L107" s="51"/>
      <c r="M107" s="44"/>
      <c r="N107" s="44"/>
      <c r="O107" s="44"/>
      <c r="P107" s="44"/>
      <c r="Q107" s="44"/>
      <c r="R107" s="44"/>
      <c r="S107" s="45"/>
    </row>
    <row r="108" spans="1:19" x14ac:dyDescent="0.25">
      <c r="A108" s="23">
        <v>9</v>
      </c>
      <c r="B108" s="24"/>
      <c r="C108" s="25"/>
      <c r="D108" s="26" t="s">
        <v>115</v>
      </c>
      <c r="E108" s="26"/>
      <c r="F108" s="27"/>
      <c r="G108" s="28"/>
      <c r="H108" s="28"/>
      <c r="I108" s="28"/>
      <c r="J108" s="28">
        <f>ROUND(SUM(J109:J111),2)</f>
        <v>0</v>
      </c>
      <c r="K108" s="28">
        <f>ROUND(SUM(K109:K111),2)</f>
        <v>0</v>
      </c>
      <c r="L108" s="28">
        <f>ROUND(SUM(L109:L111),2)</f>
        <v>0</v>
      </c>
      <c r="M108" s="28"/>
      <c r="N108" s="28"/>
      <c r="O108" s="28"/>
      <c r="P108" s="28"/>
      <c r="Q108" s="28">
        <f>ROUND((SUM(Q109:Q111)),2)</f>
        <v>0</v>
      </c>
      <c r="R108" s="28">
        <f>ROUND((SUM(R109:R111)),2)</f>
        <v>0</v>
      </c>
      <c r="S108" s="28">
        <f>ROUND((SUM(S109:S111)),2)</f>
        <v>0</v>
      </c>
    </row>
    <row r="109" spans="1:19" ht="24" x14ac:dyDescent="0.25">
      <c r="A109" s="29" t="s">
        <v>116</v>
      </c>
      <c r="B109" s="30" t="s">
        <v>6</v>
      </c>
      <c r="C109" s="31">
        <v>99805</v>
      </c>
      <c r="D109" s="32" t="s">
        <v>204</v>
      </c>
      <c r="E109" s="33" t="s">
        <v>207</v>
      </c>
      <c r="F109" s="34">
        <f>$F$98</f>
        <v>105.18</v>
      </c>
      <c r="G109" s="35"/>
      <c r="H109" s="35"/>
      <c r="I109" s="35">
        <f t="shared" ref="I109:I111" si="70">ROUND((H109+G109),2)</f>
        <v>0</v>
      </c>
      <c r="J109" s="35">
        <f t="shared" ref="J109:J111" si="71">ROUND((G109*F109),2)</f>
        <v>0</v>
      </c>
      <c r="K109" s="35">
        <f t="shared" ref="K109:K111" si="72">ROUND((H109*F109),2)</f>
        <v>0</v>
      </c>
      <c r="L109" s="35">
        <f t="shared" ref="L109:L111" si="73">ROUND((K109+J109),2)</f>
        <v>0</v>
      </c>
      <c r="M109" s="35">
        <f t="shared" ref="M109:M111" si="74">ROUND((IF(P109="BDI 1",((1+($S$3/100))*G109),((1+($S$4/100))*G109))),2)</f>
        <v>0</v>
      </c>
      <c r="N109" s="35">
        <f t="shared" ref="N109:N111" si="75">ROUND((IF(P109="BDI 1",((1+($S$3/100))*H109),((1+($S$4/100))*H109))),2)</f>
        <v>0</v>
      </c>
      <c r="O109" s="35">
        <f t="shared" ref="O109:O111" si="76">ROUND((M109+N109),2)</f>
        <v>0</v>
      </c>
      <c r="P109" s="36" t="s">
        <v>25</v>
      </c>
      <c r="Q109" s="35">
        <f t="shared" ref="Q109:Q111" si="77">ROUND(M109*F109,2)</f>
        <v>0</v>
      </c>
      <c r="R109" s="35">
        <f t="shared" ref="R109:R111" si="78">ROUND(N109*F109,2)</f>
        <v>0</v>
      </c>
      <c r="S109" s="37">
        <f t="shared" ref="S109:S111" si="79">ROUND(Q109+R109,2)</f>
        <v>0</v>
      </c>
    </row>
    <row r="110" spans="1:19" ht="24" x14ac:dyDescent="0.25">
      <c r="A110" s="29" t="s">
        <v>117</v>
      </c>
      <c r="B110" s="30" t="s">
        <v>6</v>
      </c>
      <c r="C110" s="31">
        <v>99808</v>
      </c>
      <c r="D110" s="32" t="s">
        <v>205</v>
      </c>
      <c r="E110" s="33" t="s">
        <v>207</v>
      </c>
      <c r="F110" s="34">
        <f>$F$99</f>
        <v>65.53</v>
      </c>
      <c r="G110" s="35"/>
      <c r="H110" s="35"/>
      <c r="I110" s="35">
        <f t="shared" si="70"/>
        <v>0</v>
      </c>
      <c r="J110" s="35">
        <f t="shared" si="71"/>
        <v>0</v>
      </c>
      <c r="K110" s="35">
        <f t="shared" si="72"/>
        <v>0</v>
      </c>
      <c r="L110" s="35">
        <f t="shared" si="73"/>
        <v>0</v>
      </c>
      <c r="M110" s="35">
        <f t="shared" si="74"/>
        <v>0</v>
      </c>
      <c r="N110" s="35">
        <f t="shared" si="75"/>
        <v>0</v>
      </c>
      <c r="O110" s="35">
        <f t="shared" si="76"/>
        <v>0</v>
      </c>
      <c r="P110" s="36" t="s">
        <v>25</v>
      </c>
      <c r="Q110" s="35">
        <f t="shared" si="77"/>
        <v>0</v>
      </c>
      <c r="R110" s="35">
        <f t="shared" si="78"/>
        <v>0</v>
      </c>
      <c r="S110" s="37">
        <f t="shared" si="79"/>
        <v>0</v>
      </c>
    </row>
    <row r="111" spans="1:19" ht="48" x14ac:dyDescent="0.25">
      <c r="A111" s="29" t="s">
        <v>118</v>
      </c>
      <c r="B111" s="30" t="s">
        <v>6</v>
      </c>
      <c r="C111" s="46">
        <v>100981</v>
      </c>
      <c r="D111" s="32" t="s">
        <v>129</v>
      </c>
      <c r="E111" s="33" t="s">
        <v>208</v>
      </c>
      <c r="F111" s="34">
        <v>6</v>
      </c>
      <c r="G111" s="35"/>
      <c r="H111" s="35"/>
      <c r="I111" s="35">
        <f t="shared" si="70"/>
        <v>0</v>
      </c>
      <c r="J111" s="35">
        <f t="shared" si="71"/>
        <v>0</v>
      </c>
      <c r="K111" s="35">
        <f t="shared" si="72"/>
        <v>0</v>
      </c>
      <c r="L111" s="35">
        <f t="shared" si="73"/>
        <v>0</v>
      </c>
      <c r="M111" s="35">
        <f t="shared" si="74"/>
        <v>0</v>
      </c>
      <c r="N111" s="35">
        <f t="shared" si="75"/>
        <v>0</v>
      </c>
      <c r="O111" s="35">
        <f t="shared" si="76"/>
        <v>0</v>
      </c>
      <c r="P111" s="36" t="s">
        <v>25</v>
      </c>
      <c r="Q111" s="35">
        <f t="shared" si="77"/>
        <v>0</v>
      </c>
      <c r="R111" s="35">
        <f t="shared" si="78"/>
        <v>0</v>
      </c>
      <c r="S111" s="37">
        <f t="shared" si="79"/>
        <v>0</v>
      </c>
    </row>
    <row r="112" spans="1:19" x14ac:dyDescent="0.25">
      <c r="A112" s="47"/>
      <c r="B112" s="47"/>
      <c r="C112" s="48"/>
      <c r="D112" s="49"/>
      <c r="E112" s="48"/>
      <c r="F112" s="50"/>
      <c r="G112" s="50"/>
      <c r="H112" s="50"/>
      <c r="I112" s="51"/>
      <c r="J112" s="51"/>
      <c r="K112" s="51"/>
      <c r="L112" s="51"/>
      <c r="M112" s="44"/>
      <c r="N112" s="44"/>
      <c r="O112" s="44"/>
      <c r="P112" s="44"/>
      <c r="Q112" s="44"/>
      <c r="R112" s="44"/>
      <c r="S112" s="45"/>
    </row>
    <row r="113" spans="1:19" x14ac:dyDescent="0.25">
      <c r="A113" s="52" t="s">
        <v>119</v>
      </c>
      <c r="B113" s="53"/>
      <c r="C113" s="53"/>
      <c r="D113" s="53"/>
      <c r="E113" s="53"/>
      <c r="F113" s="53"/>
      <c r="G113" s="53"/>
      <c r="H113" s="53"/>
      <c r="I113" s="53"/>
      <c r="J113" s="54">
        <f>ROUND(((SUM(J9:J112))/2),2)</f>
        <v>0</v>
      </c>
      <c r="K113" s="54">
        <f>ROUND(((SUM(K9:K112))/2),2)</f>
        <v>0</v>
      </c>
      <c r="L113" s="54">
        <f>ROUND(((SUM(L9:L112))/2),2)</f>
        <v>0</v>
      </c>
      <c r="M113" s="53"/>
      <c r="N113" s="53"/>
      <c r="O113" s="53"/>
      <c r="P113" s="55"/>
      <c r="Q113" s="56">
        <f>(SUM(Q9:Q112))/2</f>
        <v>0</v>
      </c>
      <c r="R113" s="56">
        <f>(SUM(R9:R112))/2</f>
        <v>0</v>
      </c>
      <c r="S113" s="57">
        <f>(SUM(S9:S112))/2</f>
        <v>0</v>
      </c>
    </row>
    <row r="114" spans="1:19" x14ac:dyDescent="0.25">
      <c r="A114" s="58"/>
      <c r="B114" s="58"/>
      <c r="C114" s="58"/>
      <c r="D114" s="58"/>
      <c r="E114" s="58"/>
      <c r="F114" s="59"/>
      <c r="G114" s="59"/>
      <c r="H114" s="59"/>
      <c r="I114" s="60"/>
      <c r="J114" s="60"/>
      <c r="K114" s="60"/>
      <c r="L114" s="60"/>
      <c r="M114" s="60"/>
      <c r="N114" s="60"/>
      <c r="O114" s="61"/>
      <c r="P114" s="61"/>
      <c r="Q114" s="61"/>
      <c r="R114" s="61"/>
      <c r="S114" s="62"/>
    </row>
    <row r="115" spans="1:19" x14ac:dyDescent="0.25">
      <c r="A115" s="63"/>
      <c r="B115" s="63"/>
      <c r="C115" s="63"/>
      <c r="D115" s="64"/>
      <c r="E115" s="63"/>
      <c r="F115" s="63"/>
      <c r="G115" s="64"/>
      <c r="H115" s="63"/>
      <c r="I115" s="63"/>
      <c r="J115" s="63"/>
      <c r="K115" s="63"/>
      <c r="L115" s="63"/>
      <c r="M115" s="65"/>
      <c r="N115" s="66"/>
      <c r="O115" s="65"/>
      <c r="P115" s="65"/>
      <c r="Q115" s="65" t="s">
        <v>120</v>
      </c>
      <c r="R115" s="67">
        <f ca="1">TODAY()</f>
        <v>45602</v>
      </c>
      <c r="S115" s="67"/>
    </row>
  </sheetData>
  <mergeCells count="17">
    <mergeCell ref="A6:A7"/>
    <mergeCell ref="B6:B7"/>
    <mergeCell ref="C6:C7"/>
    <mergeCell ref="D6:D7"/>
    <mergeCell ref="E6:E7"/>
    <mergeCell ref="A1:S1"/>
    <mergeCell ref="A2:S2"/>
    <mergeCell ref="C3:O3"/>
    <mergeCell ref="C4:O4"/>
    <mergeCell ref="C5:O5"/>
    <mergeCell ref="R115:S115"/>
    <mergeCell ref="F6:F7"/>
    <mergeCell ref="G6:I6"/>
    <mergeCell ref="J6:L6"/>
    <mergeCell ref="M6:O6"/>
    <mergeCell ref="P6:P7"/>
    <mergeCell ref="Q6:S6"/>
  </mergeCells>
  <dataValidations count="1">
    <dataValidation type="list" allowBlank="1" showInputMessage="1" showErrorMessage="1" sqref="P10 P13:P21 P24:P30 P109:P111 P44:P67 P33:P41 P105:P106 P70:P89 P92:P102">
      <formula1>"BDI 1,BDI 2"</formula1>
      <formula2>0</formula2>
    </dataValidation>
  </dataValidation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Marcelo Petzinger</dc:creator>
  <cp:lastModifiedBy>Marcelo Petzinger</cp:lastModifiedBy>
  <dcterms:created xsi:type="dcterms:W3CDTF">2024-09-19T17:02:40Z</dcterms:created>
  <dcterms:modified xsi:type="dcterms:W3CDTF">2024-11-06T20:38:53Z</dcterms:modified>
</cp:coreProperties>
</file>