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I:\COMISSÃO DE LICITAÇÃO\ROSE\CONCORRêNCIAS\CO 33-24 - UBS GERMANO HENKE\CO 40-24 ESPAÇOS FOODTRUCKS\"/>
    </mc:Choice>
  </mc:AlternateContent>
  <xr:revisionPtr revIDLastSave="0" documentId="8_{7B609083-DA4A-4F62-A514-4E104B862B61}" xr6:coauthVersionLast="47" xr6:coauthVersionMax="47" xr10:uidLastSave="{00000000-0000-0000-0000-000000000000}"/>
  <bookViews>
    <workbookView xWindow="-26670" yWindow="3090" windowWidth="21600" windowHeight="11295" xr2:uid="{00000000-000D-0000-FFFF-FFFF00000000}"/>
  </bookViews>
  <sheets>
    <sheet name="Orçamento Sintético" sheetId="1" r:id="rId1"/>
    <sheet name="CPUs" sheetId="3" r:id="rId2"/>
    <sheet name="CRONOGRAMA" sheetId="4" r:id="rId3"/>
  </sheets>
  <externalReferences>
    <externalReference r:id="rId4"/>
  </externalReferences>
  <calcPr calcId="181029"/>
</workbook>
</file>

<file path=xl/calcChain.xml><?xml version="1.0" encoding="utf-8"?>
<calcChain xmlns="http://schemas.openxmlformats.org/spreadsheetml/2006/main">
  <c r="B18" i="4" l="1"/>
  <c r="B14" i="4"/>
  <c r="A14" i="4"/>
  <c r="B13" i="4"/>
  <c r="A13" i="4"/>
  <c r="B12" i="4"/>
  <c r="A12" i="4"/>
  <c r="B11" i="4"/>
  <c r="A11" i="4"/>
  <c r="B10" i="4"/>
  <c r="A10" i="4"/>
  <c r="B9" i="4"/>
  <c r="A9" i="4"/>
  <c r="B8" i="4"/>
  <c r="A8" i="4"/>
  <c r="A7" i="4"/>
  <c r="B7" i="4"/>
  <c r="B2" i="4"/>
  <c r="B20" i="4"/>
  <c r="B5" i="4"/>
  <c r="A5" i="4"/>
  <c r="B1" i="4"/>
  <c r="A367" i="3" l="1"/>
  <c r="K148" i="1" l="1"/>
  <c r="N148" i="1" s="1"/>
  <c r="L148" i="1"/>
  <c r="M148" i="1" s="1"/>
  <c r="P148" i="1" s="1"/>
  <c r="L147" i="1"/>
  <c r="K147" i="1"/>
  <c r="N147" i="1" s="1"/>
  <c r="K143" i="1"/>
  <c r="N143" i="1" s="1"/>
  <c r="L143" i="1"/>
  <c r="M143" i="1" s="1"/>
  <c r="P143" i="1" s="1"/>
  <c r="K144" i="1"/>
  <c r="N144" i="1" s="1"/>
  <c r="L144" i="1"/>
  <c r="O144" i="1" s="1"/>
  <c r="K145" i="1"/>
  <c r="N145" i="1" s="1"/>
  <c r="L145" i="1"/>
  <c r="O145" i="1" s="1"/>
  <c r="L142" i="1"/>
  <c r="O142" i="1" s="1"/>
  <c r="K142" i="1"/>
  <c r="N142" i="1" s="1"/>
  <c r="K136" i="1"/>
  <c r="M136" i="1" s="1"/>
  <c r="P136" i="1" s="1"/>
  <c r="L136" i="1"/>
  <c r="O136" i="1" s="1"/>
  <c r="K137" i="1"/>
  <c r="M137" i="1" s="1"/>
  <c r="P137" i="1" s="1"/>
  <c r="L137" i="1"/>
  <c r="O137" i="1" s="1"/>
  <c r="K138" i="1"/>
  <c r="N138" i="1" s="1"/>
  <c r="L138" i="1"/>
  <c r="O138" i="1" s="1"/>
  <c r="M138" i="1"/>
  <c r="P138" i="1" s="1"/>
  <c r="K139" i="1"/>
  <c r="N139" i="1" s="1"/>
  <c r="L139" i="1"/>
  <c r="M139" i="1" s="1"/>
  <c r="P139" i="1" s="1"/>
  <c r="K140" i="1"/>
  <c r="N140" i="1" s="1"/>
  <c r="L140" i="1"/>
  <c r="O140" i="1" s="1"/>
  <c r="M140" i="1"/>
  <c r="P140" i="1" s="1"/>
  <c r="L135" i="1"/>
  <c r="K135" i="1"/>
  <c r="N135" i="1" s="1"/>
  <c r="L132" i="1"/>
  <c r="O132" i="1" s="1"/>
  <c r="K132" i="1"/>
  <c r="N132" i="1" s="1"/>
  <c r="K123" i="1"/>
  <c r="N123" i="1" s="1"/>
  <c r="L123" i="1"/>
  <c r="M123" i="1" s="1"/>
  <c r="P123" i="1" s="1"/>
  <c r="K124" i="1"/>
  <c r="N124" i="1" s="1"/>
  <c r="L124" i="1"/>
  <c r="O124" i="1" s="1"/>
  <c r="K125" i="1"/>
  <c r="N125" i="1" s="1"/>
  <c r="L125" i="1"/>
  <c r="K126" i="1"/>
  <c r="N126" i="1" s="1"/>
  <c r="L126" i="1"/>
  <c r="M126" i="1" s="1"/>
  <c r="P126" i="1" s="1"/>
  <c r="K127" i="1"/>
  <c r="N127" i="1" s="1"/>
  <c r="L127" i="1"/>
  <c r="O127" i="1" s="1"/>
  <c r="K128" i="1"/>
  <c r="N128" i="1" s="1"/>
  <c r="L128" i="1"/>
  <c r="O128" i="1" s="1"/>
  <c r="K129" i="1"/>
  <c r="N129" i="1" s="1"/>
  <c r="L129" i="1"/>
  <c r="O129" i="1" s="1"/>
  <c r="K130" i="1"/>
  <c r="N130" i="1" s="1"/>
  <c r="L130" i="1"/>
  <c r="O130" i="1" s="1"/>
  <c r="M130" i="1"/>
  <c r="P130" i="1" s="1"/>
  <c r="L122" i="1"/>
  <c r="K122" i="1"/>
  <c r="N122" i="1" s="1"/>
  <c r="K120" i="1"/>
  <c r="N120" i="1" s="1"/>
  <c r="L120" i="1"/>
  <c r="O120" i="1" s="1"/>
  <c r="L119" i="1"/>
  <c r="K119" i="1"/>
  <c r="N119" i="1" s="1"/>
  <c r="K116" i="1"/>
  <c r="N116" i="1" s="1"/>
  <c r="L116" i="1"/>
  <c r="O116" i="1" s="1"/>
  <c r="L115" i="1"/>
  <c r="O115" i="1" s="1"/>
  <c r="K115" i="1"/>
  <c r="N115" i="1" s="1"/>
  <c r="K102" i="1"/>
  <c r="N102" i="1" s="1"/>
  <c r="L102" i="1"/>
  <c r="M102" i="1" s="1"/>
  <c r="P102" i="1" s="1"/>
  <c r="K103" i="1"/>
  <c r="N103" i="1" s="1"/>
  <c r="L103" i="1"/>
  <c r="O103" i="1" s="1"/>
  <c r="K104" i="1"/>
  <c r="N104" i="1" s="1"/>
  <c r="L104" i="1"/>
  <c r="M104" i="1" s="1"/>
  <c r="P104" i="1" s="1"/>
  <c r="K105" i="1"/>
  <c r="N105" i="1" s="1"/>
  <c r="L105" i="1"/>
  <c r="M105" i="1" s="1"/>
  <c r="P105" i="1" s="1"/>
  <c r="K106" i="1"/>
  <c r="N106" i="1" s="1"/>
  <c r="L106" i="1"/>
  <c r="K107" i="1"/>
  <c r="N107" i="1" s="1"/>
  <c r="L107" i="1"/>
  <c r="O107" i="1" s="1"/>
  <c r="K108" i="1"/>
  <c r="N108" i="1" s="1"/>
  <c r="L108" i="1"/>
  <c r="K109" i="1"/>
  <c r="M109" i="1" s="1"/>
  <c r="P109" i="1" s="1"/>
  <c r="L109" i="1"/>
  <c r="O109" i="1" s="1"/>
  <c r="K110" i="1"/>
  <c r="M110" i="1" s="1"/>
  <c r="P110" i="1" s="1"/>
  <c r="L110" i="1"/>
  <c r="O110" i="1" s="1"/>
  <c r="K111" i="1"/>
  <c r="N111" i="1" s="1"/>
  <c r="L111" i="1"/>
  <c r="O111" i="1" s="1"/>
  <c r="M111" i="1"/>
  <c r="P111" i="1" s="1"/>
  <c r="K112" i="1"/>
  <c r="N112" i="1" s="1"/>
  <c r="L112" i="1"/>
  <c r="O112" i="1" s="1"/>
  <c r="K113" i="1"/>
  <c r="N113" i="1" s="1"/>
  <c r="L113" i="1"/>
  <c r="O113" i="1" s="1"/>
  <c r="L101" i="1"/>
  <c r="O101" i="1" s="1"/>
  <c r="K101" i="1"/>
  <c r="N101" i="1" s="1"/>
  <c r="K98" i="1"/>
  <c r="N98" i="1" s="1"/>
  <c r="L98" i="1"/>
  <c r="K99" i="1"/>
  <c r="N99" i="1" s="1"/>
  <c r="L99" i="1"/>
  <c r="O99" i="1" s="1"/>
  <c r="L97" i="1"/>
  <c r="K97" i="1"/>
  <c r="N97" i="1" s="1"/>
  <c r="K95" i="1"/>
  <c r="N95" i="1" s="1"/>
  <c r="L95" i="1"/>
  <c r="M95" i="1" s="1"/>
  <c r="P95" i="1" s="1"/>
  <c r="L94" i="1"/>
  <c r="O94" i="1" s="1"/>
  <c r="K94" i="1"/>
  <c r="N94" i="1" s="1"/>
  <c r="K90" i="1"/>
  <c r="N90" i="1" s="1"/>
  <c r="L90" i="1"/>
  <c r="K91" i="1"/>
  <c r="N91" i="1" s="1"/>
  <c r="L91" i="1"/>
  <c r="K92" i="1"/>
  <c r="N92" i="1" s="1"/>
  <c r="L92" i="1"/>
  <c r="M92" i="1" s="1"/>
  <c r="P92" i="1" s="1"/>
  <c r="L89" i="1"/>
  <c r="O89" i="1" s="1"/>
  <c r="K89" i="1"/>
  <c r="N89" i="1" s="1"/>
  <c r="K84" i="1"/>
  <c r="N84" i="1" s="1"/>
  <c r="L84" i="1"/>
  <c r="M84" i="1" s="1"/>
  <c r="P84" i="1" s="1"/>
  <c r="K85" i="1"/>
  <c r="L85" i="1"/>
  <c r="O85" i="1" s="1"/>
  <c r="L83" i="1"/>
  <c r="K83" i="1"/>
  <c r="N83" i="1" s="1"/>
  <c r="K77" i="1"/>
  <c r="N77" i="1" s="1"/>
  <c r="L77" i="1"/>
  <c r="K78" i="1"/>
  <c r="N78" i="1" s="1"/>
  <c r="L78" i="1"/>
  <c r="M78" i="1" s="1"/>
  <c r="P78" i="1" s="1"/>
  <c r="K79" i="1"/>
  <c r="L79" i="1"/>
  <c r="O79" i="1" s="1"/>
  <c r="K80" i="1"/>
  <c r="N80" i="1" s="1"/>
  <c r="L80" i="1"/>
  <c r="M80" i="1" s="1"/>
  <c r="P80" i="1" s="1"/>
  <c r="K81" i="1"/>
  <c r="N81" i="1" s="1"/>
  <c r="L81" i="1"/>
  <c r="M81" i="1" s="1"/>
  <c r="P81" i="1" s="1"/>
  <c r="L76" i="1"/>
  <c r="O76" i="1" s="1"/>
  <c r="K76" i="1"/>
  <c r="N76" i="1" s="1"/>
  <c r="K65" i="1"/>
  <c r="N65" i="1" s="1"/>
  <c r="L65" i="1"/>
  <c r="K66" i="1"/>
  <c r="L66" i="1"/>
  <c r="O66" i="1" s="1"/>
  <c r="K67" i="1"/>
  <c r="N67" i="1" s="1"/>
  <c r="L67" i="1"/>
  <c r="O67" i="1" s="1"/>
  <c r="K68" i="1"/>
  <c r="N68" i="1" s="1"/>
  <c r="L68" i="1"/>
  <c r="O68" i="1" s="1"/>
  <c r="K69" i="1"/>
  <c r="N69" i="1" s="1"/>
  <c r="L69" i="1"/>
  <c r="O69" i="1" s="1"/>
  <c r="K70" i="1"/>
  <c r="N70" i="1" s="1"/>
  <c r="L70" i="1"/>
  <c r="O70" i="1" s="1"/>
  <c r="K71" i="1"/>
  <c r="M71" i="1" s="1"/>
  <c r="P71" i="1" s="1"/>
  <c r="L71" i="1"/>
  <c r="O71" i="1" s="1"/>
  <c r="K72" i="1"/>
  <c r="N72" i="1" s="1"/>
  <c r="L72" i="1"/>
  <c r="M72" i="1" s="1"/>
  <c r="P72" i="1" s="1"/>
  <c r="K73" i="1"/>
  <c r="N73" i="1" s="1"/>
  <c r="L73" i="1"/>
  <c r="O73" i="1" s="1"/>
  <c r="M73" i="1"/>
  <c r="P73" i="1" s="1"/>
  <c r="K74" i="1"/>
  <c r="N74" i="1" s="1"/>
  <c r="L74" i="1"/>
  <c r="M74" i="1" s="1"/>
  <c r="P74" i="1" s="1"/>
  <c r="L64" i="1"/>
  <c r="O64" i="1" s="1"/>
  <c r="K64" i="1"/>
  <c r="N64" i="1" s="1"/>
  <c r="K55" i="1"/>
  <c r="L55" i="1"/>
  <c r="O55" i="1" s="1"/>
  <c r="K56" i="1"/>
  <c r="N56" i="1" s="1"/>
  <c r="L56" i="1"/>
  <c r="M56" i="1" s="1"/>
  <c r="P56" i="1" s="1"/>
  <c r="K57" i="1"/>
  <c r="N57" i="1" s="1"/>
  <c r="L57" i="1"/>
  <c r="O57" i="1" s="1"/>
  <c r="K58" i="1"/>
  <c r="N58" i="1" s="1"/>
  <c r="L58" i="1"/>
  <c r="O58" i="1" s="1"/>
  <c r="K59" i="1"/>
  <c r="N59" i="1" s="1"/>
  <c r="L59" i="1"/>
  <c r="K60" i="1"/>
  <c r="N60" i="1" s="1"/>
  <c r="L60" i="1"/>
  <c r="M60" i="1" s="1"/>
  <c r="P60" i="1" s="1"/>
  <c r="K61" i="1"/>
  <c r="N61" i="1" s="1"/>
  <c r="L61" i="1"/>
  <c r="K62" i="1"/>
  <c r="N62" i="1" s="1"/>
  <c r="L62" i="1"/>
  <c r="O62" i="1" s="1"/>
  <c r="L54" i="1"/>
  <c r="K54" i="1"/>
  <c r="N54" i="1" s="1"/>
  <c r="K48" i="1"/>
  <c r="N48" i="1" s="1"/>
  <c r="L48" i="1"/>
  <c r="K49" i="1"/>
  <c r="N49" i="1" s="1"/>
  <c r="L49" i="1"/>
  <c r="M49" i="1" s="1"/>
  <c r="P49" i="1" s="1"/>
  <c r="K50" i="1"/>
  <c r="N50" i="1" s="1"/>
  <c r="L50" i="1"/>
  <c r="M50" i="1" s="1"/>
  <c r="P50" i="1" s="1"/>
  <c r="K51" i="1"/>
  <c r="M51" i="1" s="1"/>
  <c r="P51" i="1" s="1"/>
  <c r="L51" i="1"/>
  <c r="O51" i="1" s="1"/>
  <c r="L47" i="1"/>
  <c r="K47" i="1"/>
  <c r="N47" i="1" s="1"/>
  <c r="K42" i="1"/>
  <c r="N42" i="1" s="1"/>
  <c r="L42" i="1"/>
  <c r="K43" i="1"/>
  <c r="L43" i="1"/>
  <c r="O43" i="1" s="1"/>
  <c r="K44" i="1"/>
  <c r="N44" i="1" s="1"/>
  <c r="L44" i="1"/>
  <c r="O44" i="1" s="1"/>
  <c r="K45" i="1"/>
  <c r="N45" i="1" s="1"/>
  <c r="L45" i="1"/>
  <c r="O45" i="1" s="1"/>
  <c r="L41" i="1"/>
  <c r="O41" i="1" s="1"/>
  <c r="K41" i="1"/>
  <c r="N41" i="1" s="1"/>
  <c r="K36" i="1"/>
  <c r="N36" i="1" s="1"/>
  <c r="L36" i="1"/>
  <c r="O36" i="1" s="1"/>
  <c r="K37" i="1"/>
  <c r="N37" i="1" s="1"/>
  <c r="L37" i="1"/>
  <c r="O37" i="1" s="1"/>
  <c r="K38" i="1"/>
  <c r="N38" i="1" s="1"/>
  <c r="L38" i="1"/>
  <c r="O38" i="1" s="1"/>
  <c r="K39" i="1"/>
  <c r="N39" i="1" s="1"/>
  <c r="L39" i="1"/>
  <c r="O39" i="1" s="1"/>
  <c r="L35" i="1"/>
  <c r="O35" i="1" s="1"/>
  <c r="K35" i="1"/>
  <c r="N35" i="1" s="1"/>
  <c r="K31" i="1"/>
  <c r="N31" i="1" s="1"/>
  <c r="L31" i="1"/>
  <c r="K32" i="1"/>
  <c r="N32" i="1" s="1"/>
  <c r="L32" i="1"/>
  <c r="L30" i="1"/>
  <c r="O30" i="1" s="1"/>
  <c r="K30" i="1"/>
  <c r="N30" i="1" s="1"/>
  <c r="K20" i="1"/>
  <c r="N20" i="1" s="1"/>
  <c r="L20" i="1"/>
  <c r="K21" i="1"/>
  <c r="N21" i="1" s="1"/>
  <c r="L21" i="1"/>
  <c r="O21" i="1" s="1"/>
  <c r="K22" i="1"/>
  <c r="N22" i="1" s="1"/>
  <c r="L22" i="1"/>
  <c r="O22" i="1" s="1"/>
  <c r="K23" i="1"/>
  <c r="N23" i="1" s="1"/>
  <c r="L23" i="1"/>
  <c r="K24" i="1"/>
  <c r="N24" i="1" s="1"/>
  <c r="L24" i="1"/>
  <c r="O24" i="1" s="1"/>
  <c r="K25" i="1"/>
  <c r="N25" i="1" s="1"/>
  <c r="L25" i="1"/>
  <c r="O25" i="1" s="1"/>
  <c r="K26" i="1"/>
  <c r="N26" i="1" s="1"/>
  <c r="L26" i="1"/>
  <c r="K27" i="1"/>
  <c r="L27" i="1"/>
  <c r="O27" i="1" s="1"/>
  <c r="L19" i="1"/>
  <c r="O19" i="1" s="1"/>
  <c r="K19" i="1"/>
  <c r="N19" i="1" s="1"/>
  <c r="K17" i="1"/>
  <c r="N17" i="1" s="1"/>
  <c r="L17" i="1"/>
  <c r="O17" i="1" s="1"/>
  <c r="L16" i="1"/>
  <c r="O16" i="1" s="1"/>
  <c r="K16" i="1"/>
  <c r="N16" i="1" s="1"/>
  <c r="K13" i="1"/>
  <c r="N13" i="1" s="1"/>
  <c r="L13" i="1"/>
  <c r="L12" i="1"/>
  <c r="M12" i="1" s="1"/>
  <c r="P12" i="1" s="1"/>
  <c r="K12" i="1"/>
  <c r="N12" i="1" s="1"/>
  <c r="L9" i="1"/>
  <c r="O9" i="1" s="1"/>
  <c r="L10" i="1"/>
  <c r="M10" i="1" s="1"/>
  <c r="P10" i="1" s="1"/>
  <c r="L8" i="1"/>
  <c r="O8" i="1" s="1"/>
  <c r="K9" i="1"/>
  <c r="N9" i="1" s="1"/>
  <c r="K10" i="1"/>
  <c r="N10" i="1" s="1"/>
  <c r="K8" i="1"/>
  <c r="N8" i="1" s="1"/>
  <c r="O102" i="1" l="1"/>
  <c r="O123" i="1"/>
  <c r="M23" i="1"/>
  <c r="P23" i="1" s="1"/>
  <c r="M31" i="1"/>
  <c r="P31" i="1" s="1"/>
  <c r="M36" i="1"/>
  <c r="P36" i="1" s="1"/>
  <c r="M43" i="1"/>
  <c r="P43" i="1" s="1"/>
  <c r="M70" i="1"/>
  <c r="P70" i="1" s="1"/>
  <c r="M66" i="1"/>
  <c r="P66" i="1" s="1"/>
  <c r="M106" i="1"/>
  <c r="P106" i="1" s="1"/>
  <c r="O60" i="1"/>
  <c r="O74" i="1"/>
  <c r="N110" i="1"/>
  <c r="M42" i="1"/>
  <c r="P42" i="1" s="1"/>
  <c r="M48" i="1"/>
  <c r="P48" i="1" s="1"/>
  <c r="M59" i="1"/>
  <c r="P59" i="1" s="1"/>
  <c r="M65" i="1"/>
  <c r="P65" i="1" s="1"/>
  <c r="M77" i="1"/>
  <c r="P77" i="1" s="1"/>
  <c r="M91" i="1"/>
  <c r="P91" i="1" s="1"/>
  <c r="M98" i="1"/>
  <c r="P98" i="1" s="1"/>
  <c r="M115" i="1"/>
  <c r="P115" i="1" s="1"/>
  <c r="P114" i="1" s="1"/>
  <c r="M125" i="1"/>
  <c r="P125" i="1" s="1"/>
  <c r="M142" i="1"/>
  <c r="P142" i="1" s="1"/>
  <c r="P141" i="1" s="1"/>
  <c r="O80" i="1"/>
  <c r="O98" i="1"/>
  <c r="M116" i="1"/>
  <c r="P116" i="1" s="1"/>
  <c r="M129" i="1"/>
  <c r="P129" i="1" s="1"/>
  <c r="M69" i="1"/>
  <c r="P69" i="1" s="1"/>
  <c r="M90" i="1"/>
  <c r="P90" i="1" s="1"/>
  <c r="M145" i="1"/>
  <c r="P145" i="1" s="1"/>
  <c r="O59" i="1"/>
  <c r="O72" i="1"/>
  <c r="N109" i="1"/>
  <c r="N137" i="1"/>
  <c r="M113" i="1"/>
  <c r="P113" i="1" s="1"/>
  <c r="M128" i="1"/>
  <c r="P128" i="1" s="1"/>
  <c r="N51" i="1"/>
  <c r="N71" i="1"/>
  <c r="N136" i="1"/>
  <c r="M45" i="1"/>
  <c r="P45" i="1" s="1"/>
  <c r="M62" i="1"/>
  <c r="P62" i="1" s="1"/>
  <c r="M26" i="1"/>
  <c r="P26" i="1" s="1"/>
  <c r="M20" i="1"/>
  <c r="P20" i="1" s="1"/>
  <c r="M38" i="1"/>
  <c r="P38" i="1" s="1"/>
  <c r="M68" i="1"/>
  <c r="P68" i="1" s="1"/>
  <c r="M103" i="1"/>
  <c r="P103" i="1" s="1"/>
  <c r="M119" i="1"/>
  <c r="P119" i="1" s="1"/>
  <c r="M144" i="1"/>
  <c r="P144" i="1" s="1"/>
  <c r="O50" i="1"/>
  <c r="O92" i="1"/>
  <c r="M13" i="1"/>
  <c r="P13" i="1" s="1"/>
  <c r="P11" i="1" s="1"/>
  <c r="C8" i="4" s="1"/>
  <c r="M25" i="1"/>
  <c r="P25" i="1" s="1"/>
  <c r="M44" i="1"/>
  <c r="P44" i="1" s="1"/>
  <c r="M61" i="1"/>
  <c r="P61" i="1" s="1"/>
  <c r="M112" i="1"/>
  <c r="P112" i="1" s="1"/>
  <c r="M108" i="1"/>
  <c r="P108" i="1" s="1"/>
  <c r="M127" i="1"/>
  <c r="P127" i="1" s="1"/>
  <c r="O20" i="1"/>
  <c r="O61" i="1"/>
  <c r="O91" i="1"/>
  <c r="O148" i="1"/>
  <c r="M37" i="1"/>
  <c r="P37" i="1" s="1"/>
  <c r="M24" i="1"/>
  <c r="P24" i="1" s="1"/>
  <c r="M32" i="1"/>
  <c r="P32" i="1" s="1"/>
  <c r="M79" i="1"/>
  <c r="P79" i="1" s="1"/>
  <c r="M83" i="1"/>
  <c r="P83" i="1" s="1"/>
  <c r="O31" i="1"/>
  <c r="O78" i="1"/>
  <c r="O108" i="1"/>
  <c r="M35" i="1"/>
  <c r="P35" i="1" s="1"/>
  <c r="M67" i="1"/>
  <c r="P67" i="1" s="1"/>
  <c r="M97" i="1"/>
  <c r="P97" i="1" s="1"/>
  <c r="M8" i="1"/>
  <c r="P8" i="1" s="1"/>
  <c r="M39" i="1"/>
  <c r="P39" i="1" s="1"/>
  <c r="M85" i="1"/>
  <c r="P85" i="1" s="1"/>
  <c r="M99" i="1"/>
  <c r="P99" i="1" s="1"/>
  <c r="O23" i="1"/>
  <c r="O49" i="1"/>
  <c r="M41" i="1"/>
  <c r="P41" i="1" s="1"/>
  <c r="P40" i="1" s="1"/>
  <c r="M135" i="1"/>
  <c r="P135" i="1" s="1"/>
  <c r="P134" i="1" s="1"/>
  <c r="P133" i="1" s="1"/>
  <c r="C14" i="4" s="1"/>
  <c r="I14" i="4" s="1"/>
  <c r="O135" i="1"/>
  <c r="M132" i="1"/>
  <c r="P132" i="1" s="1"/>
  <c r="P131" i="1" s="1"/>
  <c r="O32" i="1"/>
  <c r="M64" i="1"/>
  <c r="P64" i="1" s="1"/>
  <c r="O77" i="1"/>
  <c r="M30" i="1"/>
  <c r="P30" i="1" s="1"/>
  <c r="M27" i="1"/>
  <c r="P27" i="1" s="1"/>
  <c r="N79" i="1"/>
  <c r="N66" i="1"/>
  <c r="O48" i="1"/>
  <c r="O65" i="1"/>
  <c r="M89" i="1"/>
  <c r="P89" i="1" s="1"/>
  <c r="P88" i="1" s="1"/>
  <c r="M107" i="1"/>
  <c r="P107" i="1" s="1"/>
  <c r="O83" i="1"/>
  <c r="O106" i="1"/>
  <c r="M22" i="1"/>
  <c r="P22" i="1" s="1"/>
  <c r="M47" i="1"/>
  <c r="P47" i="1" s="1"/>
  <c r="P46" i="1" s="1"/>
  <c r="M76" i="1"/>
  <c r="P76" i="1" s="1"/>
  <c r="M101" i="1"/>
  <c r="P101" i="1" s="1"/>
  <c r="O10" i="1"/>
  <c r="O149" i="1" s="1"/>
  <c r="O119" i="1"/>
  <c r="M94" i="1"/>
  <c r="P94" i="1" s="1"/>
  <c r="P93" i="1" s="1"/>
  <c r="M54" i="1"/>
  <c r="P54" i="1" s="1"/>
  <c r="M9" i="1"/>
  <c r="P9" i="1" s="1"/>
  <c r="O90" i="1"/>
  <c r="N43" i="1"/>
  <c r="O54" i="1"/>
  <c r="O126" i="1"/>
  <c r="M21" i="1"/>
  <c r="P21" i="1" s="1"/>
  <c r="M120" i="1"/>
  <c r="P120" i="1" s="1"/>
  <c r="O56" i="1"/>
  <c r="O105" i="1"/>
  <c r="O139" i="1"/>
  <c r="M58" i="1"/>
  <c r="P58" i="1" s="1"/>
  <c r="M124" i="1"/>
  <c r="P124" i="1" s="1"/>
  <c r="O42" i="1"/>
  <c r="N85" i="1"/>
  <c r="O95" i="1"/>
  <c r="O143" i="1"/>
  <c r="M19" i="1"/>
  <c r="P19" i="1" s="1"/>
  <c r="M55" i="1"/>
  <c r="P55" i="1" s="1"/>
  <c r="M147" i="1"/>
  <c r="P147" i="1" s="1"/>
  <c r="P146" i="1" s="1"/>
  <c r="N27" i="1"/>
  <c r="N149" i="1" s="1"/>
  <c r="O81" i="1"/>
  <c r="O125" i="1"/>
  <c r="M16" i="1"/>
  <c r="P16" i="1" s="1"/>
  <c r="O12" i="1"/>
  <c r="O84" i="1"/>
  <c r="O104" i="1"/>
  <c r="M17" i="1"/>
  <c r="P17" i="1" s="1"/>
  <c r="M57" i="1"/>
  <c r="P57" i="1" s="1"/>
  <c r="M122" i="1"/>
  <c r="P122" i="1" s="1"/>
  <c r="O13" i="1"/>
  <c r="O26" i="1"/>
  <c r="O47" i="1"/>
  <c r="N55" i="1"/>
  <c r="O97" i="1"/>
  <c r="O122" i="1"/>
  <c r="O147" i="1"/>
  <c r="G8" i="4" l="1"/>
  <c r="I8" i="4"/>
  <c r="E8" i="4"/>
  <c r="P34" i="1"/>
  <c r="P29" i="1"/>
  <c r="P28" i="1" s="1"/>
  <c r="C10" i="4" s="1"/>
  <c r="P100" i="1"/>
  <c r="P7" i="1"/>
  <c r="P6" i="1" s="1"/>
  <c r="P75" i="1"/>
  <c r="P18" i="1"/>
  <c r="P63" i="1"/>
  <c r="P118" i="1"/>
  <c r="P117" i="1" s="1"/>
  <c r="P121" i="1"/>
  <c r="P33" i="1"/>
  <c r="C11" i="4" s="1"/>
  <c r="P96" i="1"/>
  <c r="P87" i="1" s="1"/>
  <c r="P15" i="1"/>
  <c r="P14" i="1" s="1"/>
  <c r="C9" i="4" s="1"/>
  <c r="E9" i="4" s="1"/>
  <c r="P82" i="1"/>
  <c r="P53" i="1"/>
  <c r="P52" i="1" s="1"/>
  <c r="C12" i="4" s="1"/>
  <c r="C7" i="4" l="1"/>
  <c r="S6" i="1"/>
  <c r="I10" i="4"/>
  <c r="G10" i="4"/>
  <c r="P86" i="1"/>
  <c r="C13" i="4" s="1"/>
  <c r="E13" i="4" s="1"/>
  <c r="I13" i="4"/>
  <c r="E12" i="4"/>
  <c r="G12" i="4"/>
  <c r="I12" i="4"/>
  <c r="I11" i="4"/>
  <c r="G11" i="4"/>
  <c r="E11" i="4"/>
  <c r="P149" i="1" l="1"/>
  <c r="C16" i="4" s="1"/>
  <c r="I7" i="4"/>
  <c r="I15" i="4" s="1"/>
  <c r="G7" i="4"/>
  <c r="E7" i="4"/>
  <c r="G13" i="4"/>
  <c r="G15" i="4"/>
  <c r="E15" i="4"/>
  <c r="E16" i="4" s="1"/>
  <c r="G16" i="4" s="1"/>
  <c r="C15" i="4"/>
  <c r="S149" i="1"/>
  <c r="P153" i="1"/>
  <c r="P152" i="1" s="1"/>
  <c r="H15" i="4" l="1"/>
  <c r="T6" i="1"/>
  <c r="F16" i="4"/>
  <c r="I16" i="4"/>
  <c r="H16" i="4" s="1"/>
  <c r="D15" i="4"/>
  <c r="D16" i="4" s="1"/>
  <c r="F15" i="4"/>
</calcChain>
</file>

<file path=xl/sharedStrings.xml><?xml version="1.0" encoding="utf-8"?>
<sst xmlns="http://schemas.openxmlformats.org/spreadsheetml/2006/main" count="2362" uniqueCount="675">
  <si>
    <t>Obra</t>
  </si>
  <si>
    <t>Bancos</t>
  </si>
  <si>
    <t>B.D.I.</t>
  </si>
  <si>
    <t>Encargos Sociais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</si>
  <si>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</si>
  <si>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</si>
  <si>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</si>
  <si>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</si>
  <si>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</si>
  <si>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</si>
  <si>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</si>
  <si>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</si>
  <si>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</si>
  <si>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</si>
  <si>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</si>
  <si>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</si>
  <si>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 xml:space="preserve"> 1 </t>
  </si>
  <si>
    <t>SERVIÇOS INICIAIS</t>
  </si>
  <si>
    <t xml:space="preserve"> 1.1 </t>
  </si>
  <si>
    <t>MOBILIZAÇÃO E CANTEIRO</t>
  </si>
  <si>
    <t xml:space="preserve"> 1.1.1 </t>
  </si>
  <si>
    <t xml:space="preserve"> COMP_1 </t>
  </si>
  <si>
    <t>Próprio</t>
  </si>
  <si>
    <t>PLACA DE OBRA EM CHAPA DE AÇO GALVANIZADO</t>
  </si>
  <si>
    <t>m²</t>
  </si>
  <si>
    <t xml:space="preserve"> 1.1.2 </t>
  </si>
  <si>
    <t xml:space="preserve"> 00010775 </t>
  </si>
  <si>
    <t>SINAPI</t>
  </si>
  <si>
    <t>LOCACAO DE CONTAINER 2,30 X 6,00 M, ALT. 2,50 M, COM 1 SANITARIO, PARA ESCRITORIO, COMPLETO, SEM DIVISORIAS INTERNAS (NAO INCLUI MOBILIZACAO/DESMOBILIZACAO)</t>
  </si>
  <si>
    <t>MES</t>
  </si>
  <si>
    <t xml:space="preserve"> 1.1.3 </t>
  </si>
  <si>
    <t xml:space="preserve"> COMP_2 </t>
  </si>
  <si>
    <t>INSTALAÇÃO PROVISÓRIA AGUA-RESERVAT.C/REDE ALIMENTAÇÃO</t>
  </si>
  <si>
    <t>UN</t>
  </si>
  <si>
    <t xml:space="preserve"> 2 </t>
  </si>
  <si>
    <t>ADMINISTRAÇÃO DA OBRA</t>
  </si>
  <si>
    <t xml:space="preserve"> 2.1 </t>
  </si>
  <si>
    <t xml:space="preserve"> 90778 </t>
  </si>
  <si>
    <t>ENGENHEIRO CIVIL DE OBRA PLENO COM ENCARGOS COMPLEMENTARES</t>
  </si>
  <si>
    <t>H</t>
  </si>
  <si>
    <t xml:space="preserve"> 2.2 </t>
  </si>
  <si>
    <t xml:space="preserve"> 93572 </t>
  </si>
  <si>
    <t>ENCARREGADO GERAL DE OBRAS COM ENCARGOS COMPLEMENTARES</t>
  </si>
  <si>
    <t xml:space="preserve"> 3 </t>
  </si>
  <si>
    <t>INFRAESTRUTURA</t>
  </si>
  <si>
    <t xml:space="preserve"> 3.1 </t>
  </si>
  <si>
    <t>FUNDAÇÕES PROFUNDAS</t>
  </si>
  <si>
    <t xml:space="preserve"> 3.1.1 </t>
  </si>
  <si>
    <t xml:space="preserve"> 100656 </t>
  </si>
  <si>
    <t>ESTACA PRÉ-MOLDADA DE CONCRETO, SEÇÃO QUADRADA, CAPACIDADE DE 25 TONELADAS, INCLUSO EMENDA (EXCLUSIVE MOBILIZAÇÃO E DESMOBILIZAÇÃO). AF_12/2019</t>
  </si>
  <si>
    <t>M</t>
  </si>
  <si>
    <t xml:space="preserve"> 3.1.2 </t>
  </si>
  <si>
    <t xml:space="preserve"> 95601 </t>
  </si>
  <si>
    <t>ARRASAMENTO MECANICO DE ESTACA DE CONCRETO ARMADO, DIAMETROS DE ATÉ 40 CM. AF_05/2021</t>
  </si>
  <si>
    <t xml:space="preserve"> 3.2 </t>
  </si>
  <si>
    <t>FUNDAÇÕES RASAS</t>
  </si>
  <si>
    <t xml:space="preserve"> 3.2.1 </t>
  </si>
  <si>
    <t xml:space="preserve"> 96616 </t>
  </si>
  <si>
    <t>LASTRO DE CONCRETO MAGRO, APLICADO EM BLOCOS DE COROAMENTO OU SAPATAS. AF_01/2024</t>
  </si>
  <si>
    <t>m³</t>
  </si>
  <si>
    <t xml:space="preserve"> 3.2.2 </t>
  </si>
  <si>
    <t xml:space="preserve"> 96536 </t>
  </si>
  <si>
    <t>FABRICAÇÃO, MONTAGEM E DESMONTAGEM DE FÔRMA PARA VIGA BALDRAME, EM MADEIRA SERRADA, E=25 MM, 4 UTILIZAÇÕES. AF_01/2024</t>
  </si>
  <si>
    <t xml:space="preserve"> 3.2.3 </t>
  </si>
  <si>
    <t xml:space="preserve"> 96543 </t>
  </si>
  <si>
    <t>ARMAÇÃO DE BLOCO UTILIZANDO AÇO CA-60 DE 5 MM - MONTAGEM. AF_01/2024</t>
  </si>
  <si>
    <t>KG</t>
  </si>
  <si>
    <t xml:space="preserve"> 3.2.4 </t>
  </si>
  <si>
    <t xml:space="preserve"> 96544 </t>
  </si>
  <si>
    <t>ARMAÇÃO DE BLOCO UTILIZANDO AÇO CA-50 DE 6,3 MM - MONTAGEM. AF_01/2024</t>
  </si>
  <si>
    <t xml:space="preserve"> 3.2.5 </t>
  </si>
  <si>
    <t xml:space="preserve"> 96546 </t>
  </si>
  <si>
    <t>ARMAÇÃO DE BLOCO UTILIZANDO AÇO CA-50 DE 10 MM - MONTAGEM. AF_01/2024</t>
  </si>
  <si>
    <t xml:space="preserve"> 3.2.6 </t>
  </si>
  <si>
    <t xml:space="preserve"> 104920 </t>
  </si>
  <si>
    <t>ARMAÇÃO DE BLOCO, SAPATA ISOLADA, VIGA BALDRAME E SAPATA CORRIDA UTILIZANDO AÇO CA-50 DE 12,5 MM - MONTAGEM. AF_01/2024</t>
  </si>
  <si>
    <t xml:space="preserve"> 3.2.7 </t>
  </si>
  <si>
    <t xml:space="preserve"> 104921 </t>
  </si>
  <si>
    <t>ARMAÇÃO DE BLOCO, SAPATA ISOLADA, VIGA BALDRAME E SAPATA CORRIDA UTILIZANDO AÇO CA-50 DE 16 MM - MONTAGEM. AF_01/2024</t>
  </si>
  <si>
    <t xml:space="preserve"> 3.2.8 </t>
  </si>
  <si>
    <t xml:space="preserve"> 104922 </t>
  </si>
  <si>
    <t>ARMAÇÃO DE BLOCO, SAPATA ISOLADA E SAPATA CORRIDA UTILIZANDO AÇO CA-50 DE 20 MM - MONTAGEM. AF_01/2024</t>
  </si>
  <si>
    <t xml:space="preserve"> 3.2.9 </t>
  </si>
  <si>
    <t xml:space="preserve"> COMP_3 </t>
  </si>
  <si>
    <t>CONCRETAGEM DE BLOCOS DE COROAMENTO E VIGAS BALDRAMES, FCK 25 MPA, COM USO DE BOMBA  LANÇAMENTO, ADENSAMENTO E ACABAMENTO</t>
  </si>
  <si>
    <t xml:space="preserve"> 4 </t>
  </si>
  <si>
    <t>SUPRAESTRUTURA</t>
  </si>
  <si>
    <t xml:space="preserve"> 4.1 </t>
  </si>
  <si>
    <t>ESTRUTURA METÁLICA</t>
  </si>
  <si>
    <t xml:space="preserve"> 4.1.1 </t>
  </si>
  <si>
    <t xml:space="preserve"> COMP_4 </t>
  </si>
  <si>
    <t>ESTRUTURA METÁLICA DE COBERTURA</t>
  </si>
  <si>
    <t xml:space="preserve"> 4.1.2 </t>
  </si>
  <si>
    <t xml:space="preserve"> COMP_5 </t>
  </si>
  <si>
    <t>PILAR EM TUBO METALON 20X20CM H=3,5M</t>
  </si>
  <si>
    <t xml:space="preserve"> 4.1.3 </t>
  </si>
  <si>
    <t xml:space="preserve"> COMP_6 </t>
  </si>
  <si>
    <t>PILAR EM TUBO METALON 20X20CM H=2,80M (APOIADO NA FLOREIRA)</t>
  </si>
  <si>
    <t xml:space="preserve"> 5 </t>
  </si>
  <si>
    <t>ARQUITETÔNICO</t>
  </si>
  <si>
    <t xml:space="preserve"> 5.1 </t>
  </si>
  <si>
    <t>PAVIMENTAÇÃO</t>
  </si>
  <si>
    <t xml:space="preserve"> 5.1.1 </t>
  </si>
  <si>
    <t xml:space="preserve"> 103075 </t>
  </si>
  <si>
    <t>EXECUÇÃO DE PISO DE CONCRETO, COM ACABAMENTO SUPERFICIAL, ESPESSURA DE 15 CM, FCK = 30 MPA, COM USO DE FORMAS EM MADEIRA SERRADA. AF_09/2021</t>
  </si>
  <si>
    <t xml:space="preserve"> 5.1.2 </t>
  </si>
  <si>
    <t xml:space="preserve"> 97114 </t>
  </si>
  <si>
    <t>EXECUÇÃO DE JUNTAS DE CONTRAÇÃO PARA PAVIMENTOS DE CONCRETO. AF_04/2022</t>
  </si>
  <si>
    <t xml:space="preserve"> 5.1.3 </t>
  </si>
  <si>
    <t xml:space="preserve"> COMP_7 </t>
  </si>
  <si>
    <t>TABEIRA EM BASALTO LEVIGADO FOSCO, PINGADEIRA 2CM, L=38CM</t>
  </si>
  <si>
    <t xml:space="preserve"> 5.1.4 </t>
  </si>
  <si>
    <t xml:space="preserve"> COMP_8 </t>
  </si>
  <si>
    <t>TABEIRA EM BASALTO LEVIGADO FOSCO, PINGADEIRA 2CM, L=32,5CM</t>
  </si>
  <si>
    <t xml:space="preserve"> 5.1.5 </t>
  </si>
  <si>
    <t xml:space="preserve"> COMP_9 </t>
  </si>
  <si>
    <t>RAMPA DE ACESSO EM CONCRETO ARMADO</t>
  </si>
  <si>
    <t xml:space="preserve"> 5.2 </t>
  </si>
  <si>
    <t>COBERTURA</t>
  </si>
  <si>
    <t xml:space="preserve"> 5.2.1 </t>
  </si>
  <si>
    <t xml:space="preserve"> 94216 </t>
  </si>
  <si>
    <t>TELHAMENTO COM TELHA METÁLICA TERMOACÚSTICA E = 30 MM, COM ATÉ 2 ÁGUAS, INCLUSO IÇAMENTO. AF_07/2019</t>
  </si>
  <si>
    <t xml:space="preserve"> 5.2.2 </t>
  </si>
  <si>
    <t xml:space="preserve"> 104756 </t>
  </si>
  <si>
    <t>FORRO EM MADEIRA PINUS, PARA AMBIENTES RESIDENCIAIS E COMERCIAIS, INCLUSIVE ESTRUTURA BIDIRECIONAL DE FIXAÇÃO. AF_08/2023</t>
  </si>
  <si>
    <t xml:space="preserve"> 5.2.3 </t>
  </si>
  <si>
    <t xml:space="preserve"> COMP_10 </t>
  </si>
  <si>
    <t>FECHAMENTO EM CHAPA METÁLICA LISA C/ PINTURA ELETROSTÁTICA</t>
  </si>
  <si>
    <t xml:space="preserve"> 5.2.4 </t>
  </si>
  <si>
    <t xml:space="preserve"> 94451 </t>
  </si>
  <si>
    <t>CUMEEIRA PARA TELHA DE FIBROCIMENTO ESTRUTURAL E = 6 MM, INCLUSO ACESSÓRIOS DE FIXAÇÃO E IÇAMENTO. AF_07/2019</t>
  </si>
  <si>
    <t xml:space="preserve"> 5.2.5 </t>
  </si>
  <si>
    <t xml:space="preserve"> 100327 </t>
  </si>
  <si>
    <t>RUFO EXTERNO/INTERNO EM CHAPA DE AÇO GALVANIZADO NÚMERO 26, CORTE DE 33 CM, INCLUSO IÇAMENTO. AF_07/2019</t>
  </si>
  <si>
    <t xml:space="preserve"> 5.3 </t>
  </si>
  <si>
    <t>PAISAGISMO</t>
  </si>
  <si>
    <t xml:space="preserve"> 5.3.1 </t>
  </si>
  <si>
    <t xml:space="preserve"> COMP_11 </t>
  </si>
  <si>
    <t>FLOREIRA EM CONCRETO ARMADO APARENTE H=70CM</t>
  </si>
  <si>
    <t xml:space="preserve"> 5.3.2 </t>
  </si>
  <si>
    <t xml:space="preserve"> COMP_12 </t>
  </si>
  <si>
    <t>PINGADEIRA EM BASALTO TEAR</t>
  </si>
  <si>
    <t xml:space="preserve"> 5.3.3 </t>
  </si>
  <si>
    <t xml:space="preserve"> COMP_13 </t>
  </si>
  <si>
    <t>BANCO EM MADEIRA JATOBÁ, C/ TRATAMENTO ENVERNIZADO, L=50CM</t>
  </si>
  <si>
    <t xml:space="preserve"> 5.3.4 </t>
  </si>
  <si>
    <t xml:space="preserve"> COMP_14 </t>
  </si>
  <si>
    <t>PLANTIO DE VEGETAÇÃO RASTEIRA</t>
  </si>
  <si>
    <t xml:space="preserve"> 5.3.5 </t>
  </si>
  <si>
    <t xml:space="preserve"> COT_7 </t>
  </si>
  <si>
    <t>TOLDO RETRÁTIL EM LONA PVC 5,00x3,80m, ANTICHAMA, COM FILTRO UV, COM SISTEMA DE REDUTORA, INCLUINDO MÃO DE OBRA E FRETE</t>
  </si>
  <si>
    <t xml:space="preserve"> 6 </t>
  </si>
  <si>
    <t>INSTALAÇÕES ELÉTRICAS</t>
  </si>
  <si>
    <t xml:space="preserve"> 6.1 </t>
  </si>
  <si>
    <t>TUBULAÇÕES E CAIXAS</t>
  </si>
  <si>
    <t xml:space="preserve"> 6.1.1 </t>
  </si>
  <si>
    <t xml:space="preserve"> 91936 </t>
  </si>
  <si>
    <t>CAIXA OCTOGONAL 4" X 4", PVC, INSTALADA EM LAJE - FORNECIMENTO E INSTALAÇÃO. AF_03/2023</t>
  </si>
  <si>
    <t xml:space="preserve"> 6.1.2 </t>
  </si>
  <si>
    <t xml:space="preserve"> 91940 </t>
  </si>
  <si>
    <t>CAIXA RETANGULAR 4" X 2" MÉDIA (1,30 M DO PISO), PVC, INSTALADA EM PAREDE - FORNECIMENTO E INSTALAÇÃO. AF_03/2023</t>
  </si>
  <si>
    <t xml:space="preserve"> 6.1.3 </t>
  </si>
  <si>
    <t xml:space="preserve"> 91937 </t>
  </si>
  <si>
    <t>CAIXA OCTOGONAL 3" X 3", PVC, INSTALADA EM LAJE - FORNECIMENTO E INSTALAÇÃO. AF_03/2023</t>
  </si>
  <si>
    <t xml:space="preserve"> 6.1.4 </t>
  </si>
  <si>
    <t xml:space="preserve"> 97886 </t>
  </si>
  <si>
    <t>CAIXA ENTERRADA ELÉTRICA RETANGULAR, EM ALVENARIA COM TIJOLOS CERÂMICOS MACIÇOS, FUNDO COM BRITA, DIMENSÕES INTERNAS: 0,3X0,3X0,3 M. AF_12/2020</t>
  </si>
  <si>
    <t xml:space="preserve"> 6.1.5 </t>
  </si>
  <si>
    <t xml:space="preserve"> 95727 </t>
  </si>
  <si>
    <t>ELETRODUTO RÍGIDO SOLDÁVEL, PVC, DN 25 MM (3/4"), APARENTE - FORNECIMENTO E INSTALAÇÃO. AF_10/2022_PA</t>
  </si>
  <si>
    <t xml:space="preserve"> 6.1.6 </t>
  </si>
  <si>
    <t xml:space="preserve"> 91854 </t>
  </si>
  <si>
    <t>ELETRODUTO FLEXÍVEL CORRUGADO, PVC, DN 25 MM (3/4"), PARA CIRCUITOS TERMINAIS, INSTALADO EM PAREDE - FORNECIMENTO E INSTALAÇÃO. AF_03/2023</t>
  </si>
  <si>
    <t xml:space="preserve"> 6.1.7 </t>
  </si>
  <si>
    <t xml:space="preserve"> 97669 </t>
  </si>
  <si>
    <t>ELETRODUTO FLEXÍVEL CORRUGADO, PEAD, DN 90 (3"), PARA REDE ENTERRADA DE DISTRIBUIÇÃO DE ENERGIA ELÉTRICA - FORNECIMENTO E INSTALAÇÃO. AF_12/2021</t>
  </si>
  <si>
    <t xml:space="preserve"> 6.1.8 </t>
  </si>
  <si>
    <t xml:space="preserve"> 91914 </t>
  </si>
  <si>
    <t>CURVA 90 GRAUS PARA ELETRODUTO, PVC, ROSCÁVEL, DN 25 MM (3/4"), PARA CIRCUITOS TERMINAIS, INSTALADA EM PAREDE - FORNECIMENTO E INSTALAÇÃO. AF_03/2023</t>
  </si>
  <si>
    <t xml:space="preserve"> 6.1.9 </t>
  </si>
  <si>
    <t xml:space="preserve"> 91884 </t>
  </si>
  <si>
    <t>LUVA PARA ELETRODUTO, PVC, ROSCÁVEL, DN 25 MM (3/4"), PARA CIRCUITOS TERMINAIS, INSTALADA EM PAREDE - FORNECIMENTO E INSTALAÇÃO. AF_03/2023</t>
  </si>
  <si>
    <t xml:space="preserve"> 6.2 </t>
  </si>
  <si>
    <t>QUADROS E DISJUNTORES</t>
  </si>
  <si>
    <t xml:space="preserve"> 6.2.1 </t>
  </si>
  <si>
    <t xml:space="preserve"> COMP_15 </t>
  </si>
  <si>
    <t>QUADRO DE DISTRIBUIÇÃO TERMOPLÁSTICO DE SOBREPOR PARA 12 DISJUNTORES</t>
  </si>
  <si>
    <t xml:space="preserve"> 6.2.2 </t>
  </si>
  <si>
    <t xml:space="preserve"> COMP_16 </t>
  </si>
  <si>
    <t>QUADRO DE DISTRIBUIÇÃO TERMOPLÁSTICO DE SOBREPOR PARA 36 DISJUNTORES</t>
  </si>
  <si>
    <t xml:space="preserve"> 6.2.3 </t>
  </si>
  <si>
    <t xml:space="preserve"> COMP_17 </t>
  </si>
  <si>
    <t>BARRAMENTO BIFÁSICO 63A (MÍNIMO) PADRÃO DIN, IEC</t>
  </si>
  <si>
    <t xml:space="preserve"> 6.2.4 </t>
  </si>
  <si>
    <t xml:space="preserve"> COMP_18 </t>
  </si>
  <si>
    <t>BARRAMENTO DE NEUTRO 12 POSIÇÕES</t>
  </si>
  <si>
    <t xml:space="preserve"> 6.2.5 </t>
  </si>
  <si>
    <t xml:space="preserve"> COMP_19 </t>
  </si>
  <si>
    <t>BARRAMENTO DE PROTEÇÃO 6 POSIÇÕES</t>
  </si>
  <si>
    <t xml:space="preserve"> 6.2.6 </t>
  </si>
  <si>
    <t xml:space="preserve"> 93654 </t>
  </si>
  <si>
    <t>DISJUNTOR MONOPOLAR TIPO DIN, CORRENTE NOMINAL DE 16A - FORNECIMENTO E INSTALAÇÃO. AF_10/2020</t>
  </si>
  <si>
    <t xml:space="preserve"> 6.2.7 </t>
  </si>
  <si>
    <t xml:space="preserve"> 93655 </t>
  </si>
  <si>
    <t>DISJUNTOR MONOPOLAR TIPO DIN, CORRENTE NOMINAL DE 20A - FORNECIMENTO E INSTALAÇÃO. AF_10/2020</t>
  </si>
  <si>
    <t xml:space="preserve"> 6.2.8 </t>
  </si>
  <si>
    <t xml:space="preserve"> 93657 </t>
  </si>
  <si>
    <t>DISJUNTOR MONOPOLAR TIPO DIN, CORRENTE NOMINAL DE 32A - FORNECIMENTO E INSTALAÇÃO. AF_10/2020</t>
  </si>
  <si>
    <t xml:space="preserve"> 6.2.9 </t>
  </si>
  <si>
    <t xml:space="preserve"> 93658 </t>
  </si>
  <si>
    <t>DISJUNTOR MONOPOLAR TIPO DIN, CORRENTE NOMINAL DE 40A - FORNECIMENTO E INSTALAÇÃO. AF_10/2020</t>
  </si>
  <si>
    <t xml:space="preserve"> 6.2.10 </t>
  </si>
  <si>
    <t xml:space="preserve"> 93671 </t>
  </si>
  <si>
    <t>DISJUNTOR TRIPOLAR TIPO DIN, CORRENTE NOMINAL DE 32A - FORNECIMENTO E INSTALAÇÃO. AF_10/2020</t>
  </si>
  <si>
    <t xml:space="preserve"> 6.2.11 </t>
  </si>
  <si>
    <t xml:space="preserve"> 101896 </t>
  </si>
  <si>
    <t>DISJUNTOR TERMOMAGNÉTICO TRIPOLAR , CORRENTE NOMINAL DE 200A - FORNECIMENTO E INSTALAÇÃO. AF_10/2020</t>
  </si>
  <si>
    <t xml:space="preserve"> 6.3 </t>
  </si>
  <si>
    <t>FIAÇÕES</t>
  </si>
  <si>
    <t xml:space="preserve"> 6.3.1 </t>
  </si>
  <si>
    <t xml:space="preserve"> 91924 </t>
  </si>
  <si>
    <t>CABO DE COBRE FLEXÍVEL ISOLADO, 1,5 MM², ANTI-CHAMA 450/750 V, PARA CIRCUITOS TERMINAIS - FORNECIMENTO E INSTALAÇÃO. AF_03/2023</t>
  </si>
  <si>
    <t xml:space="preserve"> 6.3.2 </t>
  </si>
  <si>
    <t xml:space="preserve"> 91925 </t>
  </si>
  <si>
    <t>CABO DE COBRE FLEXÍVEL ISOLADO, 1,5 MM², ANTI-CHAMA 0,6/1,0 KV, PARA CIRCUITOS TERMINAIS - FORNECIMENTO E INSTALAÇÃO. AF_03/2023</t>
  </si>
  <si>
    <t xml:space="preserve"> 6.3.3 </t>
  </si>
  <si>
    <t xml:space="preserve"> 91926 </t>
  </si>
  <si>
    <t>CABO DE COBRE FLEXÍVEL ISOLADO, 2,5 MM², ANTI-CHAMA 450/750 V, PARA CIRCUITOS TERMINAIS - FORNECIMENTO E INSTALAÇÃO. AF_03/2023</t>
  </si>
  <si>
    <t xml:space="preserve"> 6.3.4 </t>
  </si>
  <si>
    <t xml:space="preserve"> 91931 </t>
  </si>
  <si>
    <t>CABO DE COBRE FLEXÍVEL ISOLADO, 6 MM², ANTI-CHAMA 0,6/1,0 KV, PARA CIRCUITOS TERMINAIS - FORNECIMENTO E INSTALAÇÃO. AF_03/2023</t>
  </si>
  <si>
    <t xml:space="preserve"> 6.3.5 </t>
  </si>
  <si>
    <t xml:space="preserve"> 91935 </t>
  </si>
  <si>
    <t>CABO DE COBRE FLEXÍVEL ISOLADO, 16 MM², ANTI-CHAMA 0,6/1,0 KV, PARA CIRCUITOS TERMINAIS - FORNECIMENTO E INSTALAÇÃO. AF_03/2023</t>
  </si>
  <si>
    <t xml:space="preserve"> 6.3.6 </t>
  </si>
  <si>
    <t xml:space="preserve"> COMP_36 </t>
  </si>
  <si>
    <t>VARAL DE LÂMPADAS</t>
  </si>
  <si>
    <t xml:space="preserve"> 6.4 </t>
  </si>
  <si>
    <t>DISPOSITIVOS E ACESSÓRIOS</t>
  </si>
  <si>
    <t xml:space="preserve"> 6.4.1 </t>
  </si>
  <si>
    <t xml:space="preserve"> 91997 </t>
  </si>
  <si>
    <t>TOMADA MÉDIA DE EMBUTIR (1 MÓDULO), 2P+T 20 A, INCLUINDO SUPORTE E PLACA - FORNECIMENTO E INSTALAÇÃO. AF_03/2023</t>
  </si>
  <si>
    <t xml:space="preserve"> 6.4.2 </t>
  </si>
  <si>
    <t xml:space="preserve"> 91953 </t>
  </si>
  <si>
    <t>INTERRUPTOR SIMPLES (1 MÓDULO), 10A/250V, INCLUINDO SUPORTE E PLACA - FORNECIMENTO E INSTALAÇÃO. AF_03/2023</t>
  </si>
  <si>
    <t xml:space="preserve"> 6.4.3 </t>
  </si>
  <si>
    <t xml:space="preserve"> 101632 </t>
  </si>
  <si>
    <t>RELÉ FOTOELÉTRICO PARA COMANDO DE ILUMINAÇÃO EXTERNA 1000 W - FORNECIMENTO E INSTALAÇÃO. AF_08/2020</t>
  </si>
  <si>
    <t xml:space="preserve"> 7 </t>
  </si>
  <si>
    <t>INSTALAÇÕES HIDROSSANITÁRIAS</t>
  </si>
  <si>
    <t xml:space="preserve"> 7.1 </t>
  </si>
  <si>
    <t>PLUVIAL</t>
  </si>
  <si>
    <t xml:space="preserve"> 7.1.1 </t>
  </si>
  <si>
    <t>CAIXAS DE PASSAGEM</t>
  </si>
  <si>
    <t xml:space="preserve"> 7.1.1.1 </t>
  </si>
  <si>
    <t xml:space="preserve"> COMP_20 </t>
  </si>
  <si>
    <t>CAIXA DE AREIA PLUVIAL COM GRELHA CAG- 60x60cm</t>
  </si>
  <si>
    <t xml:space="preserve"> 7.1.1.2 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</si>
  <si>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</si>
  <si>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</si>
  <si>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7.1.1.3 </t>
  </si>
  <si>
    <t xml:space="preserve"> 99255 </t>
  </si>
  <si>
    <t>CAIXA ENTERRADA HIDRÁULICA RETANGULAR EM ALVENARIA COM TIJOLOS CERÂMICOS MACIÇOS, DIMENSÕES INTERNAS: 0,8X0,8X0,6 M PARA REDE DE DRENAGEM. AF_12/2020</t>
  </si>
  <si>
    <t xml:space="preserve"> 7.1.1.4 </t>
  </si>
  <si>
    <t xml:space="preserve"> COMP_21 </t>
  </si>
  <si>
    <t>ALA DE SAÍDA EM CONCRETO ARMADO P/ TUBO DE 300MM</t>
  </si>
  <si>
    <t xml:space="preserve"> 7.1.2 </t>
  </si>
  <si>
    <t>CALHA METÁLICA</t>
  </si>
  <si>
    <t xml:space="preserve"> 7.1.2.1 </t>
  </si>
  <si>
    <t xml:space="preserve"> 94228 </t>
  </si>
  <si>
    <t>CALHA EM CHAPA DE AÇO GALVANIZADO NÚMERO 24, DESENVOLVIMENTO DE 50 CM, INCLUSO TRANSPORTE VERTICAL. AF_07/2019</t>
  </si>
  <si>
    <t xml:space="preserve"> 7.1.2.2 </t>
  </si>
  <si>
    <t xml:space="preserve"> 94229 </t>
  </si>
  <si>
    <t>CALHA EM CHAPA DE AÇO GALVANIZADO NÚMERO 24, DESENVOLVIMENTO DE 100 CM, INCLUSO TRANSPORTE VERTICAL. AF_07/2019</t>
  </si>
  <si>
    <t xml:space="preserve"> 7.1.3 </t>
  </si>
  <si>
    <t>PVC DRENAGEM</t>
  </si>
  <si>
    <t xml:space="preserve"> 7.1.3.1 </t>
  </si>
  <si>
    <t xml:space="preserve"> COMP_22 </t>
  </si>
  <si>
    <t>TUBO PVC CORRUGADO PERFURADO P/ DRENAGEM 150MM</t>
  </si>
  <si>
    <t xml:space="preserve"> 7.1.3.2 </t>
  </si>
  <si>
    <t xml:space="preserve"> COMP_23 </t>
  </si>
  <si>
    <t>EXECUÇÃO DE DRENO, EXCLUINDO TUBO</t>
  </si>
  <si>
    <t xml:space="preserve"> 7.1.3.3 </t>
  </si>
  <si>
    <t xml:space="preserve"> 102704 </t>
  </si>
  <si>
    <t>TUBO DE PEAD CORRUGADO PERFURADO, DN 100 MM, PARA DRENO - FORNECIMENTO E ASSENTAMENTO. AF_07/2021</t>
  </si>
  <si>
    <t xml:space="preserve"> 7.1.4 </t>
  </si>
  <si>
    <t>PVC ESGOTO</t>
  </si>
  <si>
    <t xml:space="preserve"> 7.1.4.1 </t>
  </si>
  <si>
    <t xml:space="preserve"> 104178 </t>
  </si>
  <si>
    <t>CAP, PVC, SERIE R, ÁGUA PLUVIAL, DN 100 MM, JUNTA ELÁSTICA, FORNECIDO E INSTALADO EM RAMAL DE ENCAMINHAMENTO. AF_06/2022</t>
  </si>
  <si>
    <t xml:space="preserve"> 7.1.4.2 </t>
  </si>
  <si>
    <t xml:space="preserve"> 104179 </t>
  </si>
  <si>
    <t>CAP, PVC, SERIE R, ÁGUA PLUVIAL, DN 150 MM, JUNTA ELÁSTICA, FORNECIDO E INSTALADO EM RAMAL DE ENCAMINHAMENTO. AF_06/2022</t>
  </si>
  <si>
    <t xml:space="preserve"> 7.1.4.3 </t>
  </si>
  <si>
    <t xml:space="preserve"> 89748 </t>
  </si>
  <si>
    <t>CURVA CURTA 90 GRAUS, PVC, SERIE NORMAL, ESGOTO PREDIAL, DN 100 MM, JUNTA ELÁSTICA, FORNECIDO E INSTALADO EM RAMAL DE DESCARGA OU RAMAL DE ESGOTO SANITÁRIO. AF_08/2022</t>
  </si>
  <si>
    <t xml:space="preserve"> 7.1.4.4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</si>
  <si>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</si>
  <si>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</si>
  <si>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7.1.4.5 </t>
  </si>
  <si>
    <t xml:space="preserve"> 89855 </t>
  </si>
  <si>
    <t>JOELHO 45 GRAUS, PVC, SERIE NORMAL, ESGOTO PREDIAL, DN 150 MM, JUNTA ELÁSTICA, FORNECIDO E INSTALADO EM SUBCOLETOR AÉREO DE ESGOTO SANITÁRIO. AF_08/2022</t>
  </si>
  <si>
    <t xml:space="preserve"> 7.1.4.6 </t>
  </si>
  <si>
    <t xml:space="preserve"> 89854 </t>
  </si>
  <si>
    <t>JOELHO 90 GRAUS, PVC, SERIE NORMAL, ESGOTO PREDIAL, DN 150 MM, JUNTA ELÁSTICA, FORNECIDO E INSTALADO EM SUBCOLETOR AÉREO DE ESGOTO SANITÁRIO. AF_08/2022</t>
  </si>
  <si>
    <t xml:space="preserve"> 7.1.4.7 </t>
  </si>
  <si>
    <t xml:space="preserve"> 89778 </t>
  </si>
  <si>
    <t>LUVA SIMPLES, PVC, SERIE NORMAL, ESGOTO PREDIAL, DN 100 MM, JUNTA ELÁSTICA, FORNECIDO E INSTALADO EM RAMAL DE DESCARGA OU RAMAL DE ESGOTO SANITÁRIO. AF_08/2022</t>
  </si>
  <si>
    <t xml:space="preserve"> 7.1.4.8 </t>
  </si>
  <si>
    <t xml:space="preserve"> 90694 </t>
  </si>
  <si>
    <t>TUBO DE PVC PARA REDE COLETORA DE ESGOTO DE PAREDE MACIÇA, DN 100 MM, JUNTA ELÁSTICA - FORNECIMENTO E ASSENTAMENTO. AF_01/2021</t>
  </si>
  <si>
    <t xml:space="preserve"> 7.1.4.9 </t>
  </si>
  <si>
    <t xml:space="preserve"> 90695 </t>
  </si>
  <si>
    <t>TUBO DE PVC PARA REDE COLETORA DE ESGOTO DE PAREDE MACIÇA, DN 150 MM, JUNTA ELÁSTICA  - FORNECIMENTO E ASSENTAMENTO. AF_01/2021</t>
  </si>
  <si>
    <t xml:space="preserve"> 7.1.4.10 </t>
  </si>
  <si>
    <t xml:space="preserve"> 90696 </t>
  </si>
  <si>
    <t>TUBO DE PVC PARA REDE COLETORA DE ESGOTO DE PAREDE MACIÇA, DN 200 MM, JUNTA ELÁSTICA - FORNECIMENTO E ASSENTAMENTO. AF_01/2021</t>
  </si>
  <si>
    <t xml:space="preserve"> 7.1.4.11 </t>
  </si>
  <si>
    <t xml:space="preserve"> 90697 </t>
  </si>
  <si>
    <t>TUBO DE PVC PARA REDE COLETORA DE ESGOTO DE PAREDE MACIÇA, DN 250 MM, JUNTA ELÁSTICA  - FORNECIMENTO E ASSENTAMENTO. AF_01/2021</t>
  </si>
  <si>
    <t xml:space="preserve"> 7.1.4.12 </t>
  </si>
  <si>
    <t xml:space="preserve"> 89796 </t>
  </si>
  <si>
    <t>TE, PVC, SERIE NORMAL, ESGOTO PREDIAL, DN 100 X 100 MM, JUNTA ELÁSTICA, FORNECIDO E INSTALADO EM RAMAL DE DESCARGA OU RAMAL DE ESGOTO SANITÁRIO. AF_08/2022</t>
  </si>
  <si>
    <t xml:space="preserve"> 7.1.4.13 </t>
  </si>
  <si>
    <t xml:space="preserve"> COMP_24 </t>
  </si>
  <si>
    <t>ESCAVAÇÃO E REATERRO MANUAL DE VALA</t>
  </si>
  <si>
    <t xml:space="preserve"> 7.1.5 </t>
  </si>
  <si>
    <t>CONCRETO ARMADO</t>
  </si>
  <si>
    <t xml:space="preserve"> 7.1.5.1 </t>
  </si>
  <si>
    <t xml:space="preserve"> 92833 </t>
  </si>
  <si>
    <t>TUBO DE CONCRETO PARA REDES COLETORAS DE ESGOTO SANITÁRIO, DIÂMETRO DE 300 MM, JUNTA ELÁSTICA, INSTALADO EM LOCAL COM BAIXO NÍVEL DE INTERFERÊNCIAS - FORNECIMENTO E ASSENTAMENTO. AF_03/2024</t>
  </si>
  <si>
    <t xml:space="preserve"> 7.1.5.2 </t>
  </si>
  <si>
    <t xml:space="preserve"> COMP_25 </t>
  </si>
  <si>
    <t>ESCAVAÇÃO E REATERRO MECANIZADO DE VALA</t>
  </si>
  <si>
    <t xml:space="preserve"> 7.2 </t>
  </si>
  <si>
    <t>ÁGUA FRIA</t>
  </si>
  <si>
    <t xml:space="preserve"> 7.2.1 </t>
  </si>
  <si>
    <t>METAIS</t>
  </si>
  <si>
    <t xml:space="preserve"> 7.2.1.1 </t>
  </si>
  <si>
    <t xml:space="preserve"> 94498 </t>
  </si>
  <si>
    <t>REGISTRO DE GAVETA BRUTO, LATÃO, ROSCÁVEL, 2" - FORNECIMENTO E INSTALAÇÃO. AF_08/2021</t>
  </si>
  <si>
    <t xml:space="preserve"> 7.2.1.2 </t>
  </si>
  <si>
    <t xml:space="preserve"> 86913 </t>
  </si>
  <si>
    <t>TORNEIRA CROMADA 1/2" OU 3/4" PARA TANQUE, PADRÃO POPULAR - FORNECIMENTO E INSTALAÇÃO. AF_01/2020</t>
  </si>
  <si>
    <t xml:space="preserve"> 7.2.2 </t>
  </si>
  <si>
    <t>PVC RÍGIDO SOLDÁVEL</t>
  </si>
  <si>
    <t xml:space="preserve"> 7.2.2.1 </t>
  </si>
  <si>
    <t xml:space="preserve"> 94713 </t>
  </si>
  <si>
    <t>ADAPTADOR COM FLANGES LIVRES, PVC, SOLDÁVEL, DN 75 MM X 2 1/2", INSTALADO EM RESERVAÇÃO PREDIAL DE ÁGUA - FORNECIMENTO E INSTALAÇÃO. AF_04/2024</t>
  </si>
  <si>
    <t xml:space="preserve"> 7.2.2.2 </t>
  </si>
  <si>
    <t xml:space="preserve"> 94662 </t>
  </si>
  <si>
    <t>ADAPTADOR CURTO COM BOLSA E ROSCA PARA REGISTRO, PVC, SOLDÁVEL, DN 50 MM X 1 1/2", INSTALADO EM RESERVAÇÃO PREDIAL DE ÁGUA - FORNECIMENTO E INSTALAÇÃO. AF_04/2024</t>
  </si>
  <si>
    <t xml:space="preserve"> 7.2.2.3 </t>
  </si>
  <si>
    <t xml:space="preserve"> 103999 </t>
  </si>
  <si>
    <t>BUCHA DE REDUÇÃO, LONGA, PVC, SOLDÁVEL, DN 50 X 25 MM, INSTALADO EM RAMAL DE DISTRIBUIÇÃO DE ÁGUA - FORNECIMENTO E INSTALAÇÃO. AF_06/2022</t>
  </si>
  <si>
    <t xml:space="preserve"> 7.2.2.4 </t>
  </si>
  <si>
    <t xml:space="preserve"> 89362 </t>
  </si>
  <si>
    <t>JOELHO 90 GRAUS, PVC, SOLDÁVEL, DN 25MM, INSTALADO EM RAMAL OU SUB-RAMAL DE ÁGUA - FORNECIMENTO E INSTALAÇÃO. AF_06/2022</t>
  </si>
  <si>
    <t xml:space="preserve"> 7.2.2.5 </t>
  </si>
  <si>
    <t xml:space="preserve"> 103984 </t>
  </si>
  <si>
    <t>JOELHO 90 GRAUS, PVC, SOLDÁVEL, DN 50MM, INSTALADO EM RAMAL DE DISTRIBUIÇÃO DE ÁGUA - FORNECIMENTO E INSTALAÇÃO. AF_06/2022</t>
  </si>
  <si>
    <t xml:space="preserve"> 7.2.2.6 </t>
  </si>
  <si>
    <t xml:space="preserve"> 89402 </t>
  </si>
  <si>
    <t>TUBO, PVC, SOLDÁVEL, DE 25MM, INSTALADO EM RAMAL DE DISTRIBUIÇÃO DE ÁGUA - FORNECIMENTO E INSTALAÇÃO. AF_06/2022</t>
  </si>
  <si>
    <t xml:space="preserve"> 7.2.2.7 </t>
  </si>
  <si>
    <t xml:space="preserve"> 103979 </t>
  </si>
  <si>
    <t>TUBO, PVC, SOLDÁVEL, DE 50MM, INSTALADO EM RAMAL DE DISTRIBUIÇÃO DE ÁGUA - FORNECIMENTO E INSTALAÇÃO. AF_06/2022</t>
  </si>
  <si>
    <t xml:space="preserve"> 7.2.2.8 </t>
  </si>
  <si>
    <t xml:space="preserve"> 94694 </t>
  </si>
  <si>
    <t>TÊ, PVC, SOLDÁVEL, DN 50 MM INSTALADO EM RESERVAÇÃO PREDIAL DE ÁGUA - FORNECIMENTO E INSTALAÇÃO. AF_04/2024</t>
  </si>
  <si>
    <t xml:space="preserve"> 7.2.2.9 </t>
  </si>
  <si>
    <t xml:space="preserve"> 104006 </t>
  </si>
  <si>
    <t>TÊ DE REDUÇÃO, PVC, SOLDÁVEL, DN 50MM X 25MM, INSTALADO EM RAMAL DE DISTRIBUIÇÃO DE ÁGUA - FORNECIMENTO E INSTALAÇÃO. AF_06/2022</t>
  </si>
  <si>
    <t xml:space="preserve"> 7.2.3 </t>
  </si>
  <si>
    <t>PVC SOLDÁVEL AZUL COM BUCHA LATÃO</t>
  </si>
  <si>
    <t xml:space="preserve"> 7.2.3.1 </t>
  </si>
  <si>
    <t xml:space="preserve"> 89366 </t>
  </si>
  <si>
    <t>JOELHO 90 GRAUS COM BUCHA DE LATÃO, PVC, SOLDÁVEL, DN 25MM, X 3/4  INSTALADO EM RAMAL OU SUB-RAMAL DE ÁGUA - FORNECIMENTO E INSTALAÇÃO. AF_06/2022</t>
  </si>
  <si>
    <t xml:space="preserve"> 8 </t>
  </si>
  <si>
    <t>PPCI</t>
  </si>
  <si>
    <t xml:space="preserve"> 8.1 </t>
  </si>
  <si>
    <t>SINALIZAÇÃO DE EMERGÊNCIA</t>
  </si>
  <si>
    <t xml:space="preserve"> 8.1.1 </t>
  </si>
  <si>
    <t xml:space="preserve"> COMP_26 </t>
  </si>
  <si>
    <t>Placa P1 - PROIBIDO FUMAR (PVC, DIM CIRCULAR 200MM, FOTOLUMINESCENTE)</t>
  </si>
  <si>
    <t xml:space="preserve"> 8.1.2 </t>
  </si>
  <si>
    <t xml:space="preserve"> COMP_27 </t>
  </si>
  <si>
    <t>Placa S1 - SAÍDA DE EMERGÊNCIA E IND. SENTIDO DIREITA (PVC, DIM 150 MM x 300 MM, FOTOLUMINESCENTE)</t>
  </si>
  <si>
    <t xml:space="preserve"> 8.1.3 </t>
  </si>
  <si>
    <t xml:space="preserve"> COMP_28 </t>
  </si>
  <si>
    <t>Placa S2 - SAÍDA DE EMERGÊNCIA E IND. SENTIDO ESQUERDA (PVC, DIM 150 MM x 300 MM, FOTOLUMINESCENTE)</t>
  </si>
  <si>
    <t xml:space="preserve"> 8.1.4 </t>
  </si>
  <si>
    <t xml:space="preserve"> COMP_29 </t>
  </si>
  <si>
    <t>Placa E5 - PLACA EXTINTORES DE INCÊNDIO (PVC, DIM 200MM x 200MM, FOTOLUMINESCENTE)</t>
  </si>
  <si>
    <t xml:space="preserve"> 8.1.5 </t>
  </si>
  <si>
    <t xml:space="preserve"> COMP_30 </t>
  </si>
  <si>
    <t>Placa N2 - INDICAÇÃO DE TIPO DE AGENTE EXTINTOR PQS ABC (PVC, DIM 200MM x 80MM, FOTOLUMINESCENTE)</t>
  </si>
  <si>
    <t xml:space="preserve"> 8.1.6 </t>
  </si>
  <si>
    <t xml:space="preserve"> COMP_31 </t>
  </si>
  <si>
    <t>Placa C1 - PLACA LOTAÇÃO MÁXIMA NA EDIFICAÇÃO (PVC, DIM 400 MM x 200 MM, FOTOLUMINESCENTE)</t>
  </si>
  <si>
    <t xml:space="preserve"> 8.2 </t>
  </si>
  <si>
    <t>ILUMINAÇÃO DE EMERGÊNCIA (DISPOSITIVOS)</t>
  </si>
  <si>
    <t xml:space="preserve"> 8.2.1 </t>
  </si>
  <si>
    <t xml:space="preserve"> COMP_32_ </t>
  </si>
  <si>
    <t>LUMINÁRIA DE EMERGÊNCIA AUTÔNOMA TIPO FAROL (2X) 5W  - 1200LM</t>
  </si>
  <si>
    <t xml:space="preserve"> 8.2.2 </t>
  </si>
  <si>
    <t xml:space="preserve"> COMP_33 </t>
  </si>
  <si>
    <t>LUMINÁRIA DE EMERGÊNCIA DE BALIZAMENTO AUTÔNOMA  25-39LM DIM MÍN. 240X120MM FACE SIMPLES (PICTOGRAMA DE REFERÊNCIA - PLACA S12)</t>
  </si>
  <si>
    <t xml:space="preserve"> 8.2.3 </t>
  </si>
  <si>
    <t xml:space="preserve"> COMP_34 </t>
  </si>
  <si>
    <t>LUMINÁRIA DE EMERGÊNCIA DE BALIZAMENTO AUTÔNOMA  25-39LM DIM MÍN. 240X120MM FACE DUPLA (PICTOGRAMA DE REFERÊNCIA - PLACA S3)</t>
  </si>
  <si>
    <t xml:space="preserve"> 8.2.4 </t>
  </si>
  <si>
    <t xml:space="preserve"> COMP_35 </t>
  </si>
  <si>
    <t>LUMINÁRIA DE EMERGÊNCIA DE BALIZAMENTO AUTÔNOMA  25-39LM DIM MÍN. 240X120MM FACE DUPLA (PICTOGRAMA DE REFERÊNCIA - PLACA S1/S2 - ESQUERDA/DIREITA)</t>
  </si>
  <si>
    <t xml:space="preserve"> 8.3 </t>
  </si>
  <si>
    <t>EXTINTORES DE INCÊNDIO</t>
  </si>
  <si>
    <t xml:space="preserve"> 8.3.1 </t>
  </si>
  <si>
    <t xml:space="preserve"> 101908 </t>
  </si>
  <si>
    <t>EXTINTOR DE INCÊNDIO PORTÁTIL COM CARGA DE PQS DE 4 KG, CLASSE BC - FORNECIMENTO E INSTALAÇÃO. AF_10/2020_PE</t>
  </si>
  <si>
    <t xml:space="preserve"> 8.3.2 </t>
  </si>
  <si>
    <t xml:space="preserve"> 18.032.0042-A </t>
  </si>
  <si>
    <t>EMOP</t>
  </si>
  <si>
    <t>ABRIGO PARA EXTINTOR DE INCENDIO PORTATIL,MEDINDO (75X30X25) CM,DE SOBREPOR,CONFECCIONADO EM CHAPA METALICA COM PINTURA E LETROSTATICA VERMELHA,COM VISOR,CONFORME ABNT NBR 12693,INCL USIVE FIXACAO.FORNECIMENTO E COLOCACAO</t>
  </si>
  <si>
    <t>Totais -&gt;</t>
  </si>
  <si>
    <t>Total sem BDI</t>
  </si>
  <si>
    <t>Total do BDI</t>
  </si>
  <si>
    <t>Total Geral</t>
  </si>
  <si>
    <t xml:space="preserve">Valor Unit </t>
  </si>
  <si>
    <t xml:space="preserve">Planilha Orçamentária </t>
  </si>
  <si>
    <t>ESPAÇO PARA FEIRAS E FOOD TRUCKS</t>
  </si>
  <si>
    <t xml:space="preserve">SINAPI - 08/2024 - RS
EMOP - 08/2024 - RJ
</t>
  </si>
  <si>
    <t>_______________________________________________________________
Valéria Wollmann
Arq. e Urb. CAU A195685-0</t>
  </si>
  <si>
    <t>Composições Analíticas com Preço Unitário</t>
  </si>
  <si>
    <t>ESPAÇO PARA FEIRAS</t>
  </si>
  <si>
    <t>Tipo</t>
  </si>
  <si>
    <t>Composição</t>
  </si>
  <si>
    <t>SERP - SERVIÇOS PRELIMINARES</t>
  </si>
  <si>
    <t>Composição Auxiliar</t>
  </si>
  <si>
    <t xml:space="preserve"> 94962 </t>
  </si>
  <si>
    <t>CONCRETO MAGRO PARA LASTRO, TRAÇO 1:4,5:4,5 (EM MASSA SECA DE CIMENTO/ AREIA MÉDIA/ BRITA 1) - PREPARO MECÂNICO COM BETONEIRA 400 L. AF_05/2021</t>
  </si>
  <si>
    <t>FUES - FUNDAÇÕES E ESTRUTURAS</t>
  </si>
  <si>
    <t xml:space="preserve"> 88316 </t>
  </si>
  <si>
    <t>SERVENTE COM ENCARGOS COMPLEMENTARES</t>
  </si>
  <si>
    <t>SEDI - SERVIÇOS DIVERSOS</t>
  </si>
  <si>
    <t xml:space="preserve"> 88262 </t>
  </si>
  <si>
    <t>CARPINTEIRO DE FORMAS COM ENCARGOS COMPLEMENTARES</t>
  </si>
  <si>
    <t>Insumo</t>
  </si>
  <si>
    <t xml:space="preserve"> 00004491 </t>
  </si>
  <si>
    <t>PONTALETE *7,5 X 7,5* CM EM PINUS, MISTA OU EQUIVALENTE DA REGIAO - BRUTA</t>
  </si>
  <si>
    <t>Material</t>
  </si>
  <si>
    <t xml:space="preserve"> 00004813 </t>
  </si>
  <si>
    <t>PLACA DE OBRA (PARA CONSTRUCAO CIVIL) EM CHAPA GALVANIZADA *N. 22*, ADESIVADA, DE *2,4 X 1,2* M (SEM POSTES PARA FIXACAO)</t>
  </si>
  <si>
    <t xml:space="preserve"> 00004417 </t>
  </si>
  <si>
    <t>SARRAFO NAO APARELHADO *2,5 X 7* CM, EM MACARANDUBA/MASSARANDUBA, ANGELIM, PEROBA-ROSA OU EQUIVALENTE DA REGIAO - BRUTA</t>
  </si>
  <si>
    <t xml:space="preserve"> 00005075 </t>
  </si>
  <si>
    <t>PREGO DE ACO POLIDO COM CABECA 18 X 30 (2 3/4 X 10)</t>
  </si>
  <si>
    <t>INES - INSTALAÇÕES ESPECIAIS</t>
  </si>
  <si>
    <t xml:space="preserve"> 88267 </t>
  </si>
  <si>
    <t>ENCANADOR OU BOMBEIRO HIDRÁULICO COM ENCARGOS COMPLEMENTARES</t>
  </si>
  <si>
    <t xml:space="preserve"> 88248 </t>
  </si>
  <si>
    <t>AUXILIAR DE ENCANADOR OU BOMBEIRO HIDRÁULICO COM ENCARGOS COMPLEMENTARES</t>
  </si>
  <si>
    <t xml:space="preserve"> 00009875 </t>
  </si>
  <si>
    <t>TUBO PVC, SOLDAVEL, DE 50 MM, AGUA FRIA (NBR-5648)</t>
  </si>
  <si>
    <t xml:space="preserve"> 00011767 </t>
  </si>
  <si>
    <t>TORNEIRA DE BOIA CONVENCIONAL PARA CAIXA D'AGUA, 2", AGUA FRIA, COM HASTE E TORNEIRA METALICOS E BALAO PLASTICO</t>
  </si>
  <si>
    <t xml:space="preserve"> 00003540 </t>
  </si>
  <si>
    <t>JOELHO PVC, SOLDAVEL, 90 GRAUS, 50 MM, COR MARROM, PARA AGUA FRIA PREDIAL</t>
  </si>
  <si>
    <t xml:space="preserve"> 00034637 </t>
  </si>
  <si>
    <t>CAIXA D'AGUA / RESERVATORIO EM POLIETILENO, 500 LITROS, COM TAMPA</t>
  </si>
  <si>
    <t xml:space="preserve"> 00000112 </t>
  </si>
  <si>
    <t>ADAPTADOR PVC SOLDAVEL CURTO COM BOLSA E ROSCA, 50 MM X1 1/2", PARA AGUA FRIA</t>
  </si>
  <si>
    <t xml:space="preserve"> 00000082 </t>
  </si>
  <si>
    <t>ADAPTADOR PVC, SOLDAVEL, LONGO, COM FLANGE LIVRE, 75 MM X 2 1/2", PARA CAIXA D'AGUA</t>
  </si>
  <si>
    <t xml:space="preserve"> 00000119 </t>
  </si>
  <si>
    <t>ADESIVO PLASTICO PARA PVC, BISNAGA COM 75 GR</t>
  </si>
  <si>
    <t xml:space="preserve"> 90587 </t>
  </si>
  <si>
    <t>VIBRADOR DE IMERSÃO, DIÂMETRO DE PONTEIRA 45MM, MOTOR ELÉTRICO TRIFÁSICO POTÊNCIA DE 2 CV - CHI DIURNO. AF_06/2015</t>
  </si>
  <si>
    <t>CHOR - CUSTOS HORÁRIOS DE MÁQUINAS E EQUIPAMENTOS</t>
  </si>
  <si>
    <t>CHI</t>
  </si>
  <si>
    <t xml:space="preserve"> 90586 </t>
  </si>
  <si>
    <t>VIBRADOR DE IMERSÃO, DIÂMETRO DE PONTEIRA 45MM, MOTOR ELÉTRICO TRIFÁSICO POTÊNCIA DE 2 CV - CHP DIURNO. AF_06/2015</t>
  </si>
  <si>
    <t>CHP</t>
  </si>
  <si>
    <t xml:space="preserve"> 88309 </t>
  </si>
  <si>
    <t>PEDREIRO COM ENCARGOS COMPLEMENTARES</t>
  </si>
  <si>
    <t xml:space="preserve"> 00001527 </t>
  </si>
  <si>
    <t>CONCRETO USINADO BOMBEAVEL, CLASSE DE RESISTENCIA C25, BRITA 0 E 1, SLUMP = 100 +/- 20 MM, COM BOMBEAMENTO (DISPONIBILIZACAO DE BOMBA), SEM O LANCAMENTO (NBR 8953)</t>
  </si>
  <si>
    <t>M³</t>
  </si>
  <si>
    <t>COBE - COBERTURA</t>
  </si>
  <si>
    <t xml:space="preserve"> 100716 </t>
  </si>
  <si>
    <t>JATEAMENTO ABRASIVO COM GRANALHA DE AÇO EM PERFIL METÁLICO EM FÁBRICA. AF_01/2020</t>
  </si>
  <si>
    <t>PINT - PINTURAS</t>
  </si>
  <si>
    <t xml:space="preserve"> 93288 </t>
  </si>
  <si>
    <t>GUINDASTE HIDRÁULICO AUTOPROPELIDO, COM LANÇA TELESCÓPICA 40 M, CAPACIDADE MÁXIMA 60 T, POTÊNCIA 260 KW - CHI DIURNO. AF_03/2016</t>
  </si>
  <si>
    <t xml:space="preserve"> 100766 </t>
  </si>
  <si>
    <t>PILAR METÁLICO PERFIL LAMINADO OU SOLDADO EM AÇO ESTRUTURAL, COM CONEXÕES SOLDADAS, INCLUSOS MÃO DE OBRA, TRANSPORTE E IÇAMENTO UTILIZANDO GUINDASTE - FORNECIMENTO E INSTALAÇÃO. AF_01/2020_PA</t>
  </si>
  <si>
    <t xml:space="preserve"> 88278 </t>
  </si>
  <si>
    <t>MONTADOR DE ESTRUTURA METÁLICA COM ENCARGOS COMPLEMENTARES</t>
  </si>
  <si>
    <t xml:space="preserve"> 88317 </t>
  </si>
  <si>
    <t>SOLDADOR COM ENCARGOS COMPLEMENTARES</t>
  </si>
  <si>
    <t xml:space="preserve"> 88240 </t>
  </si>
  <si>
    <t>AJUDANTE DE ESTRUTURA METÁLICA COM ENCARGOS COMPLEMENTARES</t>
  </si>
  <si>
    <t xml:space="preserve"> 93287 </t>
  </si>
  <si>
    <t>GUINDASTE HIDRÁULICO AUTOPROPELIDO, COM LANÇA TELESCÓPICA 40 M, CAPACIDADE MÁXIMA 60 T, POTÊNCIA 260 KW - CHP DIURNO. AF_03/2016</t>
  </si>
  <si>
    <t xml:space="preserve"> 100719 </t>
  </si>
  <si>
    <t>PINTURA COM TINTA ALQUÍDICA DE FUNDO (TIPO ZARCÃO) PULVERIZADA SOBRE PERFIL METÁLICO EXECUTADO EM FÁBRICA (POR DEMÃO). AF_01/2020_PE</t>
  </si>
  <si>
    <t xml:space="preserve"> 00040535 </t>
  </si>
  <si>
    <t>PERFIL "U" SIMPLES, EM CHAPA DOBRADA DE ACO LAMINADO, E = 2,65 MM, H = 75 MM, L = 40 MM (3,04 KG/M)</t>
  </si>
  <si>
    <t xml:space="preserve"> 00001333 </t>
  </si>
  <si>
    <t>CHAPA DE ACO GROSSA, ASTM A36, E = 1/2" (12,70 MM) 99,59 KG/M2</t>
  </si>
  <si>
    <t xml:space="preserve"> 00000034 </t>
  </si>
  <si>
    <t>ACO CA-50, 10,0 MM, VERGALHAO</t>
  </si>
  <si>
    <t xml:space="preserve"> 00010997 </t>
  </si>
  <si>
    <t>ELETRODO REVESTIDO AWS - E7018, DIAMETRO IGUAL A 4,00 MM</t>
  </si>
  <si>
    <t xml:space="preserve"> 100762 </t>
  </si>
  <si>
    <t>PINTURA COM TINTA ALQUÍDICA DE ACABAMENTO (ESMALTE SINTÉTICO FOSCO) APLICADA A ROLO OU PINCEL SOBRE SUPERFÍCIES METÁLICAS (EXCETO PERFIL) EXECUTADO EM OBRA (02 DEMÃOS). AF_01/2020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</si>
  <si>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</si>
  <si>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</si>
  <si>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</si>
  <si>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</si>
  <si>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00043665 </t>
  </si>
  <si>
    <t>PERFIL "U" SIMPLES, EM CHAPA DOBRADA DE ACO LAMINADO, E = 4,75 MM, H = 100 MM, L = 75 MM (8,74 KG/M)</t>
  </si>
  <si>
    <t>PISO - PISOS</t>
  </si>
  <si>
    <t xml:space="preserve"> 88256 </t>
  </si>
  <si>
    <t>AZULEJISTA OU LADRILHISTA COM ENCARGOS COMPLEMENTARES</t>
  </si>
  <si>
    <t xml:space="preserve"> 00037595 </t>
  </si>
  <si>
    <t>ARGAMASSA COLANTE TIPO AC III</t>
  </si>
  <si>
    <t xml:space="preserve"> 00010737 </t>
  </si>
  <si>
    <t>PEDRA GRANITICA OU BASALTO, CACO, RETALHO, CAVACO, TIPO MIRACEMA, MADEIRA, PADUANA, RACHINHA, SANTA ISABEL OU OUTRAS SIMILARES, E= *1,0 A *2,0 CM</t>
  </si>
  <si>
    <t>M²</t>
  </si>
  <si>
    <t xml:space="preserve"> 97092 </t>
  </si>
  <si>
    <t>ARMAÇÃO PARA EXECUÇÃO DE RADIER, PISO DE CONCRETO OU LAJE SOBRE SOLO, COM USO DE TELA Q-196. AF_09/2021</t>
  </si>
  <si>
    <t xml:space="preserve"> 100324 </t>
  </si>
  <si>
    <t>LASTRO COM MATERIAL GRANULAR (PEDRA BRITADA N.1 E PEDRA BRITADA N.2), APLICADO EM PISOS OU LAJES SOBRE SOLO, ESPESSURA DE *10 CM*. AF_01/2024</t>
  </si>
  <si>
    <t xml:space="preserve"> 94965 </t>
  </si>
  <si>
    <t>CONCRETO FCK = 25MPA, TRAÇO 1:2,3:2,7 (EM MASSA SECA DE CIMENTO/ AREIA MÉDIA/ BRITA 1) - PREPARO MECÂNICO COM BETONEIRA 400 L. AF_05/2021</t>
  </si>
  <si>
    <t xml:space="preserve"> 97086 </t>
  </si>
  <si>
    <t>FABRICAÇÃO, MONTAGEM E DESMONTAGEM DE FORMA PARA RADIER, PISO DE CONCRETO OU LAJE SOBRE SOLO, EM MADEIRA SERRADA, 4 UTILIZAÇÕES. AF_09/2021</t>
  </si>
  <si>
    <t xml:space="preserve"> 103670 </t>
  </si>
  <si>
    <t>LANÇAMENTO COM USO DE BALDES, ADENSAMENTO E ACABAMENTO DE CONCRETO EM ESTRUTURAS. AF_02/2022</t>
  </si>
  <si>
    <t>REVE - REVESTIMENTO E TRATAMENTO DE SUPERFÍCIES</t>
  </si>
  <si>
    <t xml:space="preserve"> 100761 </t>
  </si>
  <si>
    <t>PINTURA COM TINTA ALQUÍDICA DE ACABAMENTO (ESMALTE SINTÉTICO FOSCO) PULVERIZADA SOBRE SUPERFÍCIES METÁLICAS (EXCETO PERFIL) EXECUTADO EM OBRA (02 DEMÃOS). AF_01/2020_PE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</si>
  <si>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</si>
  <si>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</si>
  <si>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00011026 </t>
  </si>
  <si>
    <t>CHAPA DE ACO GALVANIZADA BITOLA GSG 14, E = 1,95 MM (15,60 KG/M2)</t>
  </si>
  <si>
    <t>FOMA - FORNECIMENTO DE MATERIAIS E EQUIPAMENTOS</t>
  </si>
  <si>
    <t xml:space="preserve"> 98546 </t>
  </si>
  <si>
    <t>IMPERMEABILIZAÇÃO DE SUPERFÍCIE COM MANTA ASFÁLTICA, UMA CAMADA, INCLUSIVE APLICAÇÃO DE PRIMER ASFÁLTICO, E=4MM. AF_09/2023</t>
  </si>
  <si>
    <t>IMPE - IMPERMEABILIZAÇÕES E PROTEÇÕES DIVERSAS</t>
  </si>
  <si>
    <t xml:space="preserve"> 98564 </t>
  </si>
  <si>
    <t>PROTEÇÃO MECÂNICA DE SUPERFÍCIE VERTICAL COM ARGAMASSA DE CIMENTO E AREIA, TRAÇO 1:3, E=2CM. AF_09/2023</t>
  </si>
  <si>
    <t xml:space="preserve"> 96542 </t>
  </si>
  <si>
    <t>FABRICAÇÃO, MONTAGEM E DESMONTAGEM DE FÔRMA PARA VIGA BALDRAME, EM CHAPA DE MADEIRA COMPENSADA RESINADA, E=17 MM, 4 UTILIZAÇÕES. AF_01/2024</t>
  </si>
  <si>
    <t>ASTU - ASSENTAMENTO DE TUBOS E PECAS</t>
  </si>
  <si>
    <t xml:space="preserve"> 102203 </t>
  </si>
  <si>
    <t>PINTURA VERNIZ (INCOLOR) ALQUÍDICO EM MADEIRA, USO INTERNO E EXTERNO, 1 DEMÃO. AF_01/2021</t>
  </si>
  <si>
    <t xml:space="preserve"> 100862 </t>
  </si>
  <si>
    <t>SUPORTE MÃO FRANCESA EM ACO, ABAS IGUAIS 40 CM, CAPACIDADE MINIMA 70 KG, BRANCO - FORNECIMENTO E INSTALAÇÃO. AF_01/2020</t>
  </si>
  <si>
    <t>INHI - INSTALAÇÕES HIDROS SANITÁRIAS</t>
  </si>
  <si>
    <t xml:space="preserve"> 88273 </t>
  </si>
  <si>
    <t>MARCENEIRO COM ENCARGOS COMPLEMENTARES</t>
  </si>
  <si>
    <t xml:space="preserve"> 00003990 </t>
  </si>
  <si>
    <t>TABUA APARELHADA *2,5 X 25* CM, EM MACARANDUBA/MASSARANDUBA, ANGELIM OU EQUIVALENTE DA REGIAO</t>
  </si>
  <si>
    <t xml:space="preserve"> 88441 </t>
  </si>
  <si>
    <t>JARDINEIRO COM ENCARGOS COMPLEMENTARES</t>
  </si>
  <si>
    <t xml:space="preserve"> 00038640 </t>
  </si>
  <si>
    <t>MUDA DE ARBUSTO, PINGO DE OURO/ VIOLETEIRA, H = *10 A 20* CM</t>
  </si>
  <si>
    <t xml:space="preserve"> 00000365 </t>
  </si>
  <si>
    <t>MUDA DE ARBUSTO FOLHAGEM, SANSAO-DO-CAMPO OU EQUIVALENTE DA REGIAO, H= *50 A 70* CM</t>
  </si>
  <si>
    <t xml:space="preserve"> 00038125 </t>
  </si>
  <si>
    <t>FERTILIZANTE ORGANICO COMPOSTO, CLASSE A</t>
  </si>
  <si>
    <t>INEL - INSTALAÇÃO ELÉTRICA/ELETRIFICAÇÃO E ILUMINAÇÃO EXTERNA</t>
  </si>
  <si>
    <t xml:space="preserve"> 88247 </t>
  </si>
  <si>
    <t>AUXILIAR DE ELETRICISTA COM ENCARGOS COMPLEMENTARES</t>
  </si>
  <si>
    <t xml:space="preserve"> 88264 </t>
  </si>
  <si>
    <t>ELETRICISTA COM ENCARGOS COMPLEMENTARES</t>
  </si>
  <si>
    <t xml:space="preserve"> 00039801 </t>
  </si>
  <si>
    <t>QUADRO DE DISTRIBUICAO, SEM BARRAMENTO, EM PVC, DE SOBREPOR, PARA 12 DISJUNTORES NEMA OU 16 DISJUNTORES DIN</t>
  </si>
  <si>
    <t xml:space="preserve"> 00039803 </t>
  </si>
  <si>
    <t>QUADRO DE DISTRIBUICAO, SEM BARRAMENTO, EM PVC, DE SOBREPOR, PARA 27 DISJUNTORES NEMA OU 36 DISJUNTORES DIN</t>
  </si>
  <si>
    <t xml:space="preserve"> COT_1 </t>
  </si>
  <si>
    <t>BARRAMENTO BIFÁSICO 63A PADRÃO DIN, IEC</t>
  </si>
  <si>
    <t>UNIDADE</t>
  </si>
  <si>
    <t xml:space="preserve"> COT_2 </t>
  </si>
  <si>
    <t>m</t>
  </si>
  <si>
    <t xml:space="preserve"> COT_3 </t>
  </si>
  <si>
    <t xml:space="preserve"> 00038193 </t>
  </si>
  <si>
    <t>LAMPADA LED 6 W BIVOLT BRANCA, FORMATO TRADICIONAL (BASE E27)</t>
  </si>
  <si>
    <t xml:space="preserve"> COT_6 </t>
  </si>
  <si>
    <t>VARAL DE LÂMPADAS, LÂMPADAS NÃO INCLUSAS</t>
  </si>
  <si>
    <t>DROP - DRENAGEM/OBRAS DE CONTENÇÃO / POÇOS DE VISITA E CAIXAS</t>
  </si>
  <si>
    <t xml:space="preserve"> 97735 </t>
  </si>
  <si>
    <t>PEÇA RETANGULAR PRÉ-MOLDADA, VOLUME DE CONCRETO DE 30 A 100 LITROS, TAXA DE AÇO APROXIMADA DE 30KG/M³. AF_03/2024</t>
  </si>
  <si>
    <t xml:space="preserve"> 87316 </t>
  </si>
  <si>
    <t>ARGAMASSA TRAÇO 1:4 (EM VOLUME DE CIMENTO E AREIA GROSSA ÚMIDA) PARA CHAPISCO CONVENCIONAL, PREPARO MECÂNICO COM BETONEIRA 400 L. AF_08/2019</t>
  </si>
  <si>
    <t xml:space="preserve"> 101616 </t>
  </si>
  <si>
    <t>PREPARO DE FUNDO DE VALA COM LARGURA MENOR QUE 1,5 M (ACERTO DO SOLO NATURAL). AF_08/2020</t>
  </si>
  <si>
    <t>MOVT - MOVIMENTO DE TERRA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</si>
  <si>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</si>
  <si>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</si>
  <si>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88628 </t>
  </si>
  <si>
    <t>ARGAMASSA TRAÇO 1:3 (EM VOLUME DE CIMENTO E AREIA MÉDIA ÚMIDA), PREPARO MECÂNICO COM BETONEIRA 400 L. AF_08/2019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</si>
  <si>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</si>
  <si>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</si>
  <si>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94970 </t>
  </si>
  <si>
    <t>CONCRETO FCK = 20MPA, TRAÇO 1:2,7:3 (EM MASSA SECA DE CIMENTO/ AREIA MÉDIA/ BRITA 1) - PREPARO MECÂNICO COM BETONEIRA 600 L. AF_05/2021</t>
  </si>
  <si>
    <t xml:space="preserve"> 00011245 </t>
  </si>
  <si>
    <t>GRELHA FOFO SIMPLES COM REQUADRO, CARGA MAXIMA 12,5 T, *300 X 1000* MM, E= *15* MM, AREA ESTACIONAMENTO CARRO PASSEIO</t>
  </si>
  <si>
    <t xml:space="preserve"> 00002692 </t>
  </si>
  <si>
    <t>DESMOLDANTE PROTETOR PARA FORMAS DE MADEIRA, DE BASE OLEOSA EMULSIONADA EM AGUA</t>
  </si>
  <si>
    <t>L</t>
  </si>
  <si>
    <t xml:space="preserve"> 00004517 </t>
  </si>
  <si>
    <t>SARRAFO *2,5 X 7,5* CM EM PINUS, MISTA OU EQUIVALENTE DA REGIAO - BRUTA</t>
  </si>
  <si>
    <t xml:space="preserve"> 00005069 </t>
  </si>
  <si>
    <t>PREGO DE ACO POLIDO COM CABECA 17 X 27 (2 1/2 X 11)</t>
  </si>
  <si>
    <t xml:space="preserve"> 00006193 </t>
  </si>
  <si>
    <t>TABUA NAO APARELHADA *2,5 X 20* CM, EM MACARANDUBA/MASSARANDUBA, ANGELIM OU EQUIVALENTE DA REGIAO - BRUTA</t>
  </si>
  <si>
    <t xml:space="preserve"> 00007258 </t>
  </si>
  <si>
    <t>TIJOLO CERAMICO MACICO COMUM DE *5 X 10 X 20* CM (L X A X C)</t>
  </si>
  <si>
    <t xml:space="preserve"> 102729 </t>
  </si>
  <si>
    <t>ARMAÇÃO DE MURO ALA E MURO TESTA UTILIZANDO AÇO CA-50 DE 8 MM - MONTAGEM. AF_07/2021</t>
  </si>
  <si>
    <t xml:space="preserve"> 96624 </t>
  </si>
  <si>
    <t>LASTRO COM MATERIAL GRANULAR (PEDRA BRITADA N.2), APLICADO EM PISOS OU LAJES SOBRE SOLO, ESPESSURA DE *10 CM*. AF_01/2024</t>
  </si>
  <si>
    <t xml:space="preserve"> 102728 </t>
  </si>
  <si>
    <t>ARMAÇÃO DE MURO ALA E MURO TESTA UTILIZANDO AÇO CA-50 DE 6,3 MM - MONTAGEM. AF_07/2021</t>
  </si>
  <si>
    <t xml:space="preserve"> 102736 </t>
  </si>
  <si>
    <t>CONCRETAGEM DE BOCA PARA BUEIRO, FCK = 20 MPA, COM USO DE BOMBA - LANÇAMENTO, ADENSAMENTO E ACABAMENTO. AF_07/2021</t>
  </si>
  <si>
    <t xml:space="preserve"> 102730 </t>
  </si>
  <si>
    <t>ARMAÇÃO DE MURO ALA E MURO TESTA UTILIZANDO AÇO CA-50 DE 10 MM - MONTAGEM. AF_07/2021</t>
  </si>
  <si>
    <t xml:space="preserve"> 102731 </t>
  </si>
  <si>
    <t>ARMAÇÃO DE MURO ALA E MURO TESTA UTILIZANDO AÇO CA-50 DE 12,5 MM - MONTAGEM. AF_07/2021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</si>
  <si>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</si>
  <si>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</si>
  <si>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102727 </t>
  </si>
  <si>
    <t>FABRICAÇÃO, MONTAGEM E DESMONTAGEM DE FÔRMA PARA BOCA PARA BUEIRO, EM CHAPA DE MADEIRA COMPENSADA RESINADA, E = 17 MM, 2 UTILIZAÇÕES. AF_07/2021</t>
  </si>
  <si>
    <t xml:space="preserve"> 102734 </t>
  </si>
  <si>
    <t>ARMAÇÃO DE SOLEIRA UTILIZANDO AÇO CA-50 DE 6,3 MM - MONTAGEM. AF_07/2021</t>
  </si>
  <si>
    <t xml:space="preserve"> 00004730 </t>
  </si>
  <si>
    <t>PEDRA DE MAO OU PEDRA RACHAO PARA ARRIMO/FUNDACAO (POSTO PEDREIRA/FORNECEDOR, SEM FRETE)</t>
  </si>
  <si>
    <t xml:space="preserve"> 00044315 </t>
  </si>
  <si>
    <t>TUBO PVC, RIGIDO, CORRUGADO, PERFURADO DN 100 MM, PARA DRENAGEM, SISTEMA IRRIGACAO</t>
  </si>
  <si>
    <t xml:space="preserve"> 93358 </t>
  </si>
  <si>
    <t>ESCAVAÇÃO MANUAL DE VALA COM PROFUNDIDADE MENOR OU IGUAL A 1,30 M. AF_02/2021</t>
  </si>
  <si>
    <t xml:space="preserve"> 00039323 </t>
  </si>
  <si>
    <t>MANTA GEOTEXTIL TECIDO DE LAMINETES DE POLIPROPILENO, RESISTENCIA A TRACAO = *25* KN/M</t>
  </si>
  <si>
    <t xml:space="preserve"> 96995 </t>
  </si>
  <si>
    <t>REATERRO MANUAL APILOADO COM SOQUETE. AF_10/2017</t>
  </si>
  <si>
    <t xml:space="preserve"> 93378 </t>
  </si>
  <si>
    <t>REATERRO MECANIZADO DE VALA COM RETROESCAVADEIRA (CAPACIDADE DA CAÇAMBA   DA RETRO: 0,26 M³/POTÊNCIA: 88 HP), LARGURA ATÉ 0,8 M, PROFUNDIDADE ATÉ 1,5 M, COM SOLO (SEM SUBSTITUIÇÃO) DE 1ª CATEGORIA, COM COMPACTADOR DE SOLOS DE PERCUSSÃO. AF_08/2023</t>
  </si>
  <si>
    <t xml:space="preserve"> 90099 </t>
  </si>
  <si>
    <t>ESCAVAÇÃO MECANIZADA DE VALA COM PROF. ATÉ 1,5 M (MÉDIA MONTANTE E JUSANTE/UMA COMPOSIÇÃO POR TRECHO), RETROESCAV. (0,26 M3), LARG. MENOR QUE 0,8 M, EM SOLO DE 1A CATEGORIA, EM LOCAIS COM ALTO NÍVEL DE INTERFERÊNCIA. AF_02/2021</t>
  </si>
  <si>
    <t xml:space="preserve"> 00037556 </t>
  </si>
  <si>
    <t>PLACA DE SINALIZACAO DE SEGURANCA CONTRA INCENDIO, FOTOLUMINESCENTE, QUADRADA, *20 X 20* CM, EM PVC *2* MM ANTI-CHAMAS (SIMBOLOS, CORES E PICTOGRAMAS CONFORME NBR 16820)</t>
  </si>
  <si>
    <t xml:space="preserve"> 00037539 </t>
  </si>
  <si>
    <t>PLACA DE SINALIZACAO DE SEGURANCA CONTRA INCENDIO, FOTOLUMINESCENTE, RETANGULAR, *13 X 26* CM, EM PVC *2* MM ANTI-CHAMAS (SIMBOLOS, CORES E PICTOGRAMAS CONFORME NBR 16820)</t>
  </si>
  <si>
    <t xml:space="preserve"> 00037558 </t>
  </si>
  <si>
    <t>PLACA DE SINALIZACAO DE SEGURANCA CONTRA INCENDIO, FOTOLUMINESCENTE, RETANGULAR, *20 X 40* CM, EM PVC *2* MM ANTI-CHAMAS (SIMBOLOS, CORES E PICTOGRAMAS CONFORME NBR 16820)</t>
  </si>
  <si>
    <t xml:space="preserve"> COT_4 </t>
  </si>
  <si>
    <t>LUMINÁRIA DE EMERGÊNCIA AUTÔNOMA TIPO FAROL (2x) 5W  - 1200lm</t>
  </si>
  <si>
    <t xml:space="preserve"> COT_5 </t>
  </si>
  <si>
    <t>LUMINÁRIA DE EMERGÊNCIA DE BALIZAMENTO AUTÔNOMA  25-39lm DIM MÍN. 240x120MM FACE SIMPLES (PICTOGRAMA DE REFERÊNCIA - PLACA S12, S3 E S1/S2, CONFORME LOCALIZAÇÃO NO PREOJETO DE PPCI)</t>
  </si>
  <si>
    <t>MO</t>
  </si>
  <si>
    <t>TOTAL</t>
  </si>
  <si>
    <t>Valor</t>
  </si>
  <si>
    <t>MÊS 01</t>
  </si>
  <si>
    <t>MÊS 02</t>
  </si>
  <si>
    <t>%</t>
  </si>
  <si>
    <t>R$</t>
  </si>
  <si>
    <t>MÊS 03</t>
  </si>
  <si>
    <t>VALOR TOTAL MENSAL</t>
  </si>
  <si>
    <t>VALOR TOTAL ACUMULADO</t>
  </si>
  <si>
    <t>Montenegro, 23 de outubro de 2024.</t>
  </si>
  <si>
    <t xml:space="preserve">Composições </t>
  </si>
  <si>
    <t>Não Desonerado: 69,79%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</si>
</sst>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#,##0.00\ %"/>
    <numFmt numFmtId="165" formatCode="&quot;R$&quot;\ #,##0.00"/>
    <numFmt numFmtId="166" formatCode="&quot;R$&quot;\ #,##0.0000"/>
    <numFmt numFmtId="167" formatCode="#,##0.0000000"/>
    <numFmt numFmtId="168" formatCode="0.000"/>
  </numFmts>
  <fonts count="14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FF0D8"/>
      </patternFill>
    </fill>
  </fills>
  <borders count="4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96">
    <xf numFmtId="0" fontId="0" fillId="0" borderId="0" xfId="0"/>
    <xf numFmtId="0" fontId="2" fillId="12" borderId="13" xfId="0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3" fillId="11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11" borderId="16" xfId="0" applyFont="1" applyFill="1" applyBorder="1" applyAlignment="1">
      <alignment horizontal="left" vertical="center" wrapText="1"/>
    </xf>
    <xf numFmtId="0" fontId="3" fillId="11" borderId="17" xfId="0" applyFont="1" applyFill="1" applyBorder="1" applyAlignment="1">
      <alignment horizontal="right" vertical="center" wrapText="1"/>
    </xf>
    <xf numFmtId="164" fontId="3" fillId="11" borderId="2" xfId="0" applyNumberFormat="1" applyFont="1" applyFill="1" applyBorder="1" applyAlignment="1">
      <alignment horizontal="righ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0" borderId="7" xfId="0" applyFont="1" applyFill="1" applyBorder="1" applyAlignment="1">
      <alignment horizontal="right" vertical="center" wrapText="1"/>
    </xf>
    <xf numFmtId="164" fontId="3" fillId="10" borderId="2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 wrapText="1"/>
    </xf>
    <xf numFmtId="4" fontId="4" fillId="0" borderId="24" xfId="0" applyNumberFormat="1" applyFont="1" applyBorder="1" applyAlignment="1">
      <alignment horizontal="right" vertical="center" wrapText="1"/>
    </xf>
    <xf numFmtId="0" fontId="3" fillId="11" borderId="4" xfId="0" applyFont="1" applyFill="1" applyBorder="1" applyAlignment="1">
      <alignment horizontal="left" vertical="center" wrapText="1"/>
    </xf>
    <xf numFmtId="0" fontId="3" fillId="11" borderId="21" xfId="0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4" fontId="4" fillId="0" borderId="22" xfId="0" applyNumberFormat="1" applyFont="1" applyBorder="1" applyAlignment="1">
      <alignment horizontal="right" vertical="center" wrapText="1"/>
    </xf>
    <xf numFmtId="0" fontId="3" fillId="11" borderId="5" xfId="0" applyFont="1" applyFill="1" applyBorder="1" applyAlignment="1">
      <alignment horizontal="left" vertical="center" wrapText="1"/>
    </xf>
    <xf numFmtId="0" fontId="3" fillId="11" borderId="7" xfId="0" applyFont="1" applyFill="1" applyBorder="1" applyAlignment="1">
      <alignment horizontal="right" vertical="center" wrapText="1"/>
    </xf>
    <xf numFmtId="0" fontId="2" fillId="6" borderId="0" xfId="0" applyFont="1" applyFill="1" applyAlignment="1">
      <alignment horizontal="right" vertical="center" wrapText="1"/>
    </xf>
    <xf numFmtId="0" fontId="5" fillId="8" borderId="0" xfId="0" applyFont="1" applyFill="1" applyAlignment="1">
      <alignment horizontal="left" vertical="center" wrapText="1"/>
    </xf>
    <xf numFmtId="2" fontId="4" fillId="0" borderId="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2" fontId="3" fillId="11" borderId="4" xfId="0" applyNumberFormat="1" applyFont="1" applyFill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2" fontId="3" fillId="10" borderId="5" xfId="0" applyNumberFormat="1" applyFont="1" applyFill="1" applyBorder="1" applyAlignment="1">
      <alignment horizontal="center" vertical="center" wrapText="1"/>
    </xf>
    <xf numFmtId="2" fontId="3" fillId="11" borderId="5" xfId="0" applyNumberFormat="1" applyFont="1" applyFill="1" applyBorder="1" applyAlignment="1">
      <alignment horizontal="center" vertical="center" wrapText="1"/>
    </xf>
    <xf numFmtId="165" fontId="3" fillId="11" borderId="18" xfId="0" applyNumberFormat="1" applyFont="1" applyFill="1" applyBorder="1" applyAlignment="1">
      <alignment horizontal="left" vertical="center" wrapText="1"/>
    </xf>
    <xf numFmtId="165" fontId="3" fillId="11" borderId="19" xfId="0" applyNumberFormat="1" applyFont="1" applyFill="1" applyBorder="1" applyAlignment="1">
      <alignment horizontal="left" vertical="center" wrapText="1"/>
    </xf>
    <xf numFmtId="165" fontId="3" fillId="11" borderId="20" xfId="0" applyNumberFormat="1" applyFont="1" applyFill="1" applyBorder="1" applyAlignment="1">
      <alignment horizontal="left" vertical="center" wrapText="1"/>
    </xf>
    <xf numFmtId="165" fontId="3" fillId="11" borderId="20" xfId="0" applyNumberFormat="1" applyFont="1" applyFill="1" applyBorder="1" applyAlignment="1">
      <alignment horizontal="right" vertical="center" wrapText="1"/>
    </xf>
    <xf numFmtId="165" fontId="3" fillId="10" borderId="11" xfId="0" applyNumberFormat="1" applyFont="1" applyFill="1" applyBorder="1" applyAlignment="1">
      <alignment horizontal="left" vertical="center" wrapText="1"/>
    </xf>
    <xf numFmtId="165" fontId="3" fillId="10" borderId="1" xfId="0" applyNumberFormat="1" applyFont="1" applyFill="1" applyBorder="1" applyAlignment="1">
      <alignment horizontal="left" vertical="center" wrapText="1"/>
    </xf>
    <xf numFmtId="165" fontId="3" fillId="10" borderId="12" xfId="0" applyNumberFormat="1" applyFont="1" applyFill="1" applyBorder="1" applyAlignment="1">
      <alignment horizontal="left" vertical="center" wrapText="1"/>
    </xf>
    <xf numFmtId="165" fontId="3" fillId="10" borderId="12" xfId="0" applyNumberFormat="1" applyFont="1" applyFill="1" applyBorder="1" applyAlignment="1">
      <alignment horizontal="right" vertical="center" wrapText="1"/>
    </xf>
    <xf numFmtId="165" fontId="4" fillId="0" borderId="11" xfId="0" applyNumberFormat="1" applyFont="1" applyBorder="1" applyAlignment="1">
      <alignment horizontal="right" vertical="center" wrapText="1"/>
    </xf>
    <xf numFmtId="165" fontId="4" fillId="0" borderId="1" xfId="0" applyNumberFormat="1" applyFont="1" applyBorder="1" applyAlignment="1">
      <alignment horizontal="right" vertical="center" wrapText="1"/>
    </xf>
    <xf numFmtId="165" fontId="4" fillId="0" borderId="12" xfId="0" applyNumberFormat="1" applyFont="1" applyBorder="1" applyAlignment="1">
      <alignment horizontal="right" vertical="center" wrapText="1"/>
    </xf>
    <xf numFmtId="165" fontId="4" fillId="0" borderId="25" xfId="0" applyNumberFormat="1" applyFont="1" applyBorder="1" applyAlignment="1">
      <alignment horizontal="right" vertical="center" wrapText="1"/>
    </xf>
    <xf numFmtId="165" fontId="4" fillId="0" borderId="3" xfId="0" applyNumberFormat="1" applyFont="1" applyBorder="1" applyAlignment="1">
      <alignment horizontal="right" vertical="center" wrapText="1"/>
    </xf>
    <xf numFmtId="165" fontId="4" fillId="0" borderId="26" xfId="0" applyNumberFormat="1" applyFont="1" applyBorder="1" applyAlignment="1">
      <alignment horizontal="right" vertical="center" wrapText="1"/>
    </xf>
    <xf numFmtId="165" fontId="3" fillId="11" borderId="8" xfId="0" applyNumberFormat="1" applyFont="1" applyFill="1" applyBorder="1" applyAlignment="1">
      <alignment horizontal="left" vertical="center" wrapText="1"/>
    </xf>
    <xf numFmtId="165" fontId="3" fillId="11" borderId="9" xfId="0" applyNumberFormat="1" applyFont="1" applyFill="1" applyBorder="1" applyAlignment="1">
      <alignment horizontal="left" vertical="center" wrapText="1"/>
    </xf>
    <xf numFmtId="165" fontId="3" fillId="11" borderId="10" xfId="0" applyNumberFormat="1" applyFont="1" applyFill="1" applyBorder="1" applyAlignment="1">
      <alignment horizontal="left" vertical="center" wrapText="1"/>
    </xf>
    <xf numFmtId="165" fontId="3" fillId="11" borderId="10" xfId="0" applyNumberFormat="1" applyFont="1" applyFill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4" xfId="0" applyNumberFormat="1" applyFont="1" applyBorder="1" applyAlignment="1">
      <alignment horizontal="right" vertical="center" wrapText="1"/>
    </xf>
    <xf numFmtId="165" fontId="4" fillId="0" borderId="15" xfId="0" applyNumberFormat="1" applyFont="1" applyBorder="1" applyAlignment="1">
      <alignment horizontal="right" vertical="center" wrapText="1"/>
    </xf>
    <xf numFmtId="165" fontId="3" fillId="11" borderId="11" xfId="0" applyNumberFormat="1" applyFont="1" applyFill="1" applyBorder="1" applyAlignment="1">
      <alignment horizontal="left" vertical="center" wrapText="1"/>
    </xf>
    <xf numFmtId="165" fontId="3" fillId="11" borderId="1" xfId="0" applyNumberFormat="1" applyFont="1" applyFill="1" applyBorder="1" applyAlignment="1">
      <alignment horizontal="left" vertical="center" wrapText="1"/>
    </xf>
    <xf numFmtId="165" fontId="3" fillId="11" borderId="12" xfId="0" applyNumberFormat="1" applyFont="1" applyFill="1" applyBorder="1" applyAlignment="1">
      <alignment horizontal="left" vertical="center" wrapText="1"/>
    </xf>
    <xf numFmtId="165" fontId="3" fillId="11" borderId="12" xfId="0" applyNumberFormat="1" applyFont="1" applyFill="1" applyBorder="1" applyAlignment="1">
      <alignment horizontal="right" vertical="center" wrapText="1"/>
    </xf>
    <xf numFmtId="166" fontId="4" fillId="0" borderId="11" xfId="0" applyNumberFormat="1" applyFont="1" applyBorder="1" applyAlignment="1">
      <alignment horizontal="right" vertical="center" wrapText="1"/>
    </xf>
    <xf numFmtId="166" fontId="4" fillId="0" borderId="1" xfId="0" applyNumberFormat="1" applyFont="1" applyBorder="1" applyAlignment="1">
      <alignment horizontal="right" vertical="center" wrapText="1"/>
    </xf>
    <xf numFmtId="166" fontId="4" fillId="0" borderId="12" xfId="0" applyNumberFormat="1" applyFont="1" applyBorder="1" applyAlignment="1">
      <alignment horizontal="right" vertical="center" wrapText="1"/>
    </xf>
    <xf numFmtId="166" fontId="4" fillId="0" borderId="13" xfId="0" applyNumberFormat="1" applyFont="1" applyBorder="1" applyAlignment="1">
      <alignment horizontal="right" vertical="center" wrapText="1"/>
    </xf>
    <xf numFmtId="166" fontId="4" fillId="0" borderId="14" xfId="0" applyNumberFormat="1" applyFont="1" applyBorder="1" applyAlignment="1">
      <alignment horizontal="right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65" fontId="2" fillId="6" borderId="0" xfId="0" applyNumberFormat="1" applyFont="1" applyFill="1" applyAlignment="1">
      <alignment horizontal="right" vertical="center" wrapText="1"/>
    </xf>
    <xf numFmtId="166" fontId="5" fillId="6" borderId="0" xfId="0" applyNumberFormat="1" applyFont="1" applyFill="1" applyAlignment="1">
      <alignment horizontal="right" vertical="center" wrapText="1"/>
    </xf>
    <xf numFmtId="4" fontId="5" fillId="7" borderId="0" xfId="0" applyNumberFormat="1" applyFont="1" applyFill="1" applyAlignment="1">
      <alignment vertical="center" wrapText="1"/>
    </xf>
    <xf numFmtId="0" fontId="5" fillId="6" borderId="0" xfId="0" applyFont="1" applyFill="1" applyAlignment="1">
      <alignment vertical="center" wrapText="1"/>
    </xf>
    <xf numFmtId="4" fontId="2" fillId="7" borderId="0" xfId="0" applyNumberFormat="1" applyFont="1" applyFill="1" applyAlignment="1">
      <alignment vertical="center" wrapText="1"/>
    </xf>
    <xf numFmtId="0" fontId="2" fillId="6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6" fillId="9" borderId="0" xfId="0" applyFont="1" applyFill="1" applyAlignment="1">
      <alignment horizontal="left" vertical="top" wrapText="1"/>
    </xf>
    <xf numFmtId="0" fontId="7" fillId="9" borderId="0" xfId="0" applyFont="1" applyFill="1" applyAlignment="1">
      <alignment horizontal="left" vertical="top" wrapText="1"/>
    </xf>
    <xf numFmtId="0" fontId="6" fillId="9" borderId="27" xfId="0" applyFont="1" applyFill="1" applyBorder="1" applyAlignment="1">
      <alignment horizontal="left" vertical="top" wrapText="1"/>
    </xf>
    <xf numFmtId="0" fontId="6" fillId="9" borderId="27" xfId="0" applyFont="1" applyFill="1" applyBorder="1" applyAlignment="1">
      <alignment horizontal="right" vertical="top" wrapText="1"/>
    </xf>
    <xf numFmtId="0" fontId="6" fillId="9" borderId="27" xfId="0" applyFont="1" applyFill="1" applyBorder="1" applyAlignment="1">
      <alignment horizontal="center" vertical="top" wrapText="1"/>
    </xf>
    <xf numFmtId="0" fontId="9" fillId="9" borderId="0" xfId="0" applyFont="1" applyFill="1" applyAlignment="1">
      <alignment horizontal="right" vertical="top" wrapText="1"/>
    </xf>
    <xf numFmtId="4" fontId="9" fillId="9" borderId="0" xfId="0" applyNumberFormat="1" applyFont="1" applyFill="1" applyAlignment="1">
      <alignment horizontal="right" vertical="top" wrapText="1"/>
    </xf>
    <xf numFmtId="0" fontId="8" fillId="13" borderId="28" xfId="0" applyFont="1" applyFill="1" applyBorder="1" applyAlignment="1">
      <alignment horizontal="left" vertical="top" wrapText="1"/>
    </xf>
    <xf numFmtId="0" fontId="9" fillId="9" borderId="0" xfId="0" applyFont="1" applyFill="1" applyAlignment="1">
      <alignment horizontal="left" vertical="top" wrapText="1"/>
    </xf>
    <xf numFmtId="0" fontId="7" fillId="9" borderId="0" xfId="0" applyFont="1" applyFill="1" applyAlignment="1">
      <alignment horizontal="right" vertical="top" wrapText="1"/>
    </xf>
    <xf numFmtId="0" fontId="7" fillId="9" borderId="0" xfId="0" applyFont="1" applyFill="1" applyAlignment="1">
      <alignment horizontal="center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right" vertical="top" wrapText="1"/>
    </xf>
    <xf numFmtId="0" fontId="9" fillId="0" borderId="27" xfId="0" applyFont="1" applyBorder="1" applyAlignment="1">
      <alignment horizontal="center" vertical="top" wrapText="1"/>
    </xf>
    <xf numFmtId="167" fontId="9" fillId="0" borderId="27" xfId="0" applyNumberFormat="1" applyFont="1" applyBorder="1" applyAlignment="1">
      <alignment horizontal="right" vertical="top" wrapText="1"/>
    </xf>
    <xf numFmtId="0" fontId="8" fillId="11" borderId="27" xfId="0" applyFont="1" applyFill="1" applyBorder="1" applyAlignment="1">
      <alignment horizontal="left" vertical="top" wrapText="1"/>
    </xf>
    <xf numFmtId="0" fontId="8" fillId="11" borderId="27" xfId="0" applyFont="1" applyFill="1" applyBorder="1" applyAlignment="1">
      <alignment horizontal="right" vertical="top" wrapText="1"/>
    </xf>
    <xf numFmtId="0" fontId="8" fillId="11" borderId="27" xfId="0" applyFont="1" applyFill="1" applyBorder="1" applyAlignment="1">
      <alignment horizontal="center" vertical="top" wrapText="1"/>
    </xf>
    <xf numFmtId="167" fontId="8" fillId="11" borderId="27" xfId="0" applyNumberFormat="1" applyFont="1" applyFill="1" applyBorder="1" applyAlignment="1">
      <alignment horizontal="right" vertical="top" wrapText="1"/>
    </xf>
    <xf numFmtId="165" fontId="8" fillId="11" borderId="27" xfId="0" applyNumberFormat="1" applyFont="1" applyFill="1" applyBorder="1" applyAlignment="1">
      <alignment horizontal="right" vertical="top" wrapText="1"/>
    </xf>
    <xf numFmtId="165" fontId="9" fillId="0" borderId="27" xfId="0" applyNumberFormat="1" applyFont="1" applyBorder="1" applyAlignment="1">
      <alignment horizontal="right" vertical="top" wrapText="1"/>
    </xf>
    <xf numFmtId="165" fontId="9" fillId="9" borderId="0" xfId="0" applyNumberFormat="1" applyFont="1" applyFill="1" applyAlignment="1">
      <alignment horizontal="right" vertical="top" wrapText="1"/>
    </xf>
    <xf numFmtId="165" fontId="6" fillId="9" borderId="27" xfId="0" applyNumberFormat="1" applyFont="1" applyFill="1" applyBorder="1" applyAlignment="1">
      <alignment horizontal="right" vertical="top" wrapText="1"/>
    </xf>
    <xf numFmtId="165" fontId="8" fillId="13" borderId="28" xfId="0" applyNumberFormat="1" applyFont="1" applyFill="1" applyBorder="1" applyAlignment="1">
      <alignment horizontal="left" vertical="top" wrapText="1"/>
    </xf>
    <xf numFmtId="165" fontId="0" fillId="0" borderId="0" xfId="0" applyNumberFormat="1"/>
    <xf numFmtId="44" fontId="8" fillId="11" borderId="27" xfId="0" applyNumberFormat="1" applyFont="1" applyFill="1" applyBorder="1" applyAlignment="1">
      <alignment horizontal="right" vertical="top" wrapText="1"/>
    </xf>
    <xf numFmtId="44" fontId="9" fillId="0" borderId="27" xfId="0" applyNumberFormat="1" applyFont="1" applyBorder="1" applyAlignment="1">
      <alignment horizontal="right" vertical="top" wrapText="1"/>
    </xf>
    <xf numFmtId="0" fontId="10" fillId="0" borderId="29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32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10" fontId="11" fillId="11" borderId="37" xfId="1" applyNumberFormat="1" applyFont="1" applyFill="1" applyBorder="1" applyAlignment="1">
      <alignment horizontal="center" vertical="center"/>
    </xf>
    <xf numFmtId="165" fontId="11" fillId="11" borderId="15" xfId="1" applyNumberFormat="1" applyFont="1" applyFill="1" applyBorder="1" applyAlignment="1">
      <alignment horizontal="center" vertical="center"/>
    </xf>
    <xf numFmtId="10" fontId="11" fillId="11" borderId="38" xfId="1" applyNumberFormat="1" applyFont="1" applyFill="1" applyBorder="1" applyAlignment="1">
      <alignment horizontal="center" vertical="center"/>
    </xf>
    <xf numFmtId="165" fontId="11" fillId="11" borderId="26" xfId="1" applyNumberFormat="1" applyFont="1" applyFill="1" applyBorder="1" applyAlignment="1">
      <alignment horizontal="center" vertical="center"/>
    </xf>
    <xf numFmtId="165" fontId="10" fillId="0" borderId="16" xfId="1" applyNumberFormat="1" applyFont="1" applyBorder="1" applyAlignment="1">
      <alignment horizontal="center" vertical="center"/>
    </xf>
    <xf numFmtId="10" fontId="10" fillId="0" borderId="18" xfId="1" applyNumberFormat="1" applyFont="1" applyBorder="1" applyAlignment="1">
      <alignment horizontal="center" vertical="center"/>
    </xf>
    <xf numFmtId="165" fontId="10" fillId="0" borderId="20" xfId="1" applyNumberFormat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6" xfId="1" applyFont="1" applyBorder="1" applyAlignment="1">
      <alignment horizontal="left" vertical="center" wrapText="1"/>
    </xf>
    <xf numFmtId="165" fontId="11" fillId="0" borderId="42" xfId="1" applyNumberFormat="1" applyFont="1" applyBorder="1" applyAlignment="1">
      <alignment horizontal="center" vertical="center"/>
    </xf>
    <xf numFmtId="10" fontId="10" fillId="0" borderId="43" xfId="1" applyNumberFormat="1" applyFont="1" applyBorder="1" applyAlignment="1">
      <alignment horizontal="center" vertical="center"/>
    </xf>
    <xf numFmtId="165" fontId="10" fillId="0" borderId="44" xfId="1" applyNumberFormat="1" applyFont="1" applyBorder="1" applyAlignment="1">
      <alignment horizontal="center" vertical="center"/>
    </xf>
    <xf numFmtId="10" fontId="10" fillId="0" borderId="45" xfId="1" applyNumberFormat="1" applyFont="1" applyBorder="1" applyAlignment="1">
      <alignment horizontal="center" vertical="center"/>
    </xf>
    <xf numFmtId="165" fontId="10" fillId="0" borderId="46" xfId="1" applyNumberFormat="1" applyFont="1" applyBorder="1" applyAlignment="1">
      <alignment horizontal="center" vertical="center"/>
    </xf>
    <xf numFmtId="0" fontId="10" fillId="0" borderId="0" xfId="1" applyFont="1" applyAlignment="1">
      <alignment horizontal="left" vertical="center"/>
    </xf>
    <xf numFmtId="10" fontId="10" fillId="0" borderId="0" xfId="1" applyNumberFormat="1" applyFont="1" applyAlignment="1">
      <alignment horizontal="center" vertical="center"/>
    </xf>
    <xf numFmtId="165" fontId="10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0" borderId="31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10" fontId="10" fillId="0" borderId="8" xfId="1" applyNumberFormat="1" applyFont="1" applyBorder="1" applyAlignment="1">
      <alignment horizontal="center" vertical="center"/>
    </xf>
    <xf numFmtId="165" fontId="10" fillId="0" borderId="10" xfId="1" applyNumberFormat="1" applyFont="1" applyBorder="1" applyAlignment="1">
      <alignment horizontal="center" vertical="center"/>
    </xf>
    <xf numFmtId="168" fontId="10" fillId="0" borderId="0" xfId="1" applyNumberFormat="1" applyFont="1" applyAlignment="1">
      <alignment horizontal="center" vertical="center"/>
    </xf>
    <xf numFmtId="165" fontId="11" fillId="0" borderId="46" xfId="1" applyNumberFormat="1" applyFont="1" applyBorder="1" applyAlignment="1">
      <alignment horizontal="center" vertical="center"/>
    </xf>
    <xf numFmtId="165" fontId="11" fillId="0" borderId="44" xfId="1" applyNumberFormat="1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5" fillId="0" borderId="30" xfId="0" applyFont="1" applyBorder="1" applyAlignment="1">
      <alignment vertical="center"/>
    </xf>
    <xf numFmtId="0" fontId="2" fillId="4" borderId="3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left" vertical="top" wrapText="1"/>
    </xf>
    <xf numFmtId="0" fontId="5" fillId="0" borderId="0" xfId="0" applyFont="1" applyAlignment="1">
      <alignment vertical="top"/>
    </xf>
    <xf numFmtId="0" fontId="10" fillId="0" borderId="36" xfId="1" applyFont="1" applyBorder="1" applyAlignment="1">
      <alignment horizontal="center" vertical="center"/>
    </xf>
    <xf numFmtId="165" fontId="5" fillId="0" borderId="0" xfId="0" applyNumberFormat="1" applyFont="1" applyAlignment="1">
      <alignment vertical="center"/>
    </xf>
    <xf numFmtId="0" fontId="2" fillId="6" borderId="0" xfId="0" applyFont="1" applyFill="1" applyAlignment="1">
      <alignment horizontal="right" vertical="center" wrapText="1"/>
    </xf>
    <xf numFmtId="0" fontId="2" fillId="4" borderId="0" xfId="0" applyFont="1" applyFill="1" applyAlignment="1">
      <alignment horizontal="left" vertical="center" wrapText="1"/>
    </xf>
    <xf numFmtId="0" fontId="5" fillId="9" borderId="0" xfId="0" applyFont="1" applyFill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2" fillId="12" borderId="18" xfId="0" applyFont="1" applyFill="1" applyBorder="1" applyAlignment="1">
      <alignment horizontal="center" vertical="center" wrapText="1"/>
    </xf>
    <xf numFmtId="0" fontId="2" fillId="12" borderId="19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2" fillId="12" borderId="16" xfId="0" applyFont="1" applyFill="1" applyBorder="1" applyAlignment="1">
      <alignment horizontal="center" vertical="center" wrapText="1"/>
    </xf>
    <xf numFmtId="0" fontId="2" fillId="12" borderId="6" xfId="0" applyFont="1" applyFill="1" applyBorder="1" applyAlignment="1">
      <alignment horizontal="center" vertical="center" wrapText="1"/>
    </xf>
    <xf numFmtId="0" fontId="2" fillId="12" borderId="17" xfId="0" applyFont="1" applyFill="1" applyBorder="1" applyAlignment="1">
      <alignment horizontal="center" vertical="center" wrapText="1"/>
    </xf>
    <xf numFmtId="0" fontId="2" fillId="12" borderId="22" xfId="0" applyFont="1" applyFill="1" applyBorder="1" applyAlignment="1">
      <alignment horizontal="center" vertical="center" wrapText="1"/>
    </xf>
    <xf numFmtId="0" fontId="2" fillId="12" borderId="47" xfId="0" applyFont="1" applyFill="1" applyBorder="1" applyAlignment="1">
      <alignment horizontal="center" vertical="center" wrapText="1"/>
    </xf>
    <xf numFmtId="0" fontId="2" fillId="12" borderId="2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top" wrapText="1"/>
    </xf>
    <xf numFmtId="10" fontId="5" fillId="4" borderId="0" xfId="0" applyNumberFormat="1" applyFont="1" applyFill="1" applyAlignment="1">
      <alignment horizontal="left" vertical="top" wrapText="1"/>
    </xf>
    <xf numFmtId="0" fontId="5" fillId="4" borderId="33" xfId="0" applyFont="1" applyFill="1" applyBorder="1" applyAlignment="1">
      <alignment horizontal="left" vertical="top" wrapText="1"/>
    </xf>
    <xf numFmtId="0" fontId="13" fillId="9" borderId="0" xfId="0" applyFont="1" applyFill="1" applyAlignment="1">
      <alignment horizontal="center" wrapText="1"/>
    </xf>
    <xf numFmtId="0" fontId="13" fillId="0" borderId="0" xfId="0" applyFont="1"/>
    <xf numFmtId="0" fontId="6" fillId="9" borderId="0" xfId="0" applyFont="1" applyFill="1" applyAlignment="1">
      <alignment horizontal="center" wrapText="1"/>
    </xf>
    <xf numFmtId="0" fontId="0" fillId="0" borderId="0" xfId="0"/>
    <xf numFmtId="0" fontId="6" fillId="9" borderId="27" xfId="0" applyFont="1" applyFill="1" applyBorder="1" applyAlignment="1">
      <alignment horizontal="left" vertical="top" wrapText="1"/>
    </xf>
    <xf numFmtId="0" fontId="8" fillId="11" borderId="27" xfId="0" applyFont="1" applyFill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6" fillId="9" borderId="0" xfId="0" applyFont="1" applyFill="1" applyAlignment="1">
      <alignment horizontal="left" vertical="top" wrapText="1"/>
    </xf>
    <xf numFmtId="0" fontId="12" fillId="9" borderId="0" xfId="0" applyFont="1" applyFill="1" applyAlignment="1">
      <alignment horizontal="left" vertical="top" wrapText="1"/>
    </xf>
    <xf numFmtId="10" fontId="12" fillId="9" borderId="0" xfId="0" applyNumberFormat="1" applyFont="1" applyFill="1" applyAlignment="1">
      <alignment horizontal="left" vertical="top" wrapText="1"/>
    </xf>
    <xf numFmtId="0" fontId="7" fillId="9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7" fillId="9" borderId="0" xfId="0" applyFont="1" applyFill="1" applyAlignment="1">
      <alignment horizontal="right" vertical="top" wrapText="1"/>
    </xf>
    <xf numFmtId="4" fontId="7" fillId="9" borderId="0" xfId="0" applyNumberFormat="1" applyFont="1" applyFill="1" applyAlignment="1">
      <alignment horizontal="right" vertical="top" wrapText="1"/>
    </xf>
    <xf numFmtId="0" fontId="11" fillId="0" borderId="39" xfId="1" applyFont="1" applyBorder="1" applyAlignment="1">
      <alignment horizontal="center" vertical="center"/>
    </xf>
    <xf numFmtId="0" fontId="11" fillId="0" borderId="41" xfId="1" applyFont="1" applyBorder="1" applyAlignment="1">
      <alignment horizontal="center" vertical="center"/>
    </xf>
    <xf numFmtId="0" fontId="11" fillId="11" borderId="47" xfId="1" applyFont="1" applyFill="1" applyBorder="1" applyAlignment="1">
      <alignment horizontal="center" vertical="center"/>
    </xf>
    <xf numFmtId="0" fontId="11" fillId="11" borderId="20" xfId="1" applyFont="1" applyFill="1" applyBorder="1" applyAlignment="1">
      <alignment horizontal="center" vertical="center"/>
    </xf>
    <xf numFmtId="0" fontId="11" fillId="11" borderId="39" xfId="1" applyFont="1" applyFill="1" applyBorder="1" applyAlignment="1">
      <alignment horizontal="center" vertical="center"/>
    </xf>
    <xf numFmtId="0" fontId="11" fillId="11" borderId="40" xfId="1" applyFont="1" applyFill="1" applyBorder="1" applyAlignment="1">
      <alignment horizontal="center" vertical="center"/>
    </xf>
    <xf numFmtId="0" fontId="11" fillId="11" borderId="41" xfId="1" applyFont="1" applyFill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10" fillId="0" borderId="35" xfId="1" applyFont="1" applyBorder="1" applyAlignment="1">
      <alignment horizontal="center" vertical="center"/>
    </xf>
    <xf numFmtId="0" fontId="11" fillId="11" borderId="16" xfId="1" applyFont="1" applyFill="1" applyBorder="1" applyAlignment="1">
      <alignment horizontal="center" vertical="center"/>
    </xf>
    <xf numFmtId="0" fontId="11" fillId="11" borderId="6" xfId="1" applyFont="1" applyFill="1" applyBorder="1" applyAlignment="1">
      <alignment horizontal="center" vertical="center"/>
    </xf>
    <xf numFmtId="165" fontId="11" fillId="11" borderId="16" xfId="1" applyNumberFormat="1" applyFont="1" applyFill="1" applyBorder="1" applyAlignment="1">
      <alignment horizontal="center" vertical="center"/>
    </xf>
    <xf numFmtId="165" fontId="11" fillId="11" borderId="6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9525</xdr:rowOff>
    </xdr:from>
    <xdr:to>
      <xdr:col>2</xdr:col>
      <xdr:colOff>314325</xdr:colOff>
      <xdr:row>2</xdr:row>
      <xdr:rowOff>236319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9525"/>
          <a:ext cx="1352550" cy="11983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0</xdr:row>
      <xdr:rowOff>28575</xdr:rowOff>
    </xdr:from>
    <xdr:to>
      <xdr:col>1</xdr:col>
      <xdr:colOff>544380</xdr:colOff>
      <xdr:row>3</xdr:row>
      <xdr:rowOff>152400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28575"/>
          <a:ext cx="1192080" cy="1076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489139</xdr:colOff>
      <xdr:row>0</xdr:row>
      <xdr:rowOff>44824</xdr:rowOff>
    </xdr:from>
    <xdr:to>
      <xdr:col>1</xdr:col>
      <xdr:colOff>930089</xdr:colOff>
      <xdr:row>3</xdr:row>
      <xdr:rowOff>36815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139" y="44824"/>
          <a:ext cx="1046068" cy="9444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2%20PASTA%20DAS%20GURIAS\TOLDO%20LENA%20PITHAN\Planilha%20toldo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OMPOSIÇÕES"/>
      <sheetName val="COTAÇÕES"/>
      <sheetName val="CRONOGRAMA"/>
    </sheetNames>
    <sheetDataSet>
      <sheetData sheetId="0">
        <row r="1">
          <cell r="D1" t="str">
            <v>Obra</v>
          </cell>
        </row>
        <row r="5">
          <cell r="A5" t="str">
            <v>Item</v>
          </cell>
          <cell r="D5" t="str">
            <v>Descrição</v>
          </cell>
        </row>
        <row r="21">
          <cell r="A21" t="str">
            <v>_______________________________________________________________
Valéria Wollmann
Arq. e Urb. -  CAU A195685-0
Diretora de Acompanhamento de Ações de Governo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55"/>
  <sheetViews>
    <sheetView tabSelected="1" showOutlineSymbols="0" showWhiteSpace="0" topLeftCell="F145" workbookViewId="0">
      <selection activeCell="S7" sqref="S7"/>
    </sheetView>
  </sheetViews>
  <sheetFormatPr defaultRowHeight="12.75" x14ac:dyDescent="0.2"/>
  <cols>
    <col min="1" max="1" width="6.125" style="14" bestFit="1" customWidth="1"/>
    <col min="2" max="2" width="10.125" style="14" customWidth="1"/>
    <col min="3" max="3" width="6.875" style="14" customWidth="1"/>
    <col min="4" max="4" width="60" style="15" bestFit="1" customWidth="1"/>
    <col min="5" max="5" width="5" style="14" bestFit="1" customWidth="1"/>
    <col min="6" max="6" width="6.5" style="14" bestFit="1" customWidth="1"/>
    <col min="7" max="7" width="7.375" style="15" bestFit="1" customWidth="1"/>
    <col min="8" max="9" width="10" style="15" bestFit="1" customWidth="1"/>
    <col min="10" max="10" width="10" style="15" hidden="1" customWidth="1"/>
    <col min="11" max="11" width="10.5" style="15" bestFit="1" customWidth="1"/>
    <col min="12" max="12" width="10" style="15" customWidth="1"/>
    <col min="13" max="13" width="10.5" style="15" customWidth="1"/>
    <col min="14" max="14" width="11.25" style="15" bestFit="1" customWidth="1"/>
    <col min="15" max="15" width="12.375" style="15" bestFit="1" customWidth="1"/>
    <col min="16" max="16" width="11" style="15" customWidth="1"/>
    <col min="17" max="17" width="10" style="15" hidden="1" customWidth="1"/>
    <col min="18" max="18" width="9" style="15"/>
    <col min="19" max="19" width="9.75" style="15" bestFit="1" customWidth="1"/>
    <col min="20" max="16384" width="9" style="15"/>
  </cols>
  <sheetData>
    <row r="1" spans="1:20" ht="13.5" thickTop="1" x14ac:dyDescent="0.2">
      <c r="A1" s="137"/>
      <c r="B1" s="138"/>
      <c r="C1" s="138"/>
      <c r="D1" s="139" t="s">
        <v>0</v>
      </c>
      <c r="E1" s="163" t="s">
        <v>1</v>
      </c>
      <c r="F1" s="163"/>
      <c r="G1" s="163"/>
      <c r="H1" s="140"/>
      <c r="I1" s="140"/>
      <c r="J1" s="140"/>
      <c r="K1" s="163" t="s">
        <v>2</v>
      </c>
      <c r="L1" s="163"/>
      <c r="M1" s="163"/>
      <c r="N1" s="163" t="s">
        <v>3</v>
      </c>
      <c r="O1" s="163"/>
      <c r="P1" s="163"/>
      <c r="Q1" s="164"/>
    </row>
    <row r="2" spans="1:20" ht="63" customHeight="1" x14ac:dyDescent="0.2">
      <c r="A2" s="141"/>
      <c r="B2" s="142"/>
      <c r="C2" s="142"/>
      <c r="D2" s="143" t="s">
        <v>429</v>
      </c>
      <c r="E2" s="165" t="s">
        <v>430</v>
      </c>
      <c r="F2" s="165"/>
      <c r="G2" s="165"/>
      <c r="H2" s="144"/>
      <c r="I2" s="144"/>
      <c r="J2" s="144"/>
      <c r="K2" s="166">
        <v>0.20710000000000001</v>
      </c>
      <c r="L2" s="165"/>
      <c r="M2" s="165"/>
      <c r="N2" s="165" t="s">
        <v>674</v>
      </c>
      <c r="O2" s="165"/>
      <c r="P2" s="165"/>
      <c r="Q2" s="167"/>
    </row>
    <row r="3" spans="1:20" ht="23.25" customHeight="1" thickBot="1" x14ac:dyDescent="0.25">
      <c r="A3" s="154" t="s">
        <v>428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6"/>
    </row>
    <row r="4" spans="1:20" ht="15" customHeight="1" thickTop="1" x14ac:dyDescent="0.2">
      <c r="A4" s="157" t="s">
        <v>4</v>
      </c>
      <c r="B4" s="157" t="s">
        <v>5</v>
      </c>
      <c r="C4" s="157" t="s">
        <v>6</v>
      </c>
      <c r="D4" s="157" t="s">
        <v>7</v>
      </c>
      <c r="E4" s="157" t="s">
        <v>8</v>
      </c>
      <c r="F4" s="157" t="s">
        <v>9</v>
      </c>
      <c r="G4" s="159" t="s">
        <v>10</v>
      </c>
      <c r="H4" s="151" t="s">
        <v>427</v>
      </c>
      <c r="I4" s="152"/>
      <c r="J4" s="153"/>
      <c r="K4" s="151" t="s">
        <v>11</v>
      </c>
      <c r="L4" s="152"/>
      <c r="M4" s="153"/>
      <c r="N4" s="151" t="s">
        <v>12</v>
      </c>
      <c r="O4" s="152"/>
      <c r="P4" s="153"/>
      <c r="Q4" s="161" t="s">
        <v>13</v>
      </c>
    </row>
    <row r="5" spans="1:20" ht="15" customHeight="1" thickBot="1" x14ac:dyDescent="0.25">
      <c r="A5" s="158"/>
      <c r="B5" s="158"/>
      <c r="C5" s="158"/>
      <c r="D5" s="158"/>
      <c r="E5" s="158"/>
      <c r="F5" s="158"/>
      <c r="G5" s="160"/>
      <c r="H5" s="1" t="s">
        <v>14</v>
      </c>
      <c r="I5" s="2" t="s">
        <v>15</v>
      </c>
      <c r="J5" s="3" t="s">
        <v>12</v>
      </c>
      <c r="K5" s="1" t="s">
        <v>14</v>
      </c>
      <c r="L5" s="2" t="s">
        <v>15</v>
      </c>
      <c r="M5" s="3" t="s">
        <v>12</v>
      </c>
      <c r="N5" s="1" t="s">
        <v>14</v>
      </c>
      <c r="O5" s="2" t="s">
        <v>15</v>
      </c>
      <c r="P5" s="3" t="s">
        <v>12</v>
      </c>
      <c r="Q5" s="162"/>
    </row>
    <row r="6" spans="1:20" ht="24" customHeight="1" thickTop="1" x14ac:dyDescent="0.2">
      <c r="A6" s="4" t="s">
        <v>16</v>
      </c>
      <c r="B6" s="4"/>
      <c r="C6" s="4"/>
      <c r="D6" s="16" t="s">
        <v>17</v>
      </c>
      <c r="E6" s="4"/>
      <c r="F6" s="4"/>
      <c r="G6" s="17"/>
      <c r="H6" s="41"/>
      <c r="I6" s="42"/>
      <c r="J6" s="43"/>
      <c r="K6" s="41"/>
      <c r="L6" s="42"/>
      <c r="M6" s="43"/>
      <c r="N6" s="41"/>
      <c r="O6" s="42"/>
      <c r="P6" s="44">
        <f>P7</f>
        <v>7439.57</v>
      </c>
      <c r="Q6" s="18">
        <v>5.3994570388185359E-3</v>
      </c>
      <c r="S6" s="146">
        <f>P6+P46+P52+P133</f>
        <v>253595.51</v>
      </c>
      <c r="T6" s="15">
        <f>S6/P149</f>
        <v>0.18405360240936819</v>
      </c>
    </row>
    <row r="7" spans="1:20" ht="24" customHeight="1" x14ac:dyDescent="0.2">
      <c r="A7" s="5" t="s">
        <v>18</v>
      </c>
      <c r="B7" s="5"/>
      <c r="C7" s="5"/>
      <c r="D7" s="19" t="s">
        <v>19</v>
      </c>
      <c r="E7" s="5"/>
      <c r="F7" s="5"/>
      <c r="G7" s="20"/>
      <c r="H7" s="45"/>
      <c r="I7" s="46"/>
      <c r="J7" s="47"/>
      <c r="K7" s="45"/>
      <c r="L7" s="46"/>
      <c r="M7" s="47"/>
      <c r="N7" s="45"/>
      <c r="O7" s="46"/>
      <c r="P7" s="48">
        <f>TRUNC(P8+P9+P10,2)</f>
        <v>7439.57</v>
      </c>
      <c r="Q7" s="21">
        <v>5.3994570388185359E-3</v>
      </c>
    </row>
    <row r="8" spans="1:20" ht="24" customHeight="1" x14ac:dyDescent="0.2">
      <c r="A8" s="6" t="s">
        <v>20</v>
      </c>
      <c r="B8" s="6" t="s">
        <v>21</v>
      </c>
      <c r="C8" s="6" t="s">
        <v>22</v>
      </c>
      <c r="D8" s="22" t="s">
        <v>23</v>
      </c>
      <c r="E8" s="6" t="s">
        <v>24</v>
      </c>
      <c r="F8" s="35">
        <v>3</v>
      </c>
      <c r="G8" s="23">
        <v>511.79</v>
      </c>
      <c r="H8" s="49">
        <v>57.38</v>
      </c>
      <c r="I8" s="50">
        <v>454.41</v>
      </c>
      <c r="J8" s="51">
        <v>511.79</v>
      </c>
      <c r="K8" s="66">
        <f>TRUNC(H8*(1+$K$2),4)</f>
        <v>69.263300000000001</v>
      </c>
      <c r="L8" s="67">
        <f>TRUNC(I8*(1+$K$2),4)</f>
        <v>548.51829999999995</v>
      </c>
      <c r="M8" s="68">
        <f>L8+K8</f>
        <v>617.78159999999991</v>
      </c>
      <c r="N8" s="66">
        <f>ROUND(K8*F8,4)</f>
        <v>207.78989999999999</v>
      </c>
      <c r="O8" s="67">
        <f>ROUND(L8*F8,4)</f>
        <v>1645.5549000000001</v>
      </c>
      <c r="P8" s="51">
        <f>IFERROR(IF(M8*F8&lt;&gt;0,ROUND(ROUND(M8,4)*ROUND(F8,4),4),""),"")</f>
        <v>1853.3448000000001</v>
      </c>
      <c r="Q8" s="24">
        <v>1.3451115095925829E-3</v>
      </c>
    </row>
    <row r="9" spans="1:20" ht="51.95" customHeight="1" x14ac:dyDescent="0.2">
      <c r="A9" s="6" t="s">
        <v>25</v>
      </c>
      <c r="B9" s="6" t="s">
        <v>26</v>
      </c>
      <c r="C9" s="6" t="s">
        <v>27</v>
      </c>
      <c r="D9" s="22" t="s">
        <v>28</v>
      </c>
      <c r="E9" s="6" t="s">
        <v>29</v>
      </c>
      <c r="F9" s="35">
        <v>3</v>
      </c>
      <c r="G9" s="23">
        <v>1000</v>
      </c>
      <c r="H9" s="49">
        <v>0</v>
      </c>
      <c r="I9" s="50">
        <v>1000</v>
      </c>
      <c r="J9" s="51">
        <v>1000</v>
      </c>
      <c r="K9" s="66">
        <f t="shared" ref="K9:K10" si="0">TRUNC(H9*(1+$K$2),4)</f>
        <v>0</v>
      </c>
      <c r="L9" s="67">
        <f t="shared" ref="L9:L10" si="1">TRUNC(I9*(1+$K$2),4)</f>
        <v>1207.0999999999999</v>
      </c>
      <c r="M9" s="68">
        <f t="shared" ref="M9:M10" si="2">L9+K9</f>
        <v>1207.0999999999999</v>
      </c>
      <c r="N9" s="66">
        <f t="shared" ref="N9:N10" si="3">ROUND(K9*F9,4)</f>
        <v>0</v>
      </c>
      <c r="O9" s="67">
        <f t="shared" ref="O9:O10" si="4">ROUND(L9*F9,4)</f>
        <v>3621.3</v>
      </c>
      <c r="P9" s="51">
        <f t="shared" ref="P9:P13" si="5">IFERROR(IF(M9*F9&lt;&gt;0,ROUND(ROUND(M9,4)*ROUND(F9,4),4),""),"")</f>
        <v>3621.3</v>
      </c>
      <c r="Q9" s="24">
        <v>2.6282489098899604E-3</v>
      </c>
    </row>
    <row r="10" spans="1:20" ht="26.1" customHeight="1" thickBot="1" x14ac:dyDescent="0.25">
      <c r="A10" s="7" t="s">
        <v>30</v>
      </c>
      <c r="B10" s="7" t="s">
        <v>31</v>
      </c>
      <c r="C10" s="7" t="s">
        <v>22</v>
      </c>
      <c r="D10" s="25" t="s">
        <v>32</v>
      </c>
      <c r="E10" s="7" t="s">
        <v>33</v>
      </c>
      <c r="F10" s="36">
        <v>1</v>
      </c>
      <c r="G10" s="26">
        <v>1627.81</v>
      </c>
      <c r="H10" s="52">
        <v>340.72</v>
      </c>
      <c r="I10" s="53">
        <v>1287.0899999999999</v>
      </c>
      <c r="J10" s="54">
        <v>1627.81</v>
      </c>
      <c r="K10" s="66">
        <f t="shared" si="0"/>
        <v>411.28309999999999</v>
      </c>
      <c r="L10" s="67">
        <f t="shared" si="1"/>
        <v>1553.6463000000001</v>
      </c>
      <c r="M10" s="68">
        <f t="shared" si="2"/>
        <v>1964.9294</v>
      </c>
      <c r="N10" s="66">
        <f t="shared" si="3"/>
        <v>411.28309999999999</v>
      </c>
      <c r="O10" s="67">
        <f t="shared" si="4"/>
        <v>1553.6463000000001</v>
      </c>
      <c r="P10" s="51">
        <f t="shared" si="5"/>
        <v>1964.9294</v>
      </c>
      <c r="Q10" s="24">
        <v>1.4260966193359922E-3</v>
      </c>
    </row>
    <row r="11" spans="1:20" ht="24" customHeight="1" thickTop="1" x14ac:dyDescent="0.2">
      <c r="A11" s="8" t="s">
        <v>34</v>
      </c>
      <c r="B11" s="8"/>
      <c r="C11" s="8"/>
      <c r="D11" s="27" t="s">
        <v>35</v>
      </c>
      <c r="E11" s="8"/>
      <c r="F11" s="37"/>
      <c r="G11" s="28"/>
      <c r="H11" s="55"/>
      <c r="I11" s="56"/>
      <c r="J11" s="57"/>
      <c r="K11" s="55"/>
      <c r="L11" s="56"/>
      <c r="M11" s="57"/>
      <c r="N11" s="55"/>
      <c r="O11" s="56"/>
      <c r="P11" s="58">
        <f>ROUND(P12+P13,2)</f>
        <v>61621.33</v>
      </c>
      <c r="Q11" s="18">
        <v>4.4723229620295131E-2</v>
      </c>
    </row>
    <row r="12" spans="1:20" ht="26.1" customHeight="1" x14ac:dyDescent="0.2">
      <c r="A12" s="6" t="s">
        <v>36</v>
      </c>
      <c r="B12" s="6" t="s">
        <v>37</v>
      </c>
      <c r="C12" s="6" t="s">
        <v>27</v>
      </c>
      <c r="D12" s="22" t="s">
        <v>38</v>
      </c>
      <c r="E12" s="6" t="s">
        <v>39</v>
      </c>
      <c r="F12" s="35">
        <v>135</v>
      </c>
      <c r="G12" s="23">
        <v>126.58</v>
      </c>
      <c r="H12" s="49">
        <v>124.45</v>
      </c>
      <c r="I12" s="50">
        <v>2.13</v>
      </c>
      <c r="J12" s="51">
        <v>126.58</v>
      </c>
      <c r="K12" s="66">
        <f t="shared" ref="K12" si="6">TRUNC(H12*(1+$K$2),4)</f>
        <v>150.2235</v>
      </c>
      <c r="L12" s="67">
        <f t="shared" ref="L12" si="7">TRUNC(I12*(1+$K$2),4)</f>
        <v>2.5710999999999999</v>
      </c>
      <c r="M12" s="68">
        <f t="shared" ref="M12" si="8">L12+K12</f>
        <v>152.7946</v>
      </c>
      <c r="N12" s="66">
        <f>ROUND(K12*F12,4)</f>
        <v>20280.172500000001</v>
      </c>
      <c r="O12" s="67">
        <f>ROUND(L12*F12,4)</f>
        <v>347.0985</v>
      </c>
      <c r="P12" s="51">
        <f t="shared" si="5"/>
        <v>20627.271000000001</v>
      </c>
      <c r="Q12" s="24">
        <v>1.4970768615624203E-2</v>
      </c>
    </row>
    <row r="13" spans="1:20" ht="26.1" customHeight="1" thickBot="1" x14ac:dyDescent="0.25">
      <c r="A13" s="9" t="s">
        <v>40</v>
      </c>
      <c r="B13" s="9" t="s">
        <v>41</v>
      </c>
      <c r="C13" s="9" t="s">
        <v>27</v>
      </c>
      <c r="D13" s="29" t="s">
        <v>42</v>
      </c>
      <c r="E13" s="9" t="s">
        <v>29</v>
      </c>
      <c r="F13" s="38">
        <v>3</v>
      </c>
      <c r="G13" s="30">
        <v>11320.26</v>
      </c>
      <c r="H13" s="59">
        <v>10805.98</v>
      </c>
      <c r="I13" s="60">
        <v>514.28</v>
      </c>
      <c r="J13" s="61">
        <v>11320.26</v>
      </c>
      <c r="K13" s="66">
        <f t="shared" ref="K13" si="9">TRUNC(H13*(1+$K$2),4)</f>
        <v>13043.8984</v>
      </c>
      <c r="L13" s="67">
        <f t="shared" ref="L13" si="10">TRUNC(I13*(1+$K$2),4)</f>
        <v>620.78729999999996</v>
      </c>
      <c r="M13" s="68">
        <f t="shared" ref="M13" si="11">L13+K13</f>
        <v>13664.6857</v>
      </c>
      <c r="N13" s="69">
        <f>ROUND(K13*F13,4)</f>
        <v>39131.695200000002</v>
      </c>
      <c r="O13" s="70">
        <f>ROUND(L13*F13,4)</f>
        <v>1862.3619000000001</v>
      </c>
      <c r="P13" s="61">
        <f t="shared" si="5"/>
        <v>40994.057099999998</v>
      </c>
      <c r="Q13" s="24">
        <v>2.9752461004670924E-2</v>
      </c>
    </row>
    <row r="14" spans="1:20" ht="24" customHeight="1" thickTop="1" x14ac:dyDescent="0.2">
      <c r="A14" s="8" t="s">
        <v>43</v>
      </c>
      <c r="B14" s="8"/>
      <c r="C14" s="8"/>
      <c r="D14" s="27" t="s">
        <v>44</v>
      </c>
      <c r="E14" s="8"/>
      <c r="F14" s="37"/>
      <c r="G14" s="28"/>
      <c r="H14" s="55"/>
      <c r="I14" s="56"/>
      <c r="J14" s="57"/>
      <c r="K14" s="55"/>
      <c r="L14" s="56"/>
      <c r="M14" s="57"/>
      <c r="N14" s="55"/>
      <c r="O14" s="56"/>
      <c r="P14" s="58">
        <f>ROUND(P15+P18,2)</f>
        <v>146579.12</v>
      </c>
      <c r="Q14" s="18">
        <v>0.10638367492976443</v>
      </c>
    </row>
    <row r="15" spans="1:20" ht="24" customHeight="1" x14ac:dyDescent="0.2">
      <c r="A15" s="5" t="s">
        <v>45</v>
      </c>
      <c r="B15" s="5"/>
      <c r="C15" s="5"/>
      <c r="D15" s="19" t="s">
        <v>46</v>
      </c>
      <c r="E15" s="5"/>
      <c r="F15" s="39"/>
      <c r="G15" s="20"/>
      <c r="H15" s="45"/>
      <c r="I15" s="46"/>
      <c r="J15" s="47"/>
      <c r="K15" s="45"/>
      <c r="L15" s="46"/>
      <c r="M15" s="47"/>
      <c r="N15" s="45"/>
      <c r="O15" s="46"/>
      <c r="P15" s="48">
        <f>ROUND(P16+P17,2)</f>
        <v>55920.800000000003</v>
      </c>
      <c r="Q15" s="21">
        <v>4.0585945316302746E-2</v>
      </c>
    </row>
    <row r="16" spans="1:20" ht="39" customHeight="1" x14ac:dyDescent="0.2">
      <c r="A16" s="6" t="s">
        <v>47</v>
      </c>
      <c r="B16" s="6" t="s">
        <v>48</v>
      </c>
      <c r="C16" s="6" t="s">
        <v>27</v>
      </c>
      <c r="D16" s="22" t="s">
        <v>49</v>
      </c>
      <c r="E16" s="6" t="s">
        <v>50</v>
      </c>
      <c r="F16" s="35">
        <v>378</v>
      </c>
      <c r="G16" s="23">
        <v>119.52</v>
      </c>
      <c r="H16" s="49">
        <v>17.13</v>
      </c>
      <c r="I16" s="50">
        <v>102.39</v>
      </c>
      <c r="J16" s="51">
        <v>119.52</v>
      </c>
      <c r="K16" s="66">
        <f t="shared" ref="K16" si="12">TRUNC(H16*(1+$K$2),4)</f>
        <v>20.677600000000002</v>
      </c>
      <c r="L16" s="67">
        <f t="shared" ref="L16" si="13">TRUNC(I16*(1+$K$2),4)</f>
        <v>123.5949</v>
      </c>
      <c r="M16" s="68">
        <f t="shared" ref="M16" si="14">L16+K16</f>
        <v>144.27250000000001</v>
      </c>
      <c r="N16" s="66">
        <f t="shared" ref="N16" si="15">ROUND(K16*F16,4)</f>
        <v>7816.1328000000003</v>
      </c>
      <c r="O16" s="67">
        <f t="shared" ref="O16" si="16">ROUND(L16*F16,4)</f>
        <v>46718.872199999998</v>
      </c>
      <c r="P16" s="51">
        <f t="shared" ref="P16" si="17">IFERROR(IF(M16*F16&lt;&gt;0,ROUND(ROUND(M16,4)*ROUND(F16,4),4),""),"")</f>
        <v>54535.004999999997</v>
      </c>
      <c r="Q16" s="24">
        <v>3.9580167023466055E-2</v>
      </c>
    </row>
    <row r="17" spans="1:17" ht="26.1" customHeight="1" x14ac:dyDescent="0.2">
      <c r="A17" s="6" t="s">
        <v>51</v>
      </c>
      <c r="B17" s="6" t="s">
        <v>52</v>
      </c>
      <c r="C17" s="6" t="s">
        <v>27</v>
      </c>
      <c r="D17" s="22" t="s">
        <v>53</v>
      </c>
      <c r="E17" s="6" t="s">
        <v>33</v>
      </c>
      <c r="F17" s="35">
        <v>54</v>
      </c>
      <c r="G17" s="23">
        <v>21.26</v>
      </c>
      <c r="H17" s="49">
        <v>16.73</v>
      </c>
      <c r="I17" s="50">
        <v>4.53</v>
      </c>
      <c r="J17" s="51">
        <v>21.26</v>
      </c>
      <c r="K17" s="66">
        <f t="shared" ref="K17" si="18">TRUNC(H17*(1+$K$2),4)</f>
        <v>20.194700000000001</v>
      </c>
      <c r="L17" s="67">
        <f t="shared" ref="L17" si="19">TRUNC(I17*(1+$K$2),4)</f>
        <v>5.4680999999999997</v>
      </c>
      <c r="M17" s="68">
        <f t="shared" ref="M17" si="20">L17+K17</f>
        <v>25.662800000000001</v>
      </c>
      <c r="N17" s="66">
        <f t="shared" ref="N17" si="21">ROUND(K17*F17,4)</f>
        <v>1090.5137999999999</v>
      </c>
      <c r="O17" s="67">
        <f t="shared" ref="O17" si="22">ROUND(L17*F17,4)</f>
        <v>295.2774</v>
      </c>
      <c r="P17" s="51">
        <f t="shared" ref="P17" si="23">IFERROR(IF(M17*F17&lt;&gt;0,ROUND(ROUND(M17,4)*ROUND(F17,4),4),""),"")</f>
        <v>1385.7911999999999</v>
      </c>
      <c r="Q17" s="24">
        <v>1.0057782928366902E-3</v>
      </c>
    </row>
    <row r="18" spans="1:17" ht="24" customHeight="1" x14ac:dyDescent="0.2">
      <c r="A18" s="5" t="s">
        <v>54</v>
      </c>
      <c r="B18" s="5"/>
      <c r="C18" s="5"/>
      <c r="D18" s="19" t="s">
        <v>55</v>
      </c>
      <c r="E18" s="5"/>
      <c r="F18" s="39"/>
      <c r="G18" s="20"/>
      <c r="H18" s="45"/>
      <c r="I18" s="46"/>
      <c r="J18" s="47"/>
      <c r="K18" s="45"/>
      <c r="L18" s="46"/>
      <c r="M18" s="47"/>
      <c r="N18" s="45"/>
      <c r="O18" s="46"/>
      <c r="P18" s="48">
        <f>ROUND(SUM(P19:P27),2)</f>
        <v>90658.32</v>
      </c>
      <c r="Q18" s="21">
        <v>6.5797729613461683E-2</v>
      </c>
    </row>
    <row r="19" spans="1:17" ht="26.1" customHeight="1" x14ac:dyDescent="0.2">
      <c r="A19" s="6" t="s">
        <v>56</v>
      </c>
      <c r="B19" s="6" t="s">
        <v>57</v>
      </c>
      <c r="C19" s="6" t="s">
        <v>27</v>
      </c>
      <c r="D19" s="22" t="s">
        <v>58</v>
      </c>
      <c r="E19" s="6" t="s">
        <v>59</v>
      </c>
      <c r="F19" s="35">
        <v>3.3</v>
      </c>
      <c r="G19" s="23">
        <v>818.9</v>
      </c>
      <c r="H19" s="49">
        <v>297.27999999999997</v>
      </c>
      <c r="I19" s="50">
        <v>521.62</v>
      </c>
      <c r="J19" s="51">
        <v>818.9</v>
      </c>
      <c r="K19" s="66">
        <f t="shared" ref="K19" si="24">TRUNC(H19*(1+$K$2),4)</f>
        <v>358.84660000000002</v>
      </c>
      <c r="L19" s="67">
        <f t="shared" ref="L19" si="25">TRUNC(I19*(1+$K$2),4)</f>
        <v>629.64750000000004</v>
      </c>
      <c r="M19" s="68">
        <f t="shared" ref="M19" si="26">L19+K19</f>
        <v>988.49410000000012</v>
      </c>
      <c r="N19" s="66">
        <f t="shared" ref="N19" si="27">ROUND(K19*F19,4)</f>
        <v>1184.1938</v>
      </c>
      <c r="O19" s="67">
        <f t="shared" ref="O19" si="28">ROUND(L19*F19,4)</f>
        <v>2077.8368</v>
      </c>
      <c r="P19" s="51">
        <f t="shared" ref="P19" si="29">IFERROR(IF(M19*F19&lt;&gt;0,ROUND(ROUND(M19,4)*ROUND(F19,4),4),""),"")</f>
        <v>3262.0304999999998</v>
      </c>
      <c r="Q19" s="24">
        <v>2.3675003355397776E-3</v>
      </c>
    </row>
    <row r="20" spans="1:17" ht="39" customHeight="1" x14ac:dyDescent="0.2">
      <c r="A20" s="6" t="s">
        <v>60</v>
      </c>
      <c r="B20" s="6" t="s">
        <v>61</v>
      </c>
      <c r="C20" s="6" t="s">
        <v>27</v>
      </c>
      <c r="D20" s="22" t="s">
        <v>62</v>
      </c>
      <c r="E20" s="6" t="s">
        <v>24</v>
      </c>
      <c r="F20" s="35">
        <v>136.46</v>
      </c>
      <c r="G20" s="23">
        <v>64.3</v>
      </c>
      <c r="H20" s="49">
        <v>34.89</v>
      </c>
      <c r="I20" s="50">
        <v>29.41</v>
      </c>
      <c r="J20" s="51">
        <v>64.3</v>
      </c>
      <c r="K20" s="66">
        <f t="shared" ref="K20:K27" si="30">TRUNC(H20*(1+$K$2),4)</f>
        <v>42.115699999999997</v>
      </c>
      <c r="L20" s="67">
        <f t="shared" ref="L20:L27" si="31">TRUNC(I20*(1+$K$2),4)</f>
        <v>35.500799999999998</v>
      </c>
      <c r="M20" s="68">
        <f t="shared" ref="M20:M27" si="32">L20+K20</f>
        <v>77.616500000000002</v>
      </c>
      <c r="N20" s="66">
        <f t="shared" ref="N20:N27" si="33">ROUND(K20*F20,4)</f>
        <v>5747.1084000000001</v>
      </c>
      <c r="O20" s="67">
        <f t="shared" ref="O20:O27" si="34">ROUND(L20*F20,4)</f>
        <v>4844.4391999999998</v>
      </c>
      <c r="P20" s="51">
        <f t="shared" ref="P20:P27" si="35">IFERROR(IF(M20*F20&lt;&gt;0,ROUND(ROUND(M20,4)*ROUND(F20,4),4),""),"")</f>
        <v>10591.5476</v>
      </c>
      <c r="Q20" s="24">
        <v>7.6870761291570576E-3</v>
      </c>
    </row>
    <row r="21" spans="1:17" ht="26.1" customHeight="1" x14ac:dyDescent="0.2">
      <c r="A21" s="6" t="s">
        <v>63</v>
      </c>
      <c r="B21" s="6" t="s">
        <v>64</v>
      </c>
      <c r="C21" s="6" t="s">
        <v>27</v>
      </c>
      <c r="D21" s="22" t="s">
        <v>65</v>
      </c>
      <c r="E21" s="6" t="s">
        <v>66</v>
      </c>
      <c r="F21" s="35">
        <v>348</v>
      </c>
      <c r="G21" s="23">
        <v>20.5</v>
      </c>
      <c r="H21" s="49">
        <v>8.7200000000000006</v>
      </c>
      <c r="I21" s="50">
        <v>11.78</v>
      </c>
      <c r="J21" s="51">
        <v>20.5</v>
      </c>
      <c r="K21" s="66">
        <f t="shared" si="30"/>
        <v>10.5259</v>
      </c>
      <c r="L21" s="67">
        <f t="shared" si="31"/>
        <v>14.2196</v>
      </c>
      <c r="M21" s="68">
        <f t="shared" si="32"/>
        <v>24.7455</v>
      </c>
      <c r="N21" s="66">
        <f t="shared" si="33"/>
        <v>3663.0131999999999</v>
      </c>
      <c r="O21" s="67">
        <f t="shared" si="34"/>
        <v>4948.4207999999999</v>
      </c>
      <c r="P21" s="51">
        <f t="shared" si="35"/>
        <v>8611.4339999999993</v>
      </c>
      <c r="Q21" s="24">
        <v>6.2499759077183263E-3</v>
      </c>
    </row>
    <row r="22" spans="1:17" ht="26.1" customHeight="1" x14ac:dyDescent="0.2">
      <c r="A22" s="6" t="s">
        <v>67</v>
      </c>
      <c r="B22" s="6" t="s">
        <v>68</v>
      </c>
      <c r="C22" s="6" t="s">
        <v>27</v>
      </c>
      <c r="D22" s="22" t="s">
        <v>69</v>
      </c>
      <c r="E22" s="6" t="s">
        <v>66</v>
      </c>
      <c r="F22" s="35">
        <v>530</v>
      </c>
      <c r="G22" s="23">
        <v>18.510000000000002</v>
      </c>
      <c r="H22" s="49">
        <v>6.42</v>
      </c>
      <c r="I22" s="50">
        <v>12.09</v>
      </c>
      <c r="J22" s="51">
        <v>18.510000000000002</v>
      </c>
      <c r="K22" s="66">
        <f t="shared" si="30"/>
        <v>7.7495000000000003</v>
      </c>
      <c r="L22" s="67">
        <f t="shared" si="31"/>
        <v>14.5938</v>
      </c>
      <c r="M22" s="68">
        <f t="shared" si="32"/>
        <v>22.343299999999999</v>
      </c>
      <c r="N22" s="66">
        <f t="shared" si="33"/>
        <v>4107.2349999999997</v>
      </c>
      <c r="O22" s="67">
        <f t="shared" si="34"/>
        <v>7734.7139999999999</v>
      </c>
      <c r="P22" s="51">
        <f t="shared" si="35"/>
        <v>11841.949000000001</v>
      </c>
      <c r="Q22" s="24">
        <v>8.5946367602311603E-3</v>
      </c>
    </row>
    <row r="23" spans="1:17" ht="26.1" customHeight="1" x14ac:dyDescent="0.2">
      <c r="A23" s="6" t="s">
        <v>70</v>
      </c>
      <c r="B23" s="6" t="s">
        <v>71</v>
      </c>
      <c r="C23" s="6" t="s">
        <v>27</v>
      </c>
      <c r="D23" s="22" t="s">
        <v>72</v>
      </c>
      <c r="E23" s="6" t="s">
        <v>66</v>
      </c>
      <c r="F23" s="35">
        <v>1013</v>
      </c>
      <c r="G23" s="23">
        <v>14.62</v>
      </c>
      <c r="H23" s="49">
        <v>3.55</v>
      </c>
      <c r="I23" s="50">
        <v>11.07</v>
      </c>
      <c r="J23" s="51">
        <v>14.62</v>
      </c>
      <c r="K23" s="66">
        <f t="shared" si="30"/>
        <v>4.2851999999999997</v>
      </c>
      <c r="L23" s="67">
        <f t="shared" si="31"/>
        <v>13.362500000000001</v>
      </c>
      <c r="M23" s="68">
        <f t="shared" si="32"/>
        <v>17.6477</v>
      </c>
      <c r="N23" s="66">
        <f t="shared" si="33"/>
        <v>4340.9075999999995</v>
      </c>
      <c r="O23" s="67">
        <f t="shared" si="34"/>
        <v>13536.2125</v>
      </c>
      <c r="P23" s="51">
        <f t="shared" si="35"/>
        <v>17877.1201</v>
      </c>
      <c r="Q23" s="24">
        <v>1.2974841350134969E-2</v>
      </c>
    </row>
    <row r="24" spans="1:17" ht="39" customHeight="1" x14ac:dyDescent="0.2">
      <c r="A24" s="6" t="s">
        <v>73</v>
      </c>
      <c r="B24" s="6" t="s">
        <v>74</v>
      </c>
      <c r="C24" s="6" t="s">
        <v>27</v>
      </c>
      <c r="D24" s="22" t="s">
        <v>75</v>
      </c>
      <c r="E24" s="6" t="s">
        <v>66</v>
      </c>
      <c r="F24" s="35">
        <v>399</v>
      </c>
      <c r="G24" s="23">
        <v>11.29</v>
      </c>
      <c r="H24" s="49">
        <v>1.96</v>
      </c>
      <c r="I24" s="50">
        <v>9.33</v>
      </c>
      <c r="J24" s="51">
        <v>11.29</v>
      </c>
      <c r="K24" s="66">
        <f t="shared" si="30"/>
        <v>2.3658999999999999</v>
      </c>
      <c r="L24" s="67">
        <f t="shared" si="31"/>
        <v>11.2622</v>
      </c>
      <c r="M24" s="68">
        <f t="shared" si="32"/>
        <v>13.6281</v>
      </c>
      <c r="N24" s="66">
        <f t="shared" si="33"/>
        <v>943.9941</v>
      </c>
      <c r="O24" s="67">
        <f t="shared" si="34"/>
        <v>4493.6178</v>
      </c>
      <c r="P24" s="51">
        <f t="shared" si="35"/>
        <v>5437.6118999999999</v>
      </c>
      <c r="Q24" s="24">
        <v>3.9464997156234676E-3</v>
      </c>
    </row>
    <row r="25" spans="1:17" ht="39" customHeight="1" x14ac:dyDescent="0.2">
      <c r="A25" s="6" t="s">
        <v>76</v>
      </c>
      <c r="B25" s="6" t="s">
        <v>77</v>
      </c>
      <c r="C25" s="6" t="s">
        <v>27</v>
      </c>
      <c r="D25" s="22" t="s">
        <v>78</v>
      </c>
      <c r="E25" s="6" t="s">
        <v>66</v>
      </c>
      <c r="F25" s="35">
        <v>418</v>
      </c>
      <c r="G25" s="23">
        <v>10.63</v>
      </c>
      <c r="H25" s="49">
        <v>1.47</v>
      </c>
      <c r="I25" s="50">
        <v>9.16</v>
      </c>
      <c r="J25" s="51">
        <v>10.63</v>
      </c>
      <c r="K25" s="66">
        <f t="shared" si="30"/>
        <v>1.7744</v>
      </c>
      <c r="L25" s="67">
        <f t="shared" si="31"/>
        <v>11.057</v>
      </c>
      <c r="M25" s="68">
        <f t="shared" si="32"/>
        <v>12.8314</v>
      </c>
      <c r="N25" s="66">
        <f t="shared" si="33"/>
        <v>741.69920000000002</v>
      </c>
      <c r="O25" s="67">
        <f t="shared" si="34"/>
        <v>4621.826</v>
      </c>
      <c r="P25" s="51">
        <f t="shared" si="35"/>
        <v>5363.5252</v>
      </c>
      <c r="Q25" s="24">
        <v>3.8927345037568189E-3</v>
      </c>
    </row>
    <row r="26" spans="1:17" ht="39" customHeight="1" x14ac:dyDescent="0.2">
      <c r="A26" s="6" t="s">
        <v>79</v>
      </c>
      <c r="B26" s="6" t="s">
        <v>80</v>
      </c>
      <c r="C26" s="6" t="s">
        <v>27</v>
      </c>
      <c r="D26" s="22" t="s">
        <v>81</v>
      </c>
      <c r="E26" s="6" t="s">
        <v>66</v>
      </c>
      <c r="F26" s="35">
        <v>268.10000000000002</v>
      </c>
      <c r="G26" s="23">
        <v>11.75</v>
      </c>
      <c r="H26" s="49">
        <v>1.1399999999999999</v>
      </c>
      <c r="I26" s="50">
        <v>10.61</v>
      </c>
      <c r="J26" s="51">
        <v>11.75</v>
      </c>
      <c r="K26" s="66">
        <f t="shared" si="30"/>
        <v>1.3759999999999999</v>
      </c>
      <c r="L26" s="67">
        <f t="shared" si="31"/>
        <v>12.8073</v>
      </c>
      <c r="M26" s="68">
        <f t="shared" si="32"/>
        <v>14.183299999999999</v>
      </c>
      <c r="N26" s="66">
        <f t="shared" si="33"/>
        <v>368.90559999999999</v>
      </c>
      <c r="O26" s="67">
        <f t="shared" si="34"/>
        <v>3433.6370999999999</v>
      </c>
      <c r="P26" s="51">
        <f t="shared" si="35"/>
        <v>3802.5427</v>
      </c>
      <c r="Q26" s="24">
        <v>2.7598102894893523E-3</v>
      </c>
    </row>
    <row r="27" spans="1:17" ht="39" customHeight="1" thickBot="1" x14ac:dyDescent="0.25">
      <c r="A27" s="9" t="s">
        <v>82</v>
      </c>
      <c r="B27" s="9" t="s">
        <v>83</v>
      </c>
      <c r="C27" s="9" t="s">
        <v>22</v>
      </c>
      <c r="D27" s="29" t="s">
        <v>84</v>
      </c>
      <c r="E27" s="9" t="s">
        <v>59</v>
      </c>
      <c r="F27" s="38">
        <v>29.36</v>
      </c>
      <c r="G27" s="30">
        <v>673.54</v>
      </c>
      <c r="H27" s="59">
        <v>17.440000000000001</v>
      </c>
      <c r="I27" s="60">
        <v>656.1</v>
      </c>
      <c r="J27" s="61">
        <v>673.54</v>
      </c>
      <c r="K27" s="66">
        <f t="shared" si="30"/>
        <v>21.0518</v>
      </c>
      <c r="L27" s="67">
        <f t="shared" si="31"/>
        <v>791.97829999999999</v>
      </c>
      <c r="M27" s="68">
        <f t="shared" si="32"/>
        <v>813.03009999999995</v>
      </c>
      <c r="N27" s="66">
        <f t="shared" si="33"/>
        <v>618.08079999999995</v>
      </c>
      <c r="O27" s="67">
        <f t="shared" si="34"/>
        <v>23252.482899999999</v>
      </c>
      <c r="P27" s="51">
        <f t="shared" si="35"/>
        <v>23870.563699999999</v>
      </c>
      <c r="Q27" s="24">
        <v>1.7324654621810751E-2</v>
      </c>
    </row>
    <row r="28" spans="1:17" ht="24" customHeight="1" thickTop="1" x14ac:dyDescent="0.2">
      <c r="A28" s="8" t="s">
        <v>85</v>
      </c>
      <c r="B28" s="8"/>
      <c r="C28" s="8"/>
      <c r="D28" s="27" t="s">
        <v>86</v>
      </c>
      <c r="E28" s="8"/>
      <c r="F28" s="37"/>
      <c r="G28" s="28"/>
      <c r="H28" s="55"/>
      <c r="I28" s="56"/>
      <c r="J28" s="57"/>
      <c r="K28" s="55"/>
      <c r="L28" s="56"/>
      <c r="M28" s="57"/>
      <c r="N28" s="55"/>
      <c r="O28" s="56"/>
      <c r="P28" s="58">
        <f>P29</f>
        <v>239298.54</v>
      </c>
      <c r="Q28" s="18">
        <v>0.17367788566836895</v>
      </c>
    </row>
    <row r="29" spans="1:17" ht="24" customHeight="1" x14ac:dyDescent="0.2">
      <c r="A29" s="5" t="s">
        <v>87</v>
      </c>
      <c r="B29" s="5"/>
      <c r="C29" s="5"/>
      <c r="D29" s="19" t="s">
        <v>88</v>
      </c>
      <c r="E29" s="5"/>
      <c r="F29" s="39"/>
      <c r="G29" s="20"/>
      <c r="H29" s="45"/>
      <c r="I29" s="46"/>
      <c r="J29" s="47"/>
      <c r="K29" s="45"/>
      <c r="L29" s="46"/>
      <c r="M29" s="47"/>
      <c r="N29" s="45"/>
      <c r="O29" s="46"/>
      <c r="P29" s="48">
        <f>ROUND(SUM(P30:P32),2)</f>
        <v>239298.54</v>
      </c>
      <c r="Q29" s="21">
        <v>0.17367788566836895</v>
      </c>
    </row>
    <row r="30" spans="1:17" ht="24" customHeight="1" x14ac:dyDescent="0.2">
      <c r="A30" s="6" t="s">
        <v>89</v>
      </c>
      <c r="B30" s="6" t="s">
        <v>90</v>
      </c>
      <c r="C30" s="6" t="s">
        <v>22</v>
      </c>
      <c r="D30" s="22" t="s">
        <v>91</v>
      </c>
      <c r="E30" s="6" t="s">
        <v>66</v>
      </c>
      <c r="F30" s="35">
        <v>11276.52</v>
      </c>
      <c r="G30" s="23">
        <v>16.82</v>
      </c>
      <c r="H30" s="49">
        <v>1.39</v>
      </c>
      <c r="I30" s="50">
        <v>15.43</v>
      </c>
      <c r="J30" s="51">
        <v>16.82</v>
      </c>
      <c r="K30" s="66">
        <f t="shared" ref="K30" si="36">TRUNC(H30*(1+$K$2),4)</f>
        <v>1.6778</v>
      </c>
      <c r="L30" s="67">
        <f t="shared" ref="L30" si="37">TRUNC(I30*(1+$K$2),4)</f>
        <v>18.625499999999999</v>
      </c>
      <c r="M30" s="68">
        <f t="shared" ref="M30" si="38">L30+K30</f>
        <v>20.3033</v>
      </c>
      <c r="N30" s="66">
        <f t="shared" ref="N30" si="39">ROUND(K30*F30,4)</f>
        <v>18919.745299999999</v>
      </c>
      <c r="O30" s="67">
        <f t="shared" ref="O30" si="40">ROUND(L30*F30,4)</f>
        <v>210030.82329999999</v>
      </c>
      <c r="P30" s="51">
        <f t="shared" ref="P30" si="41">IFERROR(IF(M30*F30&lt;&gt;0,ROUND(ROUND(M30,4)*ROUND(F30,4),4),""),"")</f>
        <v>228950.56849999999</v>
      </c>
      <c r="Q30" s="24">
        <v>0.16616758556089109</v>
      </c>
    </row>
    <row r="31" spans="1:17" ht="24" customHeight="1" x14ac:dyDescent="0.2">
      <c r="A31" s="6" t="s">
        <v>92</v>
      </c>
      <c r="B31" s="6" t="s">
        <v>93</v>
      </c>
      <c r="C31" s="6" t="s">
        <v>22</v>
      </c>
      <c r="D31" s="22" t="s">
        <v>94</v>
      </c>
      <c r="E31" s="6" t="s">
        <v>33</v>
      </c>
      <c r="F31" s="35">
        <v>26</v>
      </c>
      <c r="G31" s="23">
        <v>236.35</v>
      </c>
      <c r="H31" s="49">
        <v>91.3</v>
      </c>
      <c r="I31" s="50">
        <v>145.05000000000001</v>
      </c>
      <c r="J31" s="51">
        <v>236.35</v>
      </c>
      <c r="K31" s="66">
        <f t="shared" ref="K31:K32" si="42">TRUNC(H31*(1+$K$2),4)</f>
        <v>110.20820000000001</v>
      </c>
      <c r="L31" s="67">
        <f t="shared" ref="L31:L32" si="43">TRUNC(I31*(1+$K$2),4)</f>
        <v>175.0898</v>
      </c>
      <c r="M31" s="68">
        <f t="shared" ref="M31:M32" si="44">L31+K31</f>
        <v>285.298</v>
      </c>
      <c r="N31" s="66">
        <f t="shared" ref="N31:N32" si="45">ROUND(K31*F31,4)</f>
        <v>2865.4132</v>
      </c>
      <c r="O31" s="67">
        <f t="shared" ref="O31:O32" si="46">ROUND(L31*F31,4)</f>
        <v>4552.3347999999996</v>
      </c>
      <c r="P31" s="51">
        <f t="shared" ref="P31:P32" si="47">IFERROR(IF(M31*F31&lt;&gt;0,ROUND(ROUND(M31,4)*ROUND(F31,4),4),""),"")</f>
        <v>7417.7479999999996</v>
      </c>
      <c r="Q31" s="24">
        <v>5.3836174587215983E-3</v>
      </c>
    </row>
    <row r="32" spans="1:17" ht="26.1" customHeight="1" thickBot="1" x14ac:dyDescent="0.25">
      <c r="A32" s="9" t="s">
        <v>95</v>
      </c>
      <c r="B32" s="9" t="s">
        <v>96</v>
      </c>
      <c r="C32" s="9" t="s">
        <v>22</v>
      </c>
      <c r="D32" s="29" t="s">
        <v>97</v>
      </c>
      <c r="E32" s="9" t="s">
        <v>33</v>
      </c>
      <c r="F32" s="38">
        <v>13</v>
      </c>
      <c r="G32" s="30">
        <v>186.73</v>
      </c>
      <c r="H32" s="59">
        <v>73.010000000000005</v>
      </c>
      <c r="I32" s="60">
        <v>113.72</v>
      </c>
      <c r="J32" s="61">
        <v>186.73</v>
      </c>
      <c r="K32" s="66">
        <f t="shared" si="42"/>
        <v>88.130300000000005</v>
      </c>
      <c r="L32" s="67">
        <f t="shared" si="43"/>
        <v>137.2714</v>
      </c>
      <c r="M32" s="68">
        <f t="shared" si="44"/>
        <v>225.40170000000001</v>
      </c>
      <c r="N32" s="66">
        <f t="shared" si="45"/>
        <v>1145.6939</v>
      </c>
      <c r="O32" s="67">
        <f t="shared" si="46"/>
        <v>1784.5282</v>
      </c>
      <c r="P32" s="51">
        <f t="shared" si="47"/>
        <v>2930.2221</v>
      </c>
      <c r="Q32" s="24">
        <v>2.12668264875626E-3</v>
      </c>
    </row>
    <row r="33" spans="1:17" ht="24" customHeight="1" thickTop="1" x14ac:dyDescent="0.2">
      <c r="A33" s="8" t="s">
        <v>98</v>
      </c>
      <c r="B33" s="8"/>
      <c r="C33" s="8"/>
      <c r="D33" s="27" t="s">
        <v>99</v>
      </c>
      <c r="E33" s="8"/>
      <c r="F33" s="37"/>
      <c r="G33" s="28"/>
      <c r="H33" s="55"/>
      <c r="I33" s="56"/>
      <c r="J33" s="57"/>
      <c r="K33" s="55"/>
      <c r="L33" s="56"/>
      <c r="M33" s="57"/>
      <c r="N33" s="55"/>
      <c r="O33" s="56"/>
      <c r="P33" s="58">
        <f>ROUND(P34+P40+P46,2)</f>
        <v>696485.02</v>
      </c>
      <c r="Q33" s="18">
        <v>0.50549163848891809</v>
      </c>
    </row>
    <row r="34" spans="1:17" ht="24" customHeight="1" x14ac:dyDescent="0.2">
      <c r="A34" s="5" t="s">
        <v>100</v>
      </c>
      <c r="B34" s="5"/>
      <c r="C34" s="5"/>
      <c r="D34" s="19" t="s">
        <v>101</v>
      </c>
      <c r="E34" s="5"/>
      <c r="F34" s="39"/>
      <c r="G34" s="20"/>
      <c r="H34" s="45"/>
      <c r="I34" s="46"/>
      <c r="J34" s="47"/>
      <c r="K34" s="45"/>
      <c r="L34" s="46"/>
      <c r="M34" s="47"/>
      <c r="N34" s="45"/>
      <c r="O34" s="46"/>
      <c r="P34" s="48">
        <f>ROUND(P35+P36+P37+P38+P39,2)-0.01</f>
        <v>324092.48</v>
      </c>
      <c r="Q34" s="21">
        <v>0.23521835141510178</v>
      </c>
    </row>
    <row r="35" spans="1:17" ht="39" customHeight="1" x14ac:dyDescent="0.2">
      <c r="A35" s="6" t="s">
        <v>102</v>
      </c>
      <c r="B35" s="6" t="s">
        <v>103</v>
      </c>
      <c r="C35" s="6" t="s">
        <v>27</v>
      </c>
      <c r="D35" s="22" t="s">
        <v>104</v>
      </c>
      <c r="E35" s="6" t="s">
        <v>24</v>
      </c>
      <c r="F35" s="35">
        <v>1185.78</v>
      </c>
      <c r="G35" s="23">
        <v>213.44</v>
      </c>
      <c r="H35" s="49">
        <v>21.73</v>
      </c>
      <c r="I35" s="50">
        <v>191.71</v>
      </c>
      <c r="J35" s="51">
        <v>213.44</v>
      </c>
      <c r="K35" s="66">
        <f t="shared" ref="K35" si="48">TRUNC(H35*(1+$K$2),4)</f>
        <v>26.2302</v>
      </c>
      <c r="L35" s="67">
        <f t="shared" ref="L35" si="49">TRUNC(I35*(1+$K$2),4)</f>
        <v>231.41309999999999</v>
      </c>
      <c r="M35" s="68">
        <f t="shared" ref="M35" si="50">L35+K35</f>
        <v>257.64330000000001</v>
      </c>
      <c r="N35" s="66">
        <f t="shared" ref="N35" si="51">ROUND(K35*F35,4)</f>
        <v>31103.246599999999</v>
      </c>
      <c r="O35" s="67">
        <f t="shared" ref="O35" si="52">ROUND(L35*F35,4)</f>
        <v>274405.0257</v>
      </c>
      <c r="P35" s="51">
        <f t="shared" ref="P35" si="53">IFERROR(IF(M35*F35&lt;&gt;0,ROUND(ROUND(M35,4)*ROUND(F35,4),4),""),"")</f>
        <v>305508.27230000001</v>
      </c>
      <c r="Q35" s="24">
        <v>0.22173036198697019</v>
      </c>
    </row>
    <row r="36" spans="1:17" ht="26.1" customHeight="1" x14ac:dyDescent="0.2">
      <c r="A36" s="6" t="s">
        <v>105</v>
      </c>
      <c r="B36" s="6" t="s">
        <v>106</v>
      </c>
      <c r="C36" s="6" t="s">
        <v>27</v>
      </c>
      <c r="D36" s="22" t="s">
        <v>107</v>
      </c>
      <c r="E36" s="6" t="s">
        <v>50</v>
      </c>
      <c r="F36" s="35">
        <v>277.8</v>
      </c>
      <c r="G36" s="23">
        <v>0.39</v>
      </c>
      <c r="H36" s="49">
        <v>0.28000000000000003</v>
      </c>
      <c r="I36" s="50">
        <v>0.11</v>
      </c>
      <c r="J36" s="51">
        <v>0.39</v>
      </c>
      <c r="K36" s="66">
        <f t="shared" ref="K36:K39" si="54">TRUNC(H36*(1+$K$2),4)</f>
        <v>0.33789999999999998</v>
      </c>
      <c r="L36" s="67">
        <f t="shared" ref="L36:L39" si="55">TRUNC(I36*(1+$K$2),4)</f>
        <v>0.13270000000000001</v>
      </c>
      <c r="M36" s="68">
        <f t="shared" ref="M36:M39" si="56">L36+K36</f>
        <v>0.47060000000000002</v>
      </c>
      <c r="N36" s="66">
        <f t="shared" ref="N36:N39" si="57">ROUND(K36*F36,4)</f>
        <v>93.868600000000001</v>
      </c>
      <c r="O36" s="67">
        <f t="shared" ref="O36:O39" si="58">ROUND(L36*F36,4)</f>
        <v>36.864100000000001</v>
      </c>
      <c r="P36" s="51">
        <f t="shared" ref="P36:P39" si="59">IFERROR(IF(M36*F36&lt;&gt;0,ROUND(ROUND(M36,4)*ROUND(F36,4),4),""),"")</f>
        <v>130.73269999999999</v>
      </c>
      <c r="Q36" s="24">
        <v>9.4914828965826111E-5</v>
      </c>
    </row>
    <row r="37" spans="1:17" ht="26.1" customHeight="1" x14ac:dyDescent="0.2">
      <c r="A37" s="6" t="s">
        <v>108</v>
      </c>
      <c r="B37" s="6" t="s">
        <v>109</v>
      </c>
      <c r="C37" s="6" t="s">
        <v>22</v>
      </c>
      <c r="D37" s="22" t="s">
        <v>110</v>
      </c>
      <c r="E37" s="6" t="s">
        <v>50</v>
      </c>
      <c r="F37" s="35">
        <v>74.5</v>
      </c>
      <c r="G37" s="23">
        <v>69.16</v>
      </c>
      <c r="H37" s="49">
        <v>5.68</v>
      </c>
      <c r="I37" s="50">
        <v>63.48</v>
      </c>
      <c r="J37" s="51">
        <v>69.16</v>
      </c>
      <c r="K37" s="66">
        <f t="shared" si="54"/>
        <v>6.8563000000000001</v>
      </c>
      <c r="L37" s="67">
        <f t="shared" si="55"/>
        <v>76.6267</v>
      </c>
      <c r="M37" s="68">
        <f t="shared" si="56"/>
        <v>83.483000000000004</v>
      </c>
      <c r="N37" s="66">
        <f t="shared" si="57"/>
        <v>510.7944</v>
      </c>
      <c r="O37" s="67">
        <f t="shared" si="58"/>
        <v>5708.6891999999998</v>
      </c>
      <c r="P37" s="51">
        <f t="shared" si="59"/>
        <v>6219.4835000000003</v>
      </c>
      <c r="Q37" s="24">
        <v>4.51394741609841E-3</v>
      </c>
    </row>
    <row r="38" spans="1:17" ht="26.1" customHeight="1" x14ac:dyDescent="0.2">
      <c r="A38" s="6" t="s">
        <v>111</v>
      </c>
      <c r="B38" s="6" t="s">
        <v>112</v>
      </c>
      <c r="C38" s="6" t="s">
        <v>22</v>
      </c>
      <c r="D38" s="22" t="s">
        <v>113</v>
      </c>
      <c r="E38" s="6" t="s">
        <v>50</v>
      </c>
      <c r="F38" s="35">
        <v>83.6</v>
      </c>
      <c r="G38" s="23">
        <v>58.81</v>
      </c>
      <c r="H38" s="49">
        <v>4.58</v>
      </c>
      <c r="I38" s="50">
        <v>54.23</v>
      </c>
      <c r="J38" s="51">
        <v>58.81</v>
      </c>
      <c r="K38" s="66">
        <f t="shared" si="54"/>
        <v>5.5285000000000002</v>
      </c>
      <c r="L38" s="67">
        <f t="shared" si="55"/>
        <v>65.460999999999999</v>
      </c>
      <c r="M38" s="68">
        <f t="shared" si="56"/>
        <v>70.989499999999992</v>
      </c>
      <c r="N38" s="66">
        <f t="shared" si="57"/>
        <v>462.18259999999998</v>
      </c>
      <c r="O38" s="67">
        <f t="shared" si="58"/>
        <v>5472.5396000000001</v>
      </c>
      <c r="P38" s="51">
        <f t="shared" si="59"/>
        <v>5934.7222000000002</v>
      </c>
      <c r="Q38" s="24">
        <v>4.3072706826543629E-3</v>
      </c>
    </row>
    <row r="39" spans="1:17" ht="24" customHeight="1" x14ac:dyDescent="0.2">
      <c r="A39" s="6" t="s">
        <v>114</v>
      </c>
      <c r="B39" s="6" t="s">
        <v>115</v>
      </c>
      <c r="C39" s="6" t="s">
        <v>22</v>
      </c>
      <c r="D39" s="22" t="s">
        <v>116</v>
      </c>
      <c r="E39" s="6" t="s">
        <v>59</v>
      </c>
      <c r="F39" s="35">
        <v>3.96</v>
      </c>
      <c r="G39" s="23">
        <v>1317.81</v>
      </c>
      <c r="H39" s="49">
        <v>410.9</v>
      </c>
      <c r="I39" s="50">
        <v>906.91</v>
      </c>
      <c r="J39" s="51">
        <v>1317.81</v>
      </c>
      <c r="K39" s="66">
        <f t="shared" si="54"/>
        <v>495.9973</v>
      </c>
      <c r="L39" s="67">
        <f t="shared" si="55"/>
        <v>1094.731</v>
      </c>
      <c r="M39" s="68">
        <f t="shared" si="56"/>
        <v>1590.7283</v>
      </c>
      <c r="N39" s="66">
        <f t="shared" si="57"/>
        <v>1964.1493</v>
      </c>
      <c r="O39" s="67">
        <f t="shared" si="58"/>
        <v>4335.1347999999998</v>
      </c>
      <c r="P39" s="51">
        <f t="shared" si="59"/>
        <v>6299.2840999999999</v>
      </c>
      <c r="Q39" s="24">
        <v>4.5718565004129854E-3</v>
      </c>
    </row>
    <row r="40" spans="1:17" ht="24" customHeight="1" x14ac:dyDescent="0.2">
      <c r="A40" s="5" t="s">
        <v>117</v>
      </c>
      <c r="B40" s="5"/>
      <c r="C40" s="5"/>
      <c r="D40" s="19" t="s">
        <v>118</v>
      </c>
      <c r="E40" s="5"/>
      <c r="F40" s="39"/>
      <c r="G40" s="20"/>
      <c r="H40" s="45"/>
      <c r="I40" s="46"/>
      <c r="J40" s="47"/>
      <c r="K40" s="45"/>
      <c r="L40" s="46"/>
      <c r="M40" s="47"/>
      <c r="N40" s="45"/>
      <c r="O40" s="46"/>
      <c r="P40" s="48">
        <f>ROUND(SUM(P41:P45),2)+0.01</f>
        <v>228950.91</v>
      </c>
      <c r="Q40" s="21">
        <v>0.16616691973783393</v>
      </c>
    </row>
    <row r="41" spans="1:17" ht="39" customHeight="1" x14ac:dyDescent="0.2">
      <c r="A41" s="6" t="s">
        <v>119</v>
      </c>
      <c r="B41" s="6" t="s">
        <v>120</v>
      </c>
      <c r="C41" s="6" t="s">
        <v>27</v>
      </c>
      <c r="D41" s="22" t="s">
        <v>121</v>
      </c>
      <c r="E41" s="6" t="s">
        <v>24</v>
      </c>
      <c r="F41" s="35">
        <v>462</v>
      </c>
      <c r="G41" s="23">
        <v>168.14</v>
      </c>
      <c r="H41" s="49">
        <v>2.3199999999999998</v>
      </c>
      <c r="I41" s="50">
        <v>165.82</v>
      </c>
      <c r="J41" s="51">
        <v>168.14</v>
      </c>
      <c r="K41" s="66">
        <f t="shared" ref="K41" si="60">TRUNC(H41*(1+$K$2),4)</f>
        <v>2.8003999999999998</v>
      </c>
      <c r="L41" s="67">
        <f t="shared" ref="L41" si="61">TRUNC(I41*(1+$K$2),4)</f>
        <v>200.16130000000001</v>
      </c>
      <c r="M41" s="68">
        <f t="shared" ref="M41" si="62">L41+K41</f>
        <v>202.96170000000001</v>
      </c>
      <c r="N41" s="66">
        <f t="shared" ref="N41" si="63">ROUND(K41*F41,4)</f>
        <v>1293.7847999999999</v>
      </c>
      <c r="O41" s="67">
        <f t="shared" ref="O41" si="64">ROUND(L41*F41,4)</f>
        <v>92474.520600000003</v>
      </c>
      <c r="P41" s="51">
        <f t="shared" ref="P41" si="65">IFERROR(IF(M41*F41&lt;&gt;0,ROUND(ROUND(M41,4)*ROUND(F41,4),4),""),"")</f>
        <v>93768.305399999997</v>
      </c>
      <c r="Q41" s="24">
        <v>6.8054720843170283E-2</v>
      </c>
    </row>
    <row r="42" spans="1:17" ht="39" customHeight="1" x14ac:dyDescent="0.2">
      <c r="A42" s="6" t="s">
        <v>122</v>
      </c>
      <c r="B42" s="6" t="s">
        <v>123</v>
      </c>
      <c r="C42" s="6" t="s">
        <v>27</v>
      </c>
      <c r="D42" s="22" t="s">
        <v>124</v>
      </c>
      <c r="E42" s="6" t="s">
        <v>24</v>
      </c>
      <c r="F42" s="35">
        <v>462</v>
      </c>
      <c r="G42" s="23">
        <v>148.16</v>
      </c>
      <c r="H42" s="49">
        <v>43.47</v>
      </c>
      <c r="I42" s="50">
        <v>104.69</v>
      </c>
      <c r="J42" s="51">
        <v>148.16</v>
      </c>
      <c r="K42" s="66">
        <f t="shared" ref="K42:K45" si="66">TRUNC(H42*(1+$K$2),4)</f>
        <v>52.4726</v>
      </c>
      <c r="L42" s="67">
        <f t="shared" ref="L42:L45" si="67">TRUNC(I42*(1+$K$2),4)</f>
        <v>126.3712</v>
      </c>
      <c r="M42" s="68">
        <f t="shared" ref="M42:M45" si="68">L42+K42</f>
        <v>178.84379999999999</v>
      </c>
      <c r="N42" s="66">
        <f t="shared" ref="N42:N45" si="69">ROUND(K42*F42,4)</f>
        <v>24242.341199999999</v>
      </c>
      <c r="O42" s="67">
        <f t="shared" ref="O42:O45" si="70">ROUND(L42*F42,4)</f>
        <v>58383.494400000003</v>
      </c>
      <c r="P42" s="51">
        <f t="shared" ref="P42:P45" si="71">IFERROR(IF(M42*F42&lt;&gt;0,ROUND(ROUND(M42,4)*ROUND(F42,4),4),""),"")</f>
        <v>82625.835600000006</v>
      </c>
      <c r="Q42" s="24">
        <v>5.9967809207351667E-2</v>
      </c>
    </row>
    <row r="43" spans="1:17" ht="26.1" customHeight="1" x14ac:dyDescent="0.2">
      <c r="A43" s="6" t="s">
        <v>125</v>
      </c>
      <c r="B43" s="6" t="s">
        <v>126</v>
      </c>
      <c r="C43" s="6" t="s">
        <v>22</v>
      </c>
      <c r="D43" s="22" t="s">
        <v>127</v>
      </c>
      <c r="E43" s="6" t="s">
        <v>24</v>
      </c>
      <c r="F43" s="35">
        <v>122.4</v>
      </c>
      <c r="G43" s="23">
        <v>301.56</v>
      </c>
      <c r="H43" s="49">
        <v>50.51</v>
      </c>
      <c r="I43" s="50">
        <v>251.05</v>
      </c>
      <c r="J43" s="51">
        <v>301.56</v>
      </c>
      <c r="K43" s="66">
        <f t="shared" si="66"/>
        <v>60.970599999999997</v>
      </c>
      <c r="L43" s="67">
        <f t="shared" si="67"/>
        <v>303.04239999999999</v>
      </c>
      <c r="M43" s="68">
        <f t="shared" si="68"/>
        <v>364.01299999999998</v>
      </c>
      <c r="N43" s="66">
        <f t="shared" si="69"/>
        <v>7462.8014000000003</v>
      </c>
      <c r="O43" s="67">
        <f t="shared" si="70"/>
        <v>37092.389799999997</v>
      </c>
      <c r="P43" s="51">
        <f t="shared" si="71"/>
        <v>44555.191200000001</v>
      </c>
      <c r="Q43" s="24">
        <v>3.2337045939337915E-2</v>
      </c>
    </row>
    <row r="44" spans="1:17" ht="39" customHeight="1" x14ac:dyDescent="0.2">
      <c r="A44" s="6" t="s">
        <v>128</v>
      </c>
      <c r="B44" s="6" t="s">
        <v>129</v>
      </c>
      <c r="C44" s="6" t="s">
        <v>27</v>
      </c>
      <c r="D44" s="22" t="s">
        <v>130</v>
      </c>
      <c r="E44" s="6" t="s">
        <v>50</v>
      </c>
      <c r="F44" s="35">
        <v>60</v>
      </c>
      <c r="G44" s="23">
        <v>92.69</v>
      </c>
      <c r="H44" s="49">
        <v>2.73</v>
      </c>
      <c r="I44" s="50">
        <v>89.96</v>
      </c>
      <c r="J44" s="51">
        <v>92.69</v>
      </c>
      <c r="K44" s="66">
        <f t="shared" si="66"/>
        <v>3.2953000000000001</v>
      </c>
      <c r="L44" s="67">
        <f t="shared" si="67"/>
        <v>108.5907</v>
      </c>
      <c r="M44" s="68">
        <f t="shared" si="68"/>
        <v>111.886</v>
      </c>
      <c r="N44" s="66">
        <f t="shared" si="69"/>
        <v>197.71799999999999</v>
      </c>
      <c r="O44" s="67">
        <f t="shared" si="70"/>
        <v>6515.442</v>
      </c>
      <c r="P44" s="51">
        <f t="shared" si="71"/>
        <v>6713.16</v>
      </c>
      <c r="Q44" s="24">
        <v>4.872247829154009E-3</v>
      </c>
    </row>
    <row r="45" spans="1:17" ht="39" customHeight="1" x14ac:dyDescent="0.2">
      <c r="A45" s="6" t="s">
        <v>131</v>
      </c>
      <c r="B45" s="6" t="s">
        <v>132</v>
      </c>
      <c r="C45" s="6" t="s">
        <v>27</v>
      </c>
      <c r="D45" s="22" t="s">
        <v>133</v>
      </c>
      <c r="E45" s="6" t="s">
        <v>50</v>
      </c>
      <c r="F45" s="35">
        <v>16</v>
      </c>
      <c r="G45" s="23">
        <v>66.709999999999994</v>
      </c>
      <c r="H45" s="49">
        <v>8.19</v>
      </c>
      <c r="I45" s="50">
        <v>58.52</v>
      </c>
      <c r="J45" s="51">
        <v>66.709999999999994</v>
      </c>
      <c r="K45" s="66">
        <f t="shared" si="66"/>
        <v>9.8861000000000008</v>
      </c>
      <c r="L45" s="67">
        <f t="shared" si="67"/>
        <v>70.639399999999995</v>
      </c>
      <c r="M45" s="68">
        <f t="shared" si="68"/>
        <v>80.525499999999994</v>
      </c>
      <c r="N45" s="66">
        <f t="shared" si="69"/>
        <v>158.17760000000001</v>
      </c>
      <c r="O45" s="67">
        <f t="shared" si="70"/>
        <v>1130.2303999999999</v>
      </c>
      <c r="P45" s="51">
        <f t="shared" si="71"/>
        <v>1288.4079999999999</v>
      </c>
      <c r="Q45" s="24">
        <v>9.3509591882004939E-4</v>
      </c>
    </row>
    <row r="46" spans="1:17" ht="24" customHeight="1" x14ac:dyDescent="0.2">
      <c r="A46" s="5" t="s">
        <v>134</v>
      </c>
      <c r="B46" s="5"/>
      <c r="C46" s="5"/>
      <c r="D46" s="19" t="s">
        <v>135</v>
      </c>
      <c r="E46" s="5"/>
      <c r="F46" s="39"/>
      <c r="G46" s="20"/>
      <c r="H46" s="45"/>
      <c r="I46" s="46"/>
      <c r="J46" s="47"/>
      <c r="K46" s="45"/>
      <c r="L46" s="46"/>
      <c r="M46" s="47"/>
      <c r="N46" s="45"/>
      <c r="O46" s="46"/>
      <c r="P46" s="48">
        <f>ROUND(SUM(P47:P51),2)-0.01</f>
        <v>143441.63</v>
      </c>
      <c r="Q46" s="21">
        <v>0.10410636733598237</v>
      </c>
    </row>
    <row r="47" spans="1:17" ht="24" customHeight="1" x14ac:dyDescent="0.2">
      <c r="A47" s="6" t="s">
        <v>136</v>
      </c>
      <c r="B47" s="6" t="s">
        <v>137</v>
      </c>
      <c r="C47" s="6" t="s">
        <v>22</v>
      </c>
      <c r="D47" s="22" t="s">
        <v>138</v>
      </c>
      <c r="E47" s="6" t="s">
        <v>50</v>
      </c>
      <c r="F47" s="35">
        <v>121.7</v>
      </c>
      <c r="G47" s="23">
        <v>389.53</v>
      </c>
      <c r="H47" s="49">
        <v>135.82</v>
      </c>
      <c r="I47" s="50">
        <v>253.71</v>
      </c>
      <c r="J47" s="51">
        <v>389.53</v>
      </c>
      <c r="K47" s="66">
        <f t="shared" ref="K47" si="72">TRUNC(H47*(1+$K$2),4)</f>
        <v>163.94829999999999</v>
      </c>
      <c r="L47" s="67">
        <f t="shared" ref="L47" si="73">TRUNC(I47*(1+$K$2),4)</f>
        <v>306.25330000000002</v>
      </c>
      <c r="M47" s="68">
        <f t="shared" ref="M47" si="74">L47+K47</f>
        <v>470.20159999999998</v>
      </c>
      <c r="N47" s="66">
        <f t="shared" ref="N47" si="75">ROUND(K47*F47,4)</f>
        <v>19952.508099999999</v>
      </c>
      <c r="O47" s="67">
        <f t="shared" ref="O47" si="76">ROUND(L47*F47,4)</f>
        <v>37271.026599999997</v>
      </c>
      <c r="P47" s="51">
        <f t="shared" ref="P47" si="77">IFERROR(IF(M47*F47&lt;&gt;0,ROUND(ROUND(M47,4)*ROUND(F47,4),4),""),"")</f>
        <v>57223.534699999997</v>
      </c>
      <c r="Q47" s="24">
        <v>4.1531414057487163E-2</v>
      </c>
    </row>
    <row r="48" spans="1:17" ht="24" customHeight="1" x14ac:dyDescent="0.2">
      <c r="A48" s="6" t="s">
        <v>139</v>
      </c>
      <c r="B48" s="6" t="s">
        <v>140</v>
      </c>
      <c r="C48" s="6" t="s">
        <v>22</v>
      </c>
      <c r="D48" s="22" t="s">
        <v>141</v>
      </c>
      <c r="E48" s="6" t="s">
        <v>50</v>
      </c>
      <c r="F48" s="35">
        <v>121.7</v>
      </c>
      <c r="G48" s="23">
        <v>66.239999999999995</v>
      </c>
      <c r="H48" s="49">
        <v>7.21</v>
      </c>
      <c r="I48" s="50">
        <v>59.03</v>
      </c>
      <c r="J48" s="51">
        <v>66.239999999999995</v>
      </c>
      <c r="K48" s="66">
        <f t="shared" ref="K48:K51" si="78">TRUNC(H48*(1+$K$2),4)</f>
        <v>8.7030999999999992</v>
      </c>
      <c r="L48" s="67">
        <f t="shared" ref="L48:L51" si="79">TRUNC(I48*(1+$K$2),4)</f>
        <v>71.255099999999999</v>
      </c>
      <c r="M48" s="68">
        <f t="shared" ref="M48:M51" si="80">L48+K48</f>
        <v>79.958200000000005</v>
      </c>
      <c r="N48" s="66">
        <f t="shared" ref="N48:N51" si="81">ROUND(K48*F48,4)</f>
        <v>1059.1673000000001</v>
      </c>
      <c r="O48" s="67">
        <f t="shared" ref="O48:O51" si="82">ROUND(L48*F48,4)</f>
        <v>8671.7456999999995</v>
      </c>
      <c r="P48" s="51">
        <f t="shared" ref="P48:P51" si="83">IFERROR(IF(M48*F48&lt;&gt;0,ROUND(ROUND(M48,4)*ROUND(F48,4),4),""),"")</f>
        <v>9730.9128999999994</v>
      </c>
      <c r="Q48" s="24">
        <v>7.062455254062309E-3</v>
      </c>
    </row>
    <row r="49" spans="1:17" ht="26.1" customHeight="1" x14ac:dyDescent="0.2">
      <c r="A49" s="6" t="s">
        <v>142</v>
      </c>
      <c r="B49" s="6" t="s">
        <v>143</v>
      </c>
      <c r="C49" s="6" t="s">
        <v>22</v>
      </c>
      <c r="D49" s="22" t="s">
        <v>144</v>
      </c>
      <c r="E49" s="6" t="s">
        <v>50</v>
      </c>
      <c r="F49" s="35">
        <v>49</v>
      </c>
      <c r="G49" s="23">
        <v>137</v>
      </c>
      <c r="H49" s="49">
        <v>56</v>
      </c>
      <c r="I49" s="50">
        <v>81</v>
      </c>
      <c r="J49" s="51">
        <v>137</v>
      </c>
      <c r="K49" s="66">
        <f t="shared" si="78"/>
        <v>67.5976</v>
      </c>
      <c r="L49" s="67">
        <f t="shared" si="79"/>
        <v>97.775099999999995</v>
      </c>
      <c r="M49" s="68">
        <f t="shared" si="80"/>
        <v>165.37270000000001</v>
      </c>
      <c r="N49" s="66">
        <f t="shared" si="81"/>
        <v>3312.2824000000001</v>
      </c>
      <c r="O49" s="67">
        <f t="shared" si="82"/>
        <v>4790.9799000000003</v>
      </c>
      <c r="P49" s="51">
        <f t="shared" si="83"/>
        <v>8103.2623000000003</v>
      </c>
      <c r="Q49" s="24">
        <v>5.8811449773637685E-3</v>
      </c>
    </row>
    <row r="50" spans="1:17" ht="24" customHeight="1" x14ac:dyDescent="0.2">
      <c r="A50" s="6" t="s">
        <v>145</v>
      </c>
      <c r="B50" s="6" t="s">
        <v>146</v>
      </c>
      <c r="C50" s="6" t="s">
        <v>22</v>
      </c>
      <c r="D50" s="22" t="s">
        <v>147</v>
      </c>
      <c r="E50" s="6" t="s">
        <v>24</v>
      </c>
      <c r="F50" s="35">
        <v>147.77000000000001</v>
      </c>
      <c r="G50" s="23">
        <v>65.069999999999993</v>
      </c>
      <c r="H50" s="49">
        <v>8.9600000000000009</v>
      </c>
      <c r="I50" s="50">
        <v>56.11</v>
      </c>
      <c r="J50" s="51">
        <v>65.069999999999993</v>
      </c>
      <c r="K50" s="66">
        <f t="shared" si="78"/>
        <v>10.8156</v>
      </c>
      <c r="L50" s="67">
        <f t="shared" si="79"/>
        <v>67.7303</v>
      </c>
      <c r="M50" s="68">
        <f t="shared" si="80"/>
        <v>78.545900000000003</v>
      </c>
      <c r="N50" s="66">
        <f t="shared" si="81"/>
        <v>1598.2212</v>
      </c>
      <c r="O50" s="67">
        <f t="shared" si="82"/>
        <v>10008.5064</v>
      </c>
      <c r="P50" s="51">
        <f t="shared" si="83"/>
        <v>11606.7276</v>
      </c>
      <c r="Q50" s="24">
        <v>8.4238794285556098E-3</v>
      </c>
    </row>
    <row r="51" spans="1:17" ht="39" customHeight="1" thickBot="1" x14ac:dyDescent="0.25">
      <c r="A51" s="9" t="s">
        <v>148</v>
      </c>
      <c r="B51" s="9" t="s">
        <v>149</v>
      </c>
      <c r="C51" s="9" t="s">
        <v>22</v>
      </c>
      <c r="D51" s="29" t="s">
        <v>150</v>
      </c>
      <c r="E51" s="6" t="s">
        <v>33</v>
      </c>
      <c r="F51" s="38">
        <v>12</v>
      </c>
      <c r="G51" s="30">
        <v>3919.67</v>
      </c>
      <c r="H51" s="59">
        <v>0</v>
      </c>
      <c r="I51" s="60">
        <v>3919.67</v>
      </c>
      <c r="J51" s="61">
        <v>3919.67</v>
      </c>
      <c r="K51" s="66">
        <f t="shared" si="78"/>
        <v>0</v>
      </c>
      <c r="L51" s="67">
        <f t="shared" si="79"/>
        <v>4731.4336000000003</v>
      </c>
      <c r="M51" s="68">
        <f t="shared" si="80"/>
        <v>4731.4336000000003</v>
      </c>
      <c r="N51" s="66">
        <f t="shared" si="81"/>
        <v>0</v>
      </c>
      <c r="O51" s="67">
        <f t="shared" si="82"/>
        <v>56777.203200000004</v>
      </c>
      <c r="P51" s="51">
        <f t="shared" si="83"/>
        <v>56777.203200000004</v>
      </c>
      <c r="Q51" s="24">
        <v>4.1207473618513527E-2</v>
      </c>
    </row>
    <row r="52" spans="1:17" ht="24" customHeight="1" thickTop="1" x14ac:dyDescent="0.2">
      <c r="A52" s="8" t="s">
        <v>151</v>
      </c>
      <c r="B52" s="8"/>
      <c r="C52" s="8"/>
      <c r="D52" s="27" t="s">
        <v>152</v>
      </c>
      <c r="E52" s="8"/>
      <c r="F52" s="37"/>
      <c r="G52" s="28"/>
      <c r="H52" s="55"/>
      <c r="I52" s="56"/>
      <c r="J52" s="57"/>
      <c r="K52" s="55"/>
      <c r="L52" s="56"/>
      <c r="M52" s="57"/>
      <c r="N52" s="55"/>
      <c r="O52" s="56"/>
      <c r="P52" s="58">
        <f>ROUND(P53+P63+P75+P82,2)</f>
        <v>97125.63</v>
      </c>
      <c r="Q52" s="18">
        <v>7.0491598189101459E-2</v>
      </c>
    </row>
    <row r="53" spans="1:17" ht="24" customHeight="1" x14ac:dyDescent="0.2">
      <c r="A53" s="5" t="s">
        <v>153</v>
      </c>
      <c r="B53" s="5"/>
      <c r="C53" s="5"/>
      <c r="D53" s="19" t="s">
        <v>154</v>
      </c>
      <c r="E53" s="5"/>
      <c r="F53" s="39"/>
      <c r="G53" s="20"/>
      <c r="H53" s="45"/>
      <c r="I53" s="46"/>
      <c r="J53" s="47"/>
      <c r="K53" s="45"/>
      <c r="L53" s="46"/>
      <c r="M53" s="47"/>
      <c r="N53" s="45"/>
      <c r="O53" s="46"/>
      <c r="P53" s="48">
        <f>ROUND(SUM(P54:P62),2)</f>
        <v>16327.39</v>
      </c>
      <c r="Q53" s="21">
        <v>1.1850055946658462E-2</v>
      </c>
    </row>
    <row r="54" spans="1:17" ht="26.1" customHeight="1" x14ac:dyDescent="0.2">
      <c r="A54" s="6" t="s">
        <v>155</v>
      </c>
      <c r="B54" s="6" t="s">
        <v>156</v>
      </c>
      <c r="C54" s="6" t="s">
        <v>27</v>
      </c>
      <c r="D54" s="22" t="s">
        <v>157</v>
      </c>
      <c r="E54" s="6" t="s">
        <v>33</v>
      </c>
      <c r="F54" s="35">
        <v>18</v>
      </c>
      <c r="G54" s="23">
        <v>19.36</v>
      </c>
      <c r="H54" s="49">
        <v>9.34</v>
      </c>
      <c r="I54" s="50">
        <v>10.02</v>
      </c>
      <c r="J54" s="51">
        <v>19.36</v>
      </c>
      <c r="K54" s="66">
        <f t="shared" ref="K54" si="84">TRUNC(H54*(1+$K$2),4)</f>
        <v>11.2743</v>
      </c>
      <c r="L54" s="67">
        <f t="shared" ref="L54" si="85">TRUNC(I54*(1+$K$2),4)</f>
        <v>12.0951</v>
      </c>
      <c r="M54" s="68">
        <f t="shared" ref="M54" si="86">L54+K54</f>
        <v>23.369399999999999</v>
      </c>
      <c r="N54" s="66">
        <f t="shared" ref="N54" si="87">ROUND(K54*F54,4)</f>
        <v>202.9374</v>
      </c>
      <c r="O54" s="67">
        <f t="shared" ref="O54" si="88">ROUND(L54*F54,4)</f>
        <v>217.71180000000001</v>
      </c>
      <c r="P54" s="51">
        <f t="shared" ref="P54" si="89">IFERROR(IF(M54*F54&lt;&gt;0,ROUND(ROUND(M54,4)*ROUND(F54,4),4),""),"")</f>
        <v>420.64920000000001</v>
      </c>
      <c r="Q54" s="24">
        <v>3.0529739337281783E-4</v>
      </c>
    </row>
    <row r="55" spans="1:17" ht="39" customHeight="1" x14ac:dyDescent="0.2">
      <c r="A55" s="6" t="s">
        <v>158</v>
      </c>
      <c r="B55" s="6" t="s">
        <v>159</v>
      </c>
      <c r="C55" s="6" t="s">
        <v>27</v>
      </c>
      <c r="D55" s="22" t="s">
        <v>160</v>
      </c>
      <c r="E55" s="6" t="s">
        <v>33</v>
      </c>
      <c r="F55" s="35">
        <v>15</v>
      </c>
      <c r="G55" s="23">
        <v>19.16</v>
      </c>
      <c r="H55" s="49">
        <v>12.37</v>
      </c>
      <c r="I55" s="50">
        <v>6.79</v>
      </c>
      <c r="J55" s="51">
        <v>19.16</v>
      </c>
      <c r="K55" s="66">
        <f t="shared" ref="K55:K62" si="90">TRUNC(H55*(1+$K$2),4)</f>
        <v>14.931800000000001</v>
      </c>
      <c r="L55" s="67">
        <f t="shared" ref="L55:L62" si="91">TRUNC(I55*(1+$K$2),4)</f>
        <v>8.1961999999999993</v>
      </c>
      <c r="M55" s="68">
        <f t="shared" ref="M55:M62" si="92">L55+K55</f>
        <v>23.128</v>
      </c>
      <c r="N55" s="66">
        <f t="shared" ref="N55:N62" si="93">ROUND(K55*F55,4)</f>
        <v>223.977</v>
      </c>
      <c r="O55" s="67">
        <f t="shared" ref="O55:O62" si="94">ROUND(L55*F55,4)</f>
        <v>122.943</v>
      </c>
      <c r="P55" s="51">
        <f t="shared" ref="P55:P62" si="95">IFERROR(IF(M55*F55&lt;&gt;0,ROUND(ROUND(M55,4)*ROUND(F55,4),4),""),"")</f>
        <v>346.92</v>
      </c>
      <c r="Q55" s="24">
        <v>2.5178624556745823E-4</v>
      </c>
    </row>
    <row r="56" spans="1:17" ht="26.1" customHeight="1" x14ac:dyDescent="0.2">
      <c r="A56" s="6" t="s">
        <v>161</v>
      </c>
      <c r="B56" s="6" t="s">
        <v>162</v>
      </c>
      <c r="C56" s="6" t="s">
        <v>27</v>
      </c>
      <c r="D56" s="22" t="s">
        <v>163</v>
      </c>
      <c r="E56" s="6" t="s">
        <v>33</v>
      </c>
      <c r="F56" s="35">
        <v>20</v>
      </c>
      <c r="G56" s="23">
        <v>17.07</v>
      </c>
      <c r="H56" s="49">
        <v>9.34</v>
      </c>
      <c r="I56" s="50">
        <v>7.73</v>
      </c>
      <c r="J56" s="51">
        <v>17.07</v>
      </c>
      <c r="K56" s="66">
        <f t="shared" si="90"/>
        <v>11.2743</v>
      </c>
      <c r="L56" s="67">
        <f t="shared" si="91"/>
        <v>9.3308</v>
      </c>
      <c r="M56" s="68">
        <f t="shared" si="92"/>
        <v>20.6051</v>
      </c>
      <c r="N56" s="66">
        <f t="shared" si="93"/>
        <v>225.48599999999999</v>
      </c>
      <c r="O56" s="67">
        <f t="shared" si="94"/>
        <v>186.61600000000001</v>
      </c>
      <c r="P56" s="51">
        <f t="shared" si="95"/>
        <v>412.10199999999998</v>
      </c>
      <c r="Q56" s="24">
        <v>2.9909472594547752E-4</v>
      </c>
    </row>
    <row r="57" spans="1:17" ht="39" customHeight="1" x14ac:dyDescent="0.2">
      <c r="A57" s="6" t="s">
        <v>164</v>
      </c>
      <c r="B57" s="6" t="s">
        <v>165</v>
      </c>
      <c r="C57" s="6" t="s">
        <v>27</v>
      </c>
      <c r="D57" s="22" t="s">
        <v>166</v>
      </c>
      <c r="E57" s="6" t="s">
        <v>33</v>
      </c>
      <c r="F57" s="35">
        <v>15</v>
      </c>
      <c r="G57" s="23">
        <v>172.3</v>
      </c>
      <c r="H57" s="49">
        <v>82.21</v>
      </c>
      <c r="I57" s="50">
        <v>90.09</v>
      </c>
      <c r="J57" s="51">
        <v>172.3</v>
      </c>
      <c r="K57" s="66">
        <f t="shared" si="90"/>
        <v>99.235600000000005</v>
      </c>
      <c r="L57" s="67">
        <f t="shared" si="91"/>
        <v>108.74760000000001</v>
      </c>
      <c r="M57" s="68">
        <f t="shared" si="92"/>
        <v>207.98320000000001</v>
      </c>
      <c r="N57" s="66">
        <f t="shared" si="93"/>
        <v>1488.5340000000001</v>
      </c>
      <c r="O57" s="67">
        <f t="shared" si="94"/>
        <v>1631.2139999999999</v>
      </c>
      <c r="P57" s="51">
        <f t="shared" si="95"/>
        <v>3119.748</v>
      </c>
      <c r="Q57" s="24">
        <v>2.2642364358702008E-3</v>
      </c>
    </row>
    <row r="58" spans="1:17" ht="39" customHeight="1" x14ac:dyDescent="0.2">
      <c r="A58" s="6" t="s">
        <v>167</v>
      </c>
      <c r="B58" s="6" t="s">
        <v>168</v>
      </c>
      <c r="C58" s="6" t="s">
        <v>27</v>
      </c>
      <c r="D58" s="22" t="s">
        <v>169</v>
      </c>
      <c r="E58" s="6" t="s">
        <v>50</v>
      </c>
      <c r="F58" s="35">
        <v>210</v>
      </c>
      <c r="G58" s="23">
        <v>22.43</v>
      </c>
      <c r="H58" s="49">
        <v>11.08</v>
      </c>
      <c r="I58" s="50">
        <v>11.35</v>
      </c>
      <c r="J58" s="51">
        <v>22.43</v>
      </c>
      <c r="K58" s="66">
        <f t="shared" si="90"/>
        <v>13.374599999999999</v>
      </c>
      <c r="L58" s="67">
        <f t="shared" si="91"/>
        <v>13.7005</v>
      </c>
      <c r="M58" s="68">
        <f t="shared" si="92"/>
        <v>27.075099999999999</v>
      </c>
      <c r="N58" s="66">
        <f t="shared" si="93"/>
        <v>2808.6660000000002</v>
      </c>
      <c r="O58" s="67">
        <f t="shared" si="94"/>
        <v>2877.105</v>
      </c>
      <c r="P58" s="51">
        <f t="shared" si="95"/>
        <v>5685.7709999999997</v>
      </c>
      <c r="Q58" s="24">
        <v>4.1266136134182271E-3</v>
      </c>
    </row>
    <row r="59" spans="1:17" ht="39" customHeight="1" x14ac:dyDescent="0.2">
      <c r="A59" s="6" t="s">
        <v>170</v>
      </c>
      <c r="B59" s="6" t="s">
        <v>171</v>
      </c>
      <c r="C59" s="6" t="s">
        <v>27</v>
      </c>
      <c r="D59" s="22" t="s">
        <v>172</v>
      </c>
      <c r="E59" s="6" t="s">
        <v>50</v>
      </c>
      <c r="F59" s="35">
        <v>130</v>
      </c>
      <c r="G59" s="23">
        <v>10.73</v>
      </c>
      <c r="H59" s="49">
        <v>5.63</v>
      </c>
      <c r="I59" s="50">
        <v>5.0999999999999996</v>
      </c>
      <c r="J59" s="51">
        <v>10.73</v>
      </c>
      <c r="K59" s="66">
        <f t="shared" si="90"/>
        <v>6.7958999999999996</v>
      </c>
      <c r="L59" s="67">
        <f t="shared" si="91"/>
        <v>6.1562000000000001</v>
      </c>
      <c r="M59" s="68">
        <f t="shared" si="92"/>
        <v>12.9521</v>
      </c>
      <c r="N59" s="66">
        <f t="shared" si="93"/>
        <v>883.46699999999998</v>
      </c>
      <c r="O59" s="67">
        <f t="shared" si="94"/>
        <v>800.30600000000004</v>
      </c>
      <c r="P59" s="51">
        <f t="shared" si="95"/>
        <v>1683.7729999999999</v>
      </c>
      <c r="Q59" s="24">
        <v>1.2220481348018354E-3</v>
      </c>
    </row>
    <row r="60" spans="1:17" ht="39" customHeight="1" x14ac:dyDescent="0.2">
      <c r="A60" s="6" t="s">
        <v>173</v>
      </c>
      <c r="B60" s="6" t="s">
        <v>174</v>
      </c>
      <c r="C60" s="6" t="s">
        <v>27</v>
      </c>
      <c r="D60" s="22" t="s">
        <v>175</v>
      </c>
      <c r="E60" s="6" t="s">
        <v>50</v>
      </c>
      <c r="F60" s="35">
        <v>95</v>
      </c>
      <c r="G60" s="23">
        <v>22.91</v>
      </c>
      <c r="H60" s="49">
        <v>6.36</v>
      </c>
      <c r="I60" s="50">
        <v>16.55</v>
      </c>
      <c r="J60" s="51">
        <v>22.91</v>
      </c>
      <c r="K60" s="66">
        <f t="shared" si="90"/>
        <v>7.6771000000000003</v>
      </c>
      <c r="L60" s="67">
        <f t="shared" si="91"/>
        <v>19.977499999999999</v>
      </c>
      <c r="M60" s="68">
        <f t="shared" si="92"/>
        <v>27.654599999999999</v>
      </c>
      <c r="N60" s="66">
        <f t="shared" si="93"/>
        <v>729.32449999999994</v>
      </c>
      <c r="O60" s="67">
        <f t="shared" si="94"/>
        <v>1897.8625</v>
      </c>
      <c r="P60" s="51">
        <f t="shared" si="95"/>
        <v>2627.1869999999999</v>
      </c>
      <c r="Q60" s="24">
        <v>1.9067507799766681E-3</v>
      </c>
    </row>
    <row r="61" spans="1:17" ht="51.95" customHeight="1" x14ac:dyDescent="0.2">
      <c r="A61" s="6" t="s">
        <v>176</v>
      </c>
      <c r="B61" s="6" t="s">
        <v>177</v>
      </c>
      <c r="C61" s="6" t="s">
        <v>27</v>
      </c>
      <c r="D61" s="22" t="s">
        <v>178</v>
      </c>
      <c r="E61" s="6" t="s">
        <v>33</v>
      </c>
      <c r="F61" s="35">
        <v>25</v>
      </c>
      <c r="G61" s="23">
        <v>19.190000000000001</v>
      </c>
      <c r="H61" s="49">
        <v>12.41</v>
      </c>
      <c r="I61" s="50">
        <v>6.78</v>
      </c>
      <c r="J61" s="51">
        <v>19.190000000000001</v>
      </c>
      <c r="K61" s="66">
        <f t="shared" si="90"/>
        <v>14.9801</v>
      </c>
      <c r="L61" s="67">
        <f t="shared" si="91"/>
        <v>8.1841000000000008</v>
      </c>
      <c r="M61" s="68">
        <f t="shared" si="92"/>
        <v>23.164200000000001</v>
      </c>
      <c r="N61" s="66">
        <f t="shared" si="93"/>
        <v>374.5025</v>
      </c>
      <c r="O61" s="67">
        <f t="shared" si="94"/>
        <v>204.60249999999999</v>
      </c>
      <c r="P61" s="51">
        <f t="shared" si="95"/>
        <v>579.10500000000002</v>
      </c>
      <c r="Q61" s="24">
        <v>4.2030080483990286E-4</v>
      </c>
    </row>
    <row r="62" spans="1:17" ht="39" customHeight="1" x14ac:dyDescent="0.2">
      <c r="A62" s="6" t="s">
        <v>179</v>
      </c>
      <c r="B62" s="6" t="s">
        <v>180</v>
      </c>
      <c r="C62" s="6" t="s">
        <v>27</v>
      </c>
      <c r="D62" s="22" t="s">
        <v>181</v>
      </c>
      <c r="E62" s="6" t="s">
        <v>33</v>
      </c>
      <c r="F62" s="35">
        <v>100</v>
      </c>
      <c r="G62" s="23">
        <v>12.03</v>
      </c>
      <c r="H62" s="49">
        <v>8.2899999999999991</v>
      </c>
      <c r="I62" s="50">
        <v>3.74</v>
      </c>
      <c r="J62" s="51">
        <v>12.03</v>
      </c>
      <c r="K62" s="66">
        <f t="shared" si="90"/>
        <v>10.0068</v>
      </c>
      <c r="L62" s="67">
        <f t="shared" si="91"/>
        <v>4.5145</v>
      </c>
      <c r="M62" s="68">
        <f t="shared" si="92"/>
        <v>14.5213</v>
      </c>
      <c r="N62" s="66">
        <f t="shared" si="93"/>
        <v>1000.68</v>
      </c>
      <c r="O62" s="67">
        <f t="shared" si="94"/>
        <v>451.45</v>
      </c>
      <c r="P62" s="51">
        <f t="shared" si="95"/>
        <v>1452.13</v>
      </c>
      <c r="Q62" s="24">
        <v>1.0539278128658741E-3</v>
      </c>
    </row>
    <row r="63" spans="1:17" ht="24" customHeight="1" x14ac:dyDescent="0.2">
      <c r="A63" s="5" t="s">
        <v>182</v>
      </c>
      <c r="B63" s="5"/>
      <c r="C63" s="5"/>
      <c r="D63" s="19" t="s">
        <v>183</v>
      </c>
      <c r="E63" s="5"/>
      <c r="F63" s="39"/>
      <c r="G63" s="20"/>
      <c r="H63" s="45"/>
      <c r="I63" s="46"/>
      <c r="J63" s="47"/>
      <c r="K63" s="45"/>
      <c r="L63" s="46"/>
      <c r="M63" s="47"/>
      <c r="N63" s="45"/>
      <c r="O63" s="46"/>
      <c r="P63" s="48">
        <f>ROUND(SUM(P64:P74),2)-0.01</f>
        <v>2140.9499999999998</v>
      </c>
      <c r="Q63" s="21">
        <v>1.5538557988457431E-3</v>
      </c>
    </row>
    <row r="64" spans="1:17" ht="26.1" customHeight="1" x14ac:dyDescent="0.2">
      <c r="A64" s="6" t="s">
        <v>184</v>
      </c>
      <c r="B64" s="6" t="s">
        <v>185</v>
      </c>
      <c r="C64" s="6" t="s">
        <v>22</v>
      </c>
      <c r="D64" s="22" t="s">
        <v>186</v>
      </c>
      <c r="E64" s="6" t="s">
        <v>33</v>
      </c>
      <c r="F64" s="35">
        <v>1</v>
      </c>
      <c r="G64" s="23">
        <v>147.38999999999999</v>
      </c>
      <c r="H64" s="49">
        <v>21.05</v>
      </c>
      <c r="I64" s="50">
        <v>126.34</v>
      </c>
      <c r="J64" s="51">
        <v>147.38999999999999</v>
      </c>
      <c r="K64" s="66">
        <f t="shared" ref="K64" si="96">TRUNC(H64*(1+$K$2),4)</f>
        <v>25.409400000000002</v>
      </c>
      <c r="L64" s="67">
        <f t="shared" ref="L64" si="97">TRUNC(I64*(1+$K$2),4)</f>
        <v>152.505</v>
      </c>
      <c r="M64" s="68">
        <f t="shared" ref="M64" si="98">L64+K64</f>
        <v>177.9144</v>
      </c>
      <c r="N64" s="66">
        <f t="shared" ref="N64" si="99">ROUND(K64*F64,4)</f>
        <v>25.409400000000002</v>
      </c>
      <c r="O64" s="67">
        <f t="shared" ref="O64" si="100">ROUND(L64*F64,4)</f>
        <v>152.505</v>
      </c>
      <c r="P64" s="51">
        <f t="shared" ref="P64" si="101">IFERROR(IF(M64*F64&lt;&gt;0,ROUND(ROUND(M64,4)*ROUND(F64,4),4),""),"")</f>
        <v>177.9144</v>
      </c>
      <c r="Q64" s="24">
        <v>1.2912586894289375E-4</v>
      </c>
    </row>
    <row r="65" spans="1:17" ht="26.1" customHeight="1" x14ac:dyDescent="0.2">
      <c r="A65" s="6" t="s">
        <v>187</v>
      </c>
      <c r="B65" s="6" t="s">
        <v>188</v>
      </c>
      <c r="C65" s="6" t="s">
        <v>22</v>
      </c>
      <c r="D65" s="22" t="s">
        <v>189</v>
      </c>
      <c r="E65" s="6" t="s">
        <v>33</v>
      </c>
      <c r="F65" s="35">
        <v>1</v>
      </c>
      <c r="G65" s="23">
        <v>273.29000000000002</v>
      </c>
      <c r="H65" s="49">
        <v>21.05</v>
      </c>
      <c r="I65" s="50">
        <v>252.24</v>
      </c>
      <c r="J65" s="51">
        <v>273.29000000000002</v>
      </c>
      <c r="K65" s="66">
        <f t="shared" ref="K65:K74" si="102">TRUNC(H65*(1+$K$2),4)</f>
        <v>25.409400000000002</v>
      </c>
      <c r="L65" s="67">
        <f t="shared" ref="L65:L74" si="103">TRUNC(I65*(1+$K$2),4)</f>
        <v>304.47890000000001</v>
      </c>
      <c r="M65" s="68">
        <f t="shared" ref="M65:M74" si="104">L65+K65</f>
        <v>329.88830000000002</v>
      </c>
      <c r="N65" s="66">
        <f t="shared" ref="N65:N74" si="105">ROUND(K65*F65,4)</f>
        <v>25.409400000000002</v>
      </c>
      <c r="O65" s="67">
        <f t="shared" ref="O65:O74" si="106">ROUND(L65*F65,4)</f>
        <v>304.47890000000001</v>
      </c>
      <c r="P65" s="51">
        <f t="shared" ref="P65:P74" si="107">IFERROR(IF(M65*F65&lt;&gt;0,ROUND(ROUND(M65,4)*ROUND(F65,4),4),""),"")</f>
        <v>329.88830000000002</v>
      </c>
      <c r="Q65" s="24">
        <v>2.3942471486127577E-4</v>
      </c>
    </row>
    <row r="66" spans="1:17" ht="24" customHeight="1" x14ac:dyDescent="0.2">
      <c r="A66" s="6" t="s">
        <v>190</v>
      </c>
      <c r="B66" s="6" t="s">
        <v>191</v>
      </c>
      <c r="C66" s="6" t="s">
        <v>22</v>
      </c>
      <c r="D66" s="22" t="s">
        <v>192</v>
      </c>
      <c r="E66" s="6" t="s">
        <v>33</v>
      </c>
      <c r="F66" s="35">
        <v>3</v>
      </c>
      <c r="G66" s="23">
        <v>30.67</v>
      </c>
      <c r="H66" s="49">
        <v>5.42</v>
      </c>
      <c r="I66" s="50">
        <v>25.25</v>
      </c>
      <c r="J66" s="51">
        <v>30.67</v>
      </c>
      <c r="K66" s="66">
        <f t="shared" si="102"/>
        <v>6.5423999999999998</v>
      </c>
      <c r="L66" s="67">
        <f t="shared" si="103"/>
        <v>30.479199999999999</v>
      </c>
      <c r="M66" s="68">
        <f t="shared" si="104"/>
        <v>37.021599999999999</v>
      </c>
      <c r="N66" s="66">
        <f t="shared" si="105"/>
        <v>19.627199999999998</v>
      </c>
      <c r="O66" s="67">
        <f t="shared" si="106"/>
        <v>91.437600000000003</v>
      </c>
      <c r="P66" s="51">
        <f t="shared" si="107"/>
        <v>111.06480000000001</v>
      </c>
      <c r="Q66" s="24">
        <v>8.0608394066325088E-5</v>
      </c>
    </row>
    <row r="67" spans="1:17" ht="24" customHeight="1" x14ac:dyDescent="0.2">
      <c r="A67" s="6" t="s">
        <v>193</v>
      </c>
      <c r="B67" s="6" t="s">
        <v>194</v>
      </c>
      <c r="C67" s="6" t="s">
        <v>22</v>
      </c>
      <c r="D67" s="22" t="s">
        <v>195</v>
      </c>
      <c r="E67" s="6" t="s">
        <v>33</v>
      </c>
      <c r="F67" s="35">
        <v>4</v>
      </c>
      <c r="G67" s="23">
        <v>18.13</v>
      </c>
      <c r="H67" s="49">
        <v>5.42</v>
      </c>
      <c r="I67" s="50">
        <v>12.71</v>
      </c>
      <c r="J67" s="51">
        <v>18.13</v>
      </c>
      <c r="K67" s="66">
        <f t="shared" si="102"/>
        <v>6.5423999999999998</v>
      </c>
      <c r="L67" s="67">
        <f t="shared" si="103"/>
        <v>15.3422</v>
      </c>
      <c r="M67" s="68">
        <f t="shared" si="104"/>
        <v>21.884599999999999</v>
      </c>
      <c r="N67" s="66">
        <f t="shared" si="105"/>
        <v>26.169599999999999</v>
      </c>
      <c r="O67" s="67">
        <f t="shared" si="106"/>
        <v>61.3688</v>
      </c>
      <c r="P67" s="51">
        <f t="shared" si="107"/>
        <v>87.538399999999996</v>
      </c>
      <c r="Q67" s="24">
        <v>6.3533536981739974E-5</v>
      </c>
    </row>
    <row r="68" spans="1:17" ht="24" customHeight="1" x14ac:dyDescent="0.2">
      <c r="A68" s="6" t="s">
        <v>196</v>
      </c>
      <c r="B68" s="6" t="s">
        <v>197</v>
      </c>
      <c r="C68" s="6" t="s">
        <v>22</v>
      </c>
      <c r="D68" s="22" t="s">
        <v>198</v>
      </c>
      <c r="E68" s="6" t="s">
        <v>33</v>
      </c>
      <c r="F68" s="35">
        <v>4</v>
      </c>
      <c r="G68" s="23">
        <v>27.19</v>
      </c>
      <c r="H68" s="49">
        <v>5.42</v>
      </c>
      <c r="I68" s="50">
        <v>21.77</v>
      </c>
      <c r="J68" s="51">
        <v>27.19</v>
      </c>
      <c r="K68" s="66">
        <f t="shared" si="102"/>
        <v>6.5423999999999998</v>
      </c>
      <c r="L68" s="67">
        <f t="shared" si="103"/>
        <v>26.278500000000001</v>
      </c>
      <c r="M68" s="68">
        <f t="shared" si="104"/>
        <v>32.820900000000002</v>
      </c>
      <c r="N68" s="66">
        <f t="shared" si="105"/>
        <v>26.169599999999999</v>
      </c>
      <c r="O68" s="67">
        <f t="shared" si="106"/>
        <v>105.114</v>
      </c>
      <c r="P68" s="51">
        <f t="shared" si="107"/>
        <v>131.28360000000001</v>
      </c>
      <c r="Q68" s="24">
        <v>9.5282783813210707E-5</v>
      </c>
    </row>
    <row r="69" spans="1:17" ht="26.1" customHeight="1" x14ac:dyDescent="0.2">
      <c r="A69" s="6" t="s">
        <v>199</v>
      </c>
      <c r="B69" s="6" t="s">
        <v>200</v>
      </c>
      <c r="C69" s="6" t="s">
        <v>27</v>
      </c>
      <c r="D69" s="22" t="s">
        <v>201</v>
      </c>
      <c r="E69" s="6" t="s">
        <v>33</v>
      </c>
      <c r="F69" s="35">
        <v>3</v>
      </c>
      <c r="G69" s="23">
        <v>11.55</v>
      </c>
      <c r="H69" s="49">
        <v>2</v>
      </c>
      <c r="I69" s="50">
        <v>9.5500000000000007</v>
      </c>
      <c r="J69" s="51">
        <v>11.55</v>
      </c>
      <c r="K69" s="66">
        <f t="shared" si="102"/>
        <v>2.4142000000000001</v>
      </c>
      <c r="L69" s="67">
        <f t="shared" si="103"/>
        <v>11.527799999999999</v>
      </c>
      <c r="M69" s="68">
        <f t="shared" si="104"/>
        <v>13.942</v>
      </c>
      <c r="N69" s="66">
        <f t="shared" si="105"/>
        <v>7.2426000000000004</v>
      </c>
      <c r="O69" s="67">
        <f t="shared" si="106"/>
        <v>34.583399999999997</v>
      </c>
      <c r="P69" s="51">
        <f t="shared" si="107"/>
        <v>41.826000000000001</v>
      </c>
      <c r="Q69" s="24">
        <v>3.0356274909229043E-5</v>
      </c>
    </row>
    <row r="70" spans="1:17" ht="26.1" customHeight="1" x14ac:dyDescent="0.2">
      <c r="A70" s="6" t="s">
        <v>202</v>
      </c>
      <c r="B70" s="6" t="s">
        <v>203</v>
      </c>
      <c r="C70" s="6" t="s">
        <v>27</v>
      </c>
      <c r="D70" s="22" t="s">
        <v>204</v>
      </c>
      <c r="E70" s="6" t="s">
        <v>33</v>
      </c>
      <c r="F70" s="35">
        <v>7</v>
      </c>
      <c r="G70" s="23">
        <v>12.9</v>
      </c>
      <c r="H70" s="49">
        <v>2.78</v>
      </c>
      <c r="I70" s="50">
        <v>10.119999999999999</v>
      </c>
      <c r="J70" s="51">
        <v>12.9</v>
      </c>
      <c r="K70" s="66">
        <f t="shared" si="102"/>
        <v>3.3557000000000001</v>
      </c>
      <c r="L70" s="67">
        <f t="shared" si="103"/>
        <v>12.2158</v>
      </c>
      <c r="M70" s="68">
        <f t="shared" si="104"/>
        <v>15.5715</v>
      </c>
      <c r="N70" s="66">
        <f t="shared" si="105"/>
        <v>23.489899999999999</v>
      </c>
      <c r="O70" s="67">
        <f t="shared" si="106"/>
        <v>85.510599999999997</v>
      </c>
      <c r="P70" s="51">
        <f t="shared" si="107"/>
        <v>109.0005</v>
      </c>
      <c r="Q70" s="24">
        <v>7.9110292187687816E-5</v>
      </c>
    </row>
    <row r="71" spans="1:17" ht="26.1" customHeight="1" x14ac:dyDescent="0.2">
      <c r="A71" s="6" t="s">
        <v>205</v>
      </c>
      <c r="B71" s="6" t="s">
        <v>206</v>
      </c>
      <c r="C71" s="6" t="s">
        <v>27</v>
      </c>
      <c r="D71" s="22" t="s">
        <v>207</v>
      </c>
      <c r="E71" s="6" t="s">
        <v>33</v>
      </c>
      <c r="F71" s="35">
        <v>2</v>
      </c>
      <c r="G71" s="23">
        <v>14.53</v>
      </c>
      <c r="H71" s="49">
        <v>3.83</v>
      </c>
      <c r="I71" s="50">
        <v>10.7</v>
      </c>
      <c r="J71" s="51">
        <v>14.53</v>
      </c>
      <c r="K71" s="66">
        <f t="shared" si="102"/>
        <v>4.6231</v>
      </c>
      <c r="L71" s="67">
        <f t="shared" si="103"/>
        <v>12.915900000000001</v>
      </c>
      <c r="M71" s="68">
        <f t="shared" si="104"/>
        <v>17.539000000000001</v>
      </c>
      <c r="N71" s="66">
        <f t="shared" si="105"/>
        <v>9.2462</v>
      </c>
      <c r="O71" s="67">
        <f t="shared" si="106"/>
        <v>25.831800000000001</v>
      </c>
      <c r="P71" s="51">
        <f t="shared" si="107"/>
        <v>35.078000000000003</v>
      </c>
      <c r="Q71" s="24">
        <v>2.5458971107134084E-5</v>
      </c>
    </row>
    <row r="72" spans="1:17" ht="26.1" customHeight="1" x14ac:dyDescent="0.2">
      <c r="A72" s="6" t="s">
        <v>208</v>
      </c>
      <c r="B72" s="6" t="s">
        <v>209</v>
      </c>
      <c r="C72" s="6" t="s">
        <v>27</v>
      </c>
      <c r="D72" s="22" t="s">
        <v>210</v>
      </c>
      <c r="E72" s="6" t="s">
        <v>33</v>
      </c>
      <c r="F72" s="35">
        <v>13</v>
      </c>
      <c r="G72" s="23">
        <v>20.84</v>
      </c>
      <c r="H72" s="49">
        <v>5.68</v>
      </c>
      <c r="I72" s="50">
        <v>15.16</v>
      </c>
      <c r="J72" s="51">
        <v>20.84</v>
      </c>
      <c r="K72" s="66">
        <f t="shared" si="102"/>
        <v>6.8563000000000001</v>
      </c>
      <c r="L72" s="67">
        <f t="shared" si="103"/>
        <v>18.299600000000002</v>
      </c>
      <c r="M72" s="68">
        <f t="shared" si="104"/>
        <v>25.155900000000003</v>
      </c>
      <c r="N72" s="66">
        <f t="shared" si="105"/>
        <v>89.131900000000002</v>
      </c>
      <c r="O72" s="67">
        <f t="shared" si="106"/>
        <v>237.8948</v>
      </c>
      <c r="P72" s="51">
        <f t="shared" si="107"/>
        <v>327.02670000000001</v>
      </c>
      <c r="Q72" s="24">
        <v>2.373483982224627E-4</v>
      </c>
    </row>
    <row r="73" spans="1:17" ht="26.1" customHeight="1" x14ac:dyDescent="0.2">
      <c r="A73" s="6" t="s">
        <v>211</v>
      </c>
      <c r="B73" s="6" t="s">
        <v>212</v>
      </c>
      <c r="C73" s="6" t="s">
        <v>27</v>
      </c>
      <c r="D73" s="22" t="s">
        <v>213</v>
      </c>
      <c r="E73" s="6" t="s">
        <v>33</v>
      </c>
      <c r="F73" s="35">
        <v>1</v>
      </c>
      <c r="G73" s="23">
        <v>75.290000000000006</v>
      </c>
      <c r="H73" s="49">
        <v>11.5</v>
      </c>
      <c r="I73" s="50">
        <v>63.79</v>
      </c>
      <c r="J73" s="51">
        <v>75.290000000000006</v>
      </c>
      <c r="K73" s="66">
        <f t="shared" si="102"/>
        <v>13.881600000000001</v>
      </c>
      <c r="L73" s="67">
        <f t="shared" si="103"/>
        <v>77.000900000000001</v>
      </c>
      <c r="M73" s="68">
        <f t="shared" si="104"/>
        <v>90.882500000000007</v>
      </c>
      <c r="N73" s="66">
        <f t="shared" si="105"/>
        <v>13.881600000000001</v>
      </c>
      <c r="O73" s="67">
        <f t="shared" si="106"/>
        <v>77.000900000000001</v>
      </c>
      <c r="P73" s="51">
        <f t="shared" si="107"/>
        <v>90.882499999999993</v>
      </c>
      <c r="Q73" s="24">
        <v>6.5960286808538371E-5</v>
      </c>
    </row>
    <row r="74" spans="1:17" ht="39" customHeight="1" x14ac:dyDescent="0.2">
      <c r="A74" s="6" t="s">
        <v>214</v>
      </c>
      <c r="B74" s="6" t="s">
        <v>215</v>
      </c>
      <c r="C74" s="6" t="s">
        <v>27</v>
      </c>
      <c r="D74" s="22" t="s">
        <v>216</v>
      </c>
      <c r="E74" s="6" t="s">
        <v>33</v>
      </c>
      <c r="F74" s="35">
        <v>1</v>
      </c>
      <c r="G74" s="23">
        <v>579.45000000000005</v>
      </c>
      <c r="H74" s="49">
        <v>55.71</v>
      </c>
      <c r="I74" s="50">
        <v>523.74</v>
      </c>
      <c r="J74" s="51">
        <v>579.45000000000005</v>
      </c>
      <c r="K74" s="66">
        <f t="shared" si="102"/>
        <v>67.247500000000002</v>
      </c>
      <c r="L74" s="67">
        <f t="shared" si="103"/>
        <v>632.20650000000001</v>
      </c>
      <c r="M74" s="68">
        <f t="shared" si="104"/>
        <v>699.45399999999995</v>
      </c>
      <c r="N74" s="66">
        <f t="shared" si="105"/>
        <v>67.247500000000002</v>
      </c>
      <c r="O74" s="67">
        <f t="shared" si="106"/>
        <v>632.20650000000001</v>
      </c>
      <c r="P74" s="51">
        <f t="shared" si="107"/>
        <v>699.45399999999995</v>
      </c>
      <c r="Q74" s="24">
        <v>5.0764627694524587E-4</v>
      </c>
    </row>
    <row r="75" spans="1:17" ht="24" customHeight="1" x14ac:dyDescent="0.2">
      <c r="A75" s="5" t="s">
        <v>217</v>
      </c>
      <c r="B75" s="5"/>
      <c r="C75" s="5"/>
      <c r="D75" s="19" t="s">
        <v>218</v>
      </c>
      <c r="E75" s="5"/>
      <c r="F75" s="39"/>
      <c r="G75" s="20"/>
      <c r="H75" s="45"/>
      <c r="I75" s="46"/>
      <c r="J75" s="47"/>
      <c r="K75" s="45"/>
      <c r="L75" s="46"/>
      <c r="M75" s="47"/>
      <c r="N75" s="45"/>
      <c r="O75" s="46"/>
      <c r="P75" s="48">
        <f>ROUND(SUM(P76:P81),2)+0.01</f>
        <v>77983.319999999992</v>
      </c>
      <c r="Q75" s="21">
        <v>5.6598534278147934E-2</v>
      </c>
    </row>
    <row r="76" spans="1:17" ht="39" customHeight="1" x14ac:dyDescent="0.2">
      <c r="A76" s="6" t="s">
        <v>219</v>
      </c>
      <c r="B76" s="6" t="s">
        <v>220</v>
      </c>
      <c r="C76" s="6" t="s">
        <v>27</v>
      </c>
      <c r="D76" s="22" t="s">
        <v>221</v>
      </c>
      <c r="E76" s="6" t="s">
        <v>50</v>
      </c>
      <c r="F76" s="35">
        <v>100</v>
      </c>
      <c r="G76" s="23">
        <v>2.92</v>
      </c>
      <c r="H76" s="49">
        <v>0.96</v>
      </c>
      <c r="I76" s="50">
        <v>1.96</v>
      </c>
      <c r="J76" s="51">
        <v>2.92</v>
      </c>
      <c r="K76" s="66">
        <f t="shared" ref="K76" si="108">TRUNC(H76*(1+$K$2),4)</f>
        <v>1.1588000000000001</v>
      </c>
      <c r="L76" s="67">
        <f t="shared" ref="L76" si="109">TRUNC(I76*(1+$K$2),4)</f>
        <v>2.3658999999999999</v>
      </c>
      <c r="M76" s="68">
        <f t="shared" ref="M76" si="110">L76+K76</f>
        <v>3.5247000000000002</v>
      </c>
      <c r="N76" s="66">
        <f t="shared" ref="N76" si="111">ROUND(K76*F76,4)</f>
        <v>115.88</v>
      </c>
      <c r="O76" s="67">
        <f t="shared" ref="O76" si="112">ROUND(L76*F76,4)</f>
        <v>236.59</v>
      </c>
      <c r="P76" s="51">
        <f t="shared" ref="P76" si="113">IFERROR(IF(M76*F76&lt;&gt;0,ROUND(ROUND(M76,4)*ROUND(F76,4),4),""),"")</f>
        <v>352.47</v>
      </c>
      <c r="Q76" s="24">
        <v>2.5581622722928949E-4</v>
      </c>
    </row>
    <row r="77" spans="1:17" ht="39" customHeight="1" x14ac:dyDescent="0.2">
      <c r="A77" s="6" t="s">
        <v>222</v>
      </c>
      <c r="B77" s="6" t="s">
        <v>223</v>
      </c>
      <c r="C77" s="6" t="s">
        <v>27</v>
      </c>
      <c r="D77" s="22" t="s">
        <v>224</v>
      </c>
      <c r="E77" s="6" t="s">
        <v>50</v>
      </c>
      <c r="F77" s="35">
        <v>150</v>
      </c>
      <c r="G77" s="23">
        <v>3.52</v>
      </c>
      <c r="H77" s="49">
        <v>0.96</v>
      </c>
      <c r="I77" s="50">
        <v>2.56</v>
      </c>
      <c r="J77" s="51">
        <v>3.52</v>
      </c>
      <c r="K77" s="66">
        <f t="shared" ref="K77:K81" si="114">TRUNC(H77*(1+$K$2),4)</f>
        <v>1.1588000000000001</v>
      </c>
      <c r="L77" s="67">
        <f t="shared" ref="L77:L81" si="115">TRUNC(I77*(1+$K$2),4)</f>
        <v>3.0901000000000001</v>
      </c>
      <c r="M77" s="68">
        <f t="shared" ref="M77:M81" si="116">L77+K77</f>
        <v>4.2488999999999999</v>
      </c>
      <c r="N77" s="66">
        <f t="shared" ref="N77:N81" si="117">ROUND(K77*F77,4)</f>
        <v>173.82</v>
      </c>
      <c r="O77" s="67">
        <f t="shared" ref="O77:O81" si="118">ROUND(L77*F77,4)</f>
        <v>463.51499999999999</v>
      </c>
      <c r="P77" s="51">
        <f t="shared" ref="P77:P81" si="119">IFERROR(IF(M77*F77&lt;&gt;0,ROUND(ROUND(M77,4)*ROUND(F77,4),4),""),"")</f>
        <v>637.33500000000004</v>
      </c>
      <c r="Q77" s="24">
        <v>4.6257180814063303E-4</v>
      </c>
    </row>
    <row r="78" spans="1:17" ht="39" customHeight="1" x14ac:dyDescent="0.2">
      <c r="A78" s="6" t="s">
        <v>225</v>
      </c>
      <c r="B78" s="6" t="s">
        <v>226</v>
      </c>
      <c r="C78" s="6" t="s">
        <v>27</v>
      </c>
      <c r="D78" s="22" t="s">
        <v>227</v>
      </c>
      <c r="E78" s="6" t="s">
        <v>50</v>
      </c>
      <c r="F78" s="35">
        <v>1400</v>
      </c>
      <c r="G78" s="23">
        <v>4.24</v>
      </c>
      <c r="H78" s="49">
        <v>1.22</v>
      </c>
      <c r="I78" s="50">
        <v>3.02</v>
      </c>
      <c r="J78" s="51">
        <v>4.24</v>
      </c>
      <c r="K78" s="66">
        <f t="shared" si="114"/>
        <v>1.4725999999999999</v>
      </c>
      <c r="L78" s="67">
        <f t="shared" si="115"/>
        <v>3.6454</v>
      </c>
      <c r="M78" s="68">
        <f t="shared" si="116"/>
        <v>5.1180000000000003</v>
      </c>
      <c r="N78" s="66">
        <f t="shared" si="117"/>
        <v>2061.64</v>
      </c>
      <c r="O78" s="67">
        <f t="shared" si="118"/>
        <v>5103.5600000000004</v>
      </c>
      <c r="P78" s="51">
        <f t="shared" si="119"/>
        <v>7165.2</v>
      </c>
      <c r="Q78" s="24">
        <v>5.2004285097022682E-3</v>
      </c>
    </row>
    <row r="79" spans="1:17" ht="39" customHeight="1" x14ac:dyDescent="0.2">
      <c r="A79" s="6" t="s">
        <v>228</v>
      </c>
      <c r="B79" s="6" t="s">
        <v>229</v>
      </c>
      <c r="C79" s="6" t="s">
        <v>27</v>
      </c>
      <c r="D79" s="22" t="s">
        <v>230</v>
      </c>
      <c r="E79" s="6" t="s">
        <v>50</v>
      </c>
      <c r="F79" s="35">
        <v>400</v>
      </c>
      <c r="G79" s="23">
        <v>9.82</v>
      </c>
      <c r="H79" s="49">
        <v>2.13</v>
      </c>
      <c r="I79" s="50">
        <v>7.69</v>
      </c>
      <c r="J79" s="51">
        <v>9.82</v>
      </c>
      <c r="K79" s="66">
        <f t="shared" si="114"/>
        <v>2.5710999999999999</v>
      </c>
      <c r="L79" s="67">
        <f t="shared" si="115"/>
        <v>9.2825000000000006</v>
      </c>
      <c r="M79" s="68">
        <f t="shared" si="116"/>
        <v>11.8536</v>
      </c>
      <c r="N79" s="66">
        <f t="shared" si="117"/>
        <v>1028.44</v>
      </c>
      <c r="O79" s="67">
        <f t="shared" si="118"/>
        <v>3713</v>
      </c>
      <c r="P79" s="51">
        <f t="shared" si="119"/>
        <v>4741.4399999999996</v>
      </c>
      <c r="Q79" s="24">
        <v>3.4412539060159216E-3</v>
      </c>
    </row>
    <row r="80" spans="1:17" ht="39" customHeight="1" x14ac:dyDescent="0.2">
      <c r="A80" s="6" t="s">
        <v>231</v>
      </c>
      <c r="B80" s="6" t="s">
        <v>232</v>
      </c>
      <c r="C80" s="6" t="s">
        <v>27</v>
      </c>
      <c r="D80" s="22" t="s">
        <v>233</v>
      </c>
      <c r="E80" s="6" t="s">
        <v>50</v>
      </c>
      <c r="F80" s="35">
        <v>1650</v>
      </c>
      <c r="G80" s="23">
        <v>24.61</v>
      </c>
      <c r="H80" s="49">
        <v>4.79</v>
      </c>
      <c r="I80" s="50">
        <v>19.82</v>
      </c>
      <c r="J80" s="51">
        <v>24.61</v>
      </c>
      <c r="K80" s="66">
        <f t="shared" si="114"/>
        <v>5.782</v>
      </c>
      <c r="L80" s="67">
        <f t="shared" si="115"/>
        <v>23.924700000000001</v>
      </c>
      <c r="M80" s="68">
        <f t="shared" si="116"/>
        <v>29.706700000000001</v>
      </c>
      <c r="N80" s="66">
        <f t="shared" si="117"/>
        <v>9540.2999999999993</v>
      </c>
      <c r="O80" s="67">
        <f t="shared" si="118"/>
        <v>39475.754999999997</v>
      </c>
      <c r="P80" s="51">
        <f t="shared" si="119"/>
        <v>49016.055</v>
      </c>
      <c r="Q80" s="24">
        <v>3.557466311981556E-2</v>
      </c>
    </row>
    <row r="81" spans="1:17" ht="24" customHeight="1" x14ac:dyDescent="0.2">
      <c r="A81" s="6" t="s">
        <v>234</v>
      </c>
      <c r="B81" s="6" t="s">
        <v>235</v>
      </c>
      <c r="C81" s="6" t="s">
        <v>22</v>
      </c>
      <c r="D81" s="22" t="s">
        <v>236</v>
      </c>
      <c r="E81" s="6" t="s">
        <v>50</v>
      </c>
      <c r="F81" s="35">
        <v>153.4</v>
      </c>
      <c r="G81" s="23">
        <v>86.79</v>
      </c>
      <c r="H81" s="49">
        <v>1.76</v>
      </c>
      <c r="I81" s="50">
        <v>85.03</v>
      </c>
      <c r="J81" s="51">
        <v>86.79</v>
      </c>
      <c r="K81" s="66">
        <f t="shared" si="114"/>
        <v>2.1244000000000001</v>
      </c>
      <c r="L81" s="67">
        <f t="shared" si="115"/>
        <v>102.6397</v>
      </c>
      <c r="M81" s="68">
        <f t="shared" si="116"/>
        <v>104.7641</v>
      </c>
      <c r="N81" s="66">
        <f t="shared" si="117"/>
        <v>325.88299999999998</v>
      </c>
      <c r="O81" s="67">
        <f t="shared" si="118"/>
        <v>15744.93</v>
      </c>
      <c r="P81" s="51">
        <f t="shared" si="119"/>
        <v>16070.812900000001</v>
      </c>
      <c r="Q81" s="24">
        <v>1.166380070724426E-2</v>
      </c>
    </row>
    <row r="82" spans="1:17" ht="24" customHeight="1" x14ac:dyDescent="0.2">
      <c r="A82" s="5" t="s">
        <v>237</v>
      </c>
      <c r="B82" s="5"/>
      <c r="C82" s="5"/>
      <c r="D82" s="19" t="s">
        <v>238</v>
      </c>
      <c r="E82" s="5"/>
      <c r="F82" s="39"/>
      <c r="G82" s="20"/>
      <c r="H82" s="45"/>
      <c r="I82" s="46"/>
      <c r="J82" s="47"/>
      <c r="K82" s="45"/>
      <c r="L82" s="46"/>
      <c r="M82" s="47"/>
      <c r="N82" s="45"/>
      <c r="O82" s="46"/>
      <c r="P82" s="48">
        <f>ROUND(SUM(P83:P85),2)</f>
        <v>673.97</v>
      </c>
      <c r="Q82" s="21">
        <v>4.8915216544932023E-4</v>
      </c>
    </row>
    <row r="83" spans="1:17" ht="39" customHeight="1" x14ac:dyDescent="0.2">
      <c r="A83" s="6" t="s">
        <v>239</v>
      </c>
      <c r="B83" s="6" t="s">
        <v>240</v>
      </c>
      <c r="C83" s="6" t="s">
        <v>27</v>
      </c>
      <c r="D83" s="22" t="s">
        <v>241</v>
      </c>
      <c r="E83" s="6" t="s">
        <v>33</v>
      </c>
      <c r="F83" s="35">
        <v>10</v>
      </c>
      <c r="G83" s="23">
        <v>41.17</v>
      </c>
      <c r="H83" s="49">
        <v>18.72</v>
      </c>
      <c r="I83" s="50">
        <v>22.45</v>
      </c>
      <c r="J83" s="51">
        <v>41.17</v>
      </c>
      <c r="K83" s="66">
        <f t="shared" ref="K83" si="120">TRUNC(H83*(1+$K$2),4)</f>
        <v>22.596900000000002</v>
      </c>
      <c r="L83" s="67">
        <f t="shared" ref="L83" si="121">TRUNC(I83*(1+$K$2),4)</f>
        <v>27.099299999999999</v>
      </c>
      <c r="M83" s="68">
        <f t="shared" ref="M83" si="122">L83+K83</f>
        <v>49.696200000000005</v>
      </c>
      <c r="N83" s="66">
        <f t="shared" ref="N83" si="123">ROUND(K83*F83,4)</f>
        <v>225.96899999999999</v>
      </c>
      <c r="O83" s="67">
        <f t="shared" ref="O83" si="124">ROUND(L83*F83,4)</f>
        <v>270.99299999999999</v>
      </c>
      <c r="P83" s="51">
        <f t="shared" ref="P83" si="125">IFERROR(IF(M83*F83&lt;&gt;0,ROUND(ROUND(M83,4)*ROUND(F83,4),4),""),"")</f>
        <v>496.96199999999999</v>
      </c>
      <c r="Q83" s="24">
        <v>3.6068335873389891E-4</v>
      </c>
    </row>
    <row r="84" spans="1:17" ht="39" customHeight="1" x14ac:dyDescent="0.2">
      <c r="A84" s="6" t="s">
        <v>242</v>
      </c>
      <c r="B84" s="6" t="s">
        <v>243</v>
      </c>
      <c r="C84" s="6" t="s">
        <v>27</v>
      </c>
      <c r="D84" s="22" t="s">
        <v>244</v>
      </c>
      <c r="E84" s="6" t="s">
        <v>33</v>
      </c>
      <c r="F84" s="35">
        <v>1</v>
      </c>
      <c r="G84" s="23">
        <v>32.85</v>
      </c>
      <c r="H84" s="49">
        <v>15.14</v>
      </c>
      <c r="I84" s="50">
        <v>17.71</v>
      </c>
      <c r="J84" s="51">
        <v>32.85</v>
      </c>
      <c r="K84" s="66">
        <f t="shared" ref="K84:K85" si="126">TRUNC(H84*(1+$K$2),4)</f>
        <v>18.275400000000001</v>
      </c>
      <c r="L84" s="67">
        <f t="shared" ref="L84:L85" si="127">TRUNC(I84*(1+$K$2),4)</f>
        <v>21.377700000000001</v>
      </c>
      <c r="M84" s="68">
        <f t="shared" ref="M84:M85" si="128">L84+K84</f>
        <v>39.653100000000002</v>
      </c>
      <c r="N84" s="66">
        <f t="shared" ref="N84:N85" si="129">ROUND(K84*F84,4)</f>
        <v>18.275400000000001</v>
      </c>
      <c r="O84" s="67">
        <f t="shared" ref="O84:O85" si="130">ROUND(L84*F84,4)</f>
        <v>21.377700000000001</v>
      </c>
      <c r="P84" s="51">
        <f t="shared" ref="P84:P85" si="131">IFERROR(IF(M84*F84&lt;&gt;0,ROUND(ROUND(M84,4)*ROUND(F84,4),4),""),"")</f>
        <v>39.653100000000002</v>
      </c>
      <c r="Q84" s="24">
        <v>2.8779325563295066E-5</v>
      </c>
    </row>
    <row r="85" spans="1:17" ht="26.1" customHeight="1" thickBot="1" x14ac:dyDescent="0.25">
      <c r="A85" s="9" t="s">
        <v>245</v>
      </c>
      <c r="B85" s="9" t="s">
        <v>246</v>
      </c>
      <c r="C85" s="9" t="s">
        <v>27</v>
      </c>
      <c r="D85" s="29" t="s">
        <v>247</v>
      </c>
      <c r="E85" s="9" t="s">
        <v>33</v>
      </c>
      <c r="F85" s="38">
        <v>3</v>
      </c>
      <c r="G85" s="30">
        <v>37.93</v>
      </c>
      <c r="H85" s="59">
        <v>0.69</v>
      </c>
      <c r="I85" s="60">
        <v>37.24</v>
      </c>
      <c r="J85" s="61">
        <v>37.93</v>
      </c>
      <c r="K85" s="66">
        <f t="shared" si="126"/>
        <v>0.83279999999999998</v>
      </c>
      <c r="L85" s="67">
        <f t="shared" si="127"/>
        <v>44.952399999999997</v>
      </c>
      <c r="M85" s="68">
        <f t="shared" si="128"/>
        <v>45.785199999999996</v>
      </c>
      <c r="N85" s="66">
        <f t="shared" si="129"/>
        <v>2.4984000000000002</v>
      </c>
      <c r="O85" s="67">
        <f t="shared" si="130"/>
        <v>134.85720000000001</v>
      </c>
      <c r="P85" s="51">
        <f t="shared" si="131"/>
        <v>137.35560000000001</v>
      </c>
      <c r="Q85" s="24">
        <v>9.9689481152126199E-5</v>
      </c>
    </row>
    <row r="86" spans="1:17" ht="24" customHeight="1" thickTop="1" x14ac:dyDescent="0.2">
      <c r="A86" s="8" t="s">
        <v>248</v>
      </c>
      <c r="B86" s="8"/>
      <c r="C86" s="8"/>
      <c r="D86" s="27" t="s">
        <v>249</v>
      </c>
      <c r="E86" s="8"/>
      <c r="F86" s="37"/>
      <c r="G86" s="28"/>
      <c r="H86" s="55"/>
      <c r="I86" s="56"/>
      <c r="J86" s="57"/>
      <c r="K86" s="55"/>
      <c r="L86" s="56"/>
      <c r="M86" s="57"/>
      <c r="N86" s="55"/>
      <c r="O86" s="56"/>
      <c r="P86" s="58">
        <f>ROUND(P87+P117,2)</f>
        <v>123697.19</v>
      </c>
      <c r="Q86" s="18">
        <v>8.9776392087078438E-2</v>
      </c>
    </row>
    <row r="87" spans="1:17" ht="24" customHeight="1" x14ac:dyDescent="0.2">
      <c r="A87" s="5" t="s">
        <v>250</v>
      </c>
      <c r="B87" s="5"/>
      <c r="C87" s="5"/>
      <c r="D87" s="19" t="s">
        <v>251</v>
      </c>
      <c r="E87" s="5"/>
      <c r="F87" s="39"/>
      <c r="G87" s="20"/>
      <c r="H87" s="45"/>
      <c r="I87" s="46"/>
      <c r="J87" s="47"/>
      <c r="K87" s="45"/>
      <c r="L87" s="46"/>
      <c r="M87" s="47"/>
      <c r="N87" s="45"/>
      <c r="O87" s="46"/>
      <c r="P87" s="48">
        <f>ROUND(P88+P93+P96+P100+P114,2)</f>
        <v>113774.72</v>
      </c>
      <c r="Q87" s="21">
        <v>8.2574893704853256E-2</v>
      </c>
    </row>
    <row r="88" spans="1:17" ht="24" customHeight="1" x14ac:dyDescent="0.2">
      <c r="A88" s="5" t="s">
        <v>252</v>
      </c>
      <c r="B88" s="5"/>
      <c r="C88" s="5"/>
      <c r="D88" s="19" t="s">
        <v>253</v>
      </c>
      <c r="E88" s="5"/>
      <c r="F88" s="39"/>
      <c r="G88" s="20"/>
      <c r="H88" s="45"/>
      <c r="I88" s="46"/>
      <c r="J88" s="47"/>
      <c r="K88" s="45"/>
      <c r="L88" s="46"/>
      <c r="M88" s="47"/>
      <c r="N88" s="45"/>
      <c r="O88" s="46"/>
      <c r="P88" s="48">
        <f>ROUND(SUM(P89:P92),2)</f>
        <v>19742.7</v>
      </c>
      <c r="Q88" s="21">
        <v>1.4328757493575683E-2</v>
      </c>
    </row>
    <row r="89" spans="1:17" ht="24" customHeight="1" x14ac:dyDescent="0.2">
      <c r="A89" s="6" t="s">
        <v>254</v>
      </c>
      <c r="B89" s="6" t="s">
        <v>255</v>
      </c>
      <c r="C89" s="6" t="s">
        <v>22</v>
      </c>
      <c r="D89" s="22" t="s">
        <v>256</v>
      </c>
      <c r="E89" s="6" t="s">
        <v>33</v>
      </c>
      <c r="F89" s="35">
        <v>6</v>
      </c>
      <c r="G89" s="23">
        <v>735.68</v>
      </c>
      <c r="H89" s="49">
        <v>284.89999999999998</v>
      </c>
      <c r="I89" s="50">
        <v>450.78</v>
      </c>
      <c r="J89" s="51">
        <v>735.68</v>
      </c>
      <c r="K89" s="66">
        <f t="shared" ref="K89" si="132">TRUNC(H89*(1+$K$2),4)</f>
        <v>343.90269999999998</v>
      </c>
      <c r="L89" s="67">
        <f t="shared" ref="L89" si="133">TRUNC(I89*(1+$K$2),4)</f>
        <v>544.13649999999996</v>
      </c>
      <c r="M89" s="68">
        <f t="shared" ref="M89" si="134">L89+K89</f>
        <v>888.03919999999994</v>
      </c>
      <c r="N89" s="66">
        <f t="shared" ref="N89" si="135">ROUND(K89*F89,4)</f>
        <v>2063.4162000000001</v>
      </c>
      <c r="O89" s="67">
        <f t="shared" ref="O89" si="136">ROUND(L89*F89,4)</f>
        <v>3264.819</v>
      </c>
      <c r="P89" s="51">
        <f t="shared" ref="P89" si="137">IFERROR(IF(M89*F89&lt;&gt;0,ROUND(ROUND(M89,4)*ROUND(F89,4),4),""),"")</f>
        <v>5328.2352000000001</v>
      </c>
      <c r="Q89" s="24">
        <v>3.8671003160556921E-3</v>
      </c>
    </row>
    <row r="90" spans="1:17" ht="39" customHeight="1" x14ac:dyDescent="0.2">
      <c r="A90" s="6" t="s">
        <v>257</v>
      </c>
      <c r="B90" s="6" t="s">
        <v>258</v>
      </c>
      <c r="C90" s="6" t="s">
        <v>27</v>
      </c>
      <c r="D90" s="22" t="s">
        <v>259</v>
      </c>
      <c r="E90" s="6" t="s">
        <v>33</v>
      </c>
      <c r="F90" s="35">
        <v>4</v>
      </c>
      <c r="G90" s="23">
        <v>569.52</v>
      </c>
      <c r="H90" s="49">
        <v>261.23</v>
      </c>
      <c r="I90" s="50">
        <v>308.29000000000002</v>
      </c>
      <c r="J90" s="51">
        <v>569.52</v>
      </c>
      <c r="K90" s="66">
        <f t="shared" ref="K90:K92" si="138">TRUNC(H90*(1+$K$2),4)</f>
        <v>315.33069999999998</v>
      </c>
      <c r="L90" s="67">
        <f t="shared" ref="L90:L92" si="139">TRUNC(I90*(1+$K$2),4)</f>
        <v>372.13679999999999</v>
      </c>
      <c r="M90" s="68">
        <f t="shared" ref="M90:M92" si="140">L90+K90</f>
        <v>687.46749999999997</v>
      </c>
      <c r="N90" s="66">
        <f t="shared" ref="N90:N92" si="141">ROUND(K90*F90,4)</f>
        <v>1261.3227999999999</v>
      </c>
      <c r="O90" s="67">
        <f t="shared" ref="O90:O92" si="142">ROUND(L90*F90,4)</f>
        <v>1488.5472</v>
      </c>
      <c r="P90" s="51">
        <f t="shared" ref="P90:P92" si="143">IFERROR(IF(M90*F90&lt;&gt;0,ROUND(ROUND(M90,4)*ROUND(F90,4),4),""),"")</f>
        <v>2749.87</v>
      </c>
      <c r="Q90" s="24">
        <v>1.9957870922140404E-3</v>
      </c>
    </row>
    <row r="91" spans="1:17" ht="39" customHeight="1" x14ac:dyDescent="0.2">
      <c r="A91" s="6" t="s">
        <v>260</v>
      </c>
      <c r="B91" s="6" t="s">
        <v>261</v>
      </c>
      <c r="C91" s="6" t="s">
        <v>27</v>
      </c>
      <c r="D91" s="22" t="s">
        <v>262</v>
      </c>
      <c r="E91" s="6" t="s">
        <v>33</v>
      </c>
      <c r="F91" s="35">
        <v>3</v>
      </c>
      <c r="G91" s="23">
        <v>793.6</v>
      </c>
      <c r="H91" s="49">
        <v>364.25</v>
      </c>
      <c r="I91" s="50">
        <v>429.35</v>
      </c>
      <c r="J91" s="51">
        <v>793.6</v>
      </c>
      <c r="K91" s="66">
        <f t="shared" si="138"/>
        <v>439.68610000000001</v>
      </c>
      <c r="L91" s="67">
        <f t="shared" si="139"/>
        <v>518.26829999999995</v>
      </c>
      <c r="M91" s="68">
        <f t="shared" si="140"/>
        <v>957.95439999999996</v>
      </c>
      <c r="N91" s="66">
        <f t="shared" si="141"/>
        <v>1319.0582999999999</v>
      </c>
      <c r="O91" s="67">
        <f t="shared" si="142"/>
        <v>1554.8049000000001</v>
      </c>
      <c r="P91" s="51">
        <f t="shared" si="143"/>
        <v>2873.8631999999998</v>
      </c>
      <c r="Q91" s="24">
        <v>2.0857783348886727E-3</v>
      </c>
    </row>
    <row r="92" spans="1:17" ht="24" customHeight="1" x14ac:dyDescent="0.2">
      <c r="A92" s="6" t="s">
        <v>263</v>
      </c>
      <c r="B92" s="6" t="s">
        <v>264</v>
      </c>
      <c r="C92" s="6" t="s">
        <v>22</v>
      </c>
      <c r="D92" s="22" t="s">
        <v>265</v>
      </c>
      <c r="E92" s="6" t="s">
        <v>33</v>
      </c>
      <c r="F92" s="35">
        <v>1</v>
      </c>
      <c r="G92" s="23">
        <v>7282.52</v>
      </c>
      <c r="H92" s="49">
        <v>1542.58</v>
      </c>
      <c r="I92" s="50">
        <v>5739.94</v>
      </c>
      <c r="J92" s="51">
        <v>7282.52</v>
      </c>
      <c r="K92" s="66">
        <f t="shared" si="138"/>
        <v>1862.0482999999999</v>
      </c>
      <c r="L92" s="67">
        <f t="shared" si="139"/>
        <v>6928.6814999999997</v>
      </c>
      <c r="M92" s="68">
        <f t="shared" si="140"/>
        <v>8790.7297999999992</v>
      </c>
      <c r="N92" s="66">
        <f t="shared" si="141"/>
        <v>1862.0482999999999</v>
      </c>
      <c r="O92" s="67">
        <f t="shared" si="142"/>
        <v>6928.6814999999997</v>
      </c>
      <c r="P92" s="51">
        <f t="shared" si="143"/>
        <v>8790.7297999999992</v>
      </c>
      <c r="Q92" s="24">
        <v>6.3800917504172787E-3</v>
      </c>
    </row>
    <row r="93" spans="1:17" ht="24" customHeight="1" x14ac:dyDescent="0.2">
      <c r="A93" s="5" t="s">
        <v>266</v>
      </c>
      <c r="B93" s="5"/>
      <c r="C93" s="5"/>
      <c r="D93" s="19" t="s">
        <v>267</v>
      </c>
      <c r="E93" s="5"/>
      <c r="F93" s="39"/>
      <c r="G93" s="20"/>
      <c r="H93" s="45"/>
      <c r="I93" s="46"/>
      <c r="J93" s="47"/>
      <c r="K93" s="45"/>
      <c r="L93" s="46"/>
      <c r="M93" s="47"/>
      <c r="N93" s="45"/>
      <c r="O93" s="46"/>
      <c r="P93" s="48">
        <f>ROUND(P94+P95,2)</f>
        <v>16677.12</v>
      </c>
      <c r="Q93" s="21">
        <v>1.2103839661397437E-2</v>
      </c>
    </row>
    <row r="94" spans="1:17" ht="39" customHeight="1" x14ac:dyDescent="0.2">
      <c r="A94" s="6" t="s">
        <v>268</v>
      </c>
      <c r="B94" s="6" t="s">
        <v>269</v>
      </c>
      <c r="C94" s="6" t="s">
        <v>27</v>
      </c>
      <c r="D94" s="22" t="s">
        <v>270</v>
      </c>
      <c r="E94" s="6" t="s">
        <v>50</v>
      </c>
      <c r="F94" s="35">
        <v>132.6</v>
      </c>
      <c r="G94" s="23">
        <v>98.99</v>
      </c>
      <c r="H94" s="49">
        <v>13.33</v>
      </c>
      <c r="I94" s="50">
        <v>85.66</v>
      </c>
      <c r="J94" s="51">
        <v>98.99</v>
      </c>
      <c r="K94" s="66">
        <f t="shared" ref="K94" si="144">TRUNC(H94*(1+$K$2),4)</f>
        <v>16.090599999999998</v>
      </c>
      <c r="L94" s="67">
        <f t="shared" ref="L94" si="145">TRUNC(I94*(1+$K$2),4)</f>
        <v>103.40009999999999</v>
      </c>
      <c r="M94" s="68">
        <f t="shared" ref="M94" si="146">L94+K94</f>
        <v>119.49069999999999</v>
      </c>
      <c r="N94" s="66">
        <f t="shared" ref="N94" si="147">ROUND(K94*F94,4)</f>
        <v>2133.6136000000001</v>
      </c>
      <c r="O94" s="67">
        <f t="shared" ref="O94" si="148">ROUND(L94*F94,4)</f>
        <v>13710.853300000001</v>
      </c>
      <c r="P94" s="51">
        <f t="shared" ref="P94" si="149">IFERROR(IF(M94*F94&lt;&gt;0,ROUND(ROUND(M94,4)*ROUND(F94,4),4),""),"")</f>
        <v>15844.4668</v>
      </c>
      <c r="Q94" s="24">
        <v>1.1499526389546438E-2</v>
      </c>
    </row>
    <row r="95" spans="1:17" ht="39" customHeight="1" x14ac:dyDescent="0.2">
      <c r="A95" s="6" t="s">
        <v>271</v>
      </c>
      <c r="B95" s="6" t="s">
        <v>272</v>
      </c>
      <c r="C95" s="6" t="s">
        <v>27</v>
      </c>
      <c r="D95" s="22" t="s">
        <v>273</v>
      </c>
      <c r="E95" s="6" t="s">
        <v>50</v>
      </c>
      <c r="F95" s="35">
        <v>3.6</v>
      </c>
      <c r="G95" s="23">
        <v>191.61</v>
      </c>
      <c r="H95" s="49">
        <v>23.53</v>
      </c>
      <c r="I95" s="50">
        <v>168.08</v>
      </c>
      <c r="J95" s="51">
        <v>191.61</v>
      </c>
      <c r="K95" s="66">
        <f t="shared" ref="K95" si="150">TRUNC(H95*(1+$K$2),4)</f>
        <v>28.402999999999999</v>
      </c>
      <c r="L95" s="67">
        <f t="shared" ref="L95" si="151">TRUNC(I95*(1+$K$2),4)</f>
        <v>202.88929999999999</v>
      </c>
      <c r="M95" s="68">
        <f t="shared" ref="M95" si="152">L95+K95</f>
        <v>231.29229999999998</v>
      </c>
      <c r="N95" s="66">
        <f t="shared" ref="N95" si="153">ROUND(K95*F95,4)</f>
        <v>102.2508</v>
      </c>
      <c r="O95" s="67">
        <f t="shared" ref="O95" si="154">ROUND(L95*F95,4)</f>
        <v>730.40150000000006</v>
      </c>
      <c r="P95" s="51">
        <f t="shared" ref="P95" si="155">IFERROR(IF(M95*F95&lt;&gt;0,ROUND(ROUND(M95,4)*ROUND(F95,4),4),""),"")</f>
        <v>832.65229999999997</v>
      </c>
      <c r="Q95" s="24">
        <v>6.0431327185099862E-4</v>
      </c>
    </row>
    <row r="96" spans="1:17" ht="24" customHeight="1" x14ac:dyDescent="0.2">
      <c r="A96" s="5" t="s">
        <v>274</v>
      </c>
      <c r="B96" s="5"/>
      <c r="C96" s="5"/>
      <c r="D96" s="19" t="s">
        <v>275</v>
      </c>
      <c r="E96" s="5"/>
      <c r="F96" s="39"/>
      <c r="G96" s="20"/>
      <c r="H96" s="45"/>
      <c r="I96" s="46"/>
      <c r="J96" s="47"/>
      <c r="K96" s="45"/>
      <c r="L96" s="46"/>
      <c r="M96" s="47"/>
      <c r="N96" s="45"/>
      <c r="O96" s="46"/>
      <c r="P96" s="48">
        <f>ROUND(P97+P98+P99,2)</f>
        <v>18912.240000000002</v>
      </c>
      <c r="Q96" s="21">
        <v>1.3726056214389418E-2</v>
      </c>
    </row>
    <row r="97" spans="1:17" ht="24" customHeight="1" x14ac:dyDescent="0.2">
      <c r="A97" s="6" t="s">
        <v>276</v>
      </c>
      <c r="B97" s="6" t="s">
        <v>277</v>
      </c>
      <c r="C97" s="6" t="s">
        <v>22</v>
      </c>
      <c r="D97" s="22" t="s">
        <v>278</v>
      </c>
      <c r="E97" s="6" t="s">
        <v>50</v>
      </c>
      <c r="F97" s="35">
        <v>77.2</v>
      </c>
      <c r="G97" s="23">
        <v>65.33</v>
      </c>
      <c r="H97" s="49">
        <v>0.5</v>
      </c>
      <c r="I97" s="50">
        <v>64.83</v>
      </c>
      <c r="J97" s="51">
        <v>65.33</v>
      </c>
      <c r="K97" s="66">
        <f t="shared" ref="K97" si="156">TRUNC(H97*(1+$K$2),4)</f>
        <v>0.60350000000000004</v>
      </c>
      <c r="L97" s="67">
        <f t="shared" ref="L97" si="157">TRUNC(I97*(1+$K$2),4)</f>
        <v>78.256200000000007</v>
      </c>
      <c r="M97" s="68">
        <f t="shared" ref="M97" si="158">L97+K97</f>
        <v>78.859700000000004</v>
      </c>
      <c r="N97" s="66">
        <f t="shared" ref="N97" si="159">ROUND(K97*F97,4)</f>
        <v>46.590200000000003</v>
      </c>
      <c r="O97" s="67">
        <f t="shared" ref="O97" si="160">ROUND(L97*F97,4)</f>
        <v>6041.3786</v>
      </c>
      <c r="P97" s="51">
        <f t="shared" ref="P97" si="161">IFERROR(IF(M97*F97&lt;&gt;0,ROUND(ROUND(M97,4)*ROUND(F97,4),4),""),"")</f>
        <v>6087.9687999999996</v>
      </c>
      <c r="Q97" s="24">
        <v>4.4184981765209063E-3</v>
      </c>
    </row>
    <row r="98" spans="1:17" ht="24" customHeight="1" x14ac:dyDescent="0.2">
      <c r="A98" s="6" t="s">
        <v>279</v>
      </c>
      <c r="B98" s="6" t="s">
        <v>280</v>
      </c>
      <c r="C98" s="6" t="s">
        <v>22</v>
      </c>
      <c r="D98" s="22" t="s">
        <v>281</v>
      </c>
      <c r="E98" s="6" t="s">
        <v>50</v>
      </c>
      <c r="F98" s="35">
        <v>234.3</v>
      </c>
      <c r="G98" s="23">
        <v>36.520000000000003</v>
      </c>
      <c r="H98" s="49">
        <v>13.37</v>
      </c>
      <c r="I98" s="50">
        <v>23.15</v>
      </c>
      <c r="J98" s="51">
        <v>36.520000000000003</v>
      </c>
      <c r="K98" s="66">
        <f t="shared" ref="K98:K99" si="162">TRUNC(H98*(1+$K$2),4)</f>
        <v>16.1389</v>
      </c>
      <c r="L98" s="67">
        <f t="shared" ref="L98:L99" si="163">TRUNC(I98*(1+$K$2),4)</f>
        <v>27.944299999999998</v>
      </c>
      <c r="M98" s="68">
        <f t="shared" ref="M98:M99" si="164">L98+K98</f>
        <v>44.083199999999998</v>
      </c>
      <c r="N98" s="66">
        <f t="shared" ref="N98:N99" si="165">ROUND(K98*F98,4)</f>
        <v>3781.3443000000002</v>
      </c>
      <c r="O98" s="67">
        <f t="shared" ref="O98:O99" si="166">ROUND(L98*F98,4)</f>
        <v>6547.3495000000003</v>
      </c>
      <c r="P98" s="51">
        <f t="shared" ref="P98:P99" si="167">IFERROR(IF(M98*F98&lt;&gt;0,ROUND(ROUND(M98,4)*ROUND(F98,4),4),""),"")</f>
        <v>10328.693799999999</v>
      </c>
      <c r="Q98" s="24">
        <v>7.4963178232772439E-3</v>
      </c>
    </row>
    <row r="99" spans="1:17" ht="26.1" customHeight="1" x14ac:dyDescent="0.2">
      <c r="A99" s="6" t="s">
        <v>282</v>
      </c>
      <c r="B99" s="6" t="s">
        <v>283</v>
      </c>
      <c r="C99" s="6" t="s">
        <v>27</v>
      </c>
      <c r="D99" s="22" t="s">
        <v>284</v>
      </c>
      <c r="E99" s="6" t="s">
        <v>50</v>
      </c>
      <c r="F99" s="35">
        <v>157.1</v>
      </c>
      <c r="G99" s="23">
        <v>13.16</v>
      </c>
      <c r="H99" s="49">
        <v>0.35</v>
      </c>
      <c r="I99" s="50">
        <v>12.81</v>
      </c>
      <c r="J99" s="51">
        <v>13.16</v>
      </c>
      <c r="K99" s="66">
        <f t="shared" si="162"/>
        <v>0.4224</v>
      </c>
      <c r="L99" s="67">
        <f t="shared" si="163"/>
        <v>15.462899999999999</v>
      </c>
      <c r="M99" s="68">
        <f t="shared" si="164"/>
        <v>15.885299999999999</v>
      </c>
      <c r="N99" s="66">
        <f t="shared" si="165"/>
        <v>66.358999999999995</v>
      </c>
      <c r="O99" s="67">
        <f t="shared" si="166"/>
        <v>2429.2215999999999</v>
      </c>
      <c r="P99" s="51">
        <f t="shared" si="167"/>
        <v>2495.5805999999998</v>
      </c>
      <c r="Q99" s="24">
        <v>1.8112402145912671E-3</v>
      </c>
    </row>
    <row r="100" spans="1:17" ht="24" customHeight="1" x14ac:dyDescent="0.2">
      <c r="A100" s="5" t="s">
        <v>285</v>
      </c>
      <c r="B100" s="5"/>
      <c r="C100" s="5"/>
      <c r="D100" s="19" t="s">
        <v>286</v>
      </c>
      <c r="E100" s="5"/>
      <c r="F100" s="39"/>
      <c r="G100" s="20"/>
      <c r="H100" s="45"/>
      <c r="I100" s="46"/>
      <c r="J100" s="47"/>
      <c r="K100" s="45"/>
      <c r="L100" s="46"/>
      <c r="M100" s="47"/>
      <c r="N100" s="45"/>
      <c r="O100" s="46"/>
      <c r="P100" s="48">
        <f>ROUND(SUM(P101:P113),2)-0.01</f>
        <v>42668.32</v>
      </c>
      <c r="Q100" s="21">
        <v>3.0967605605669447E-2</v>
      </c>
    </row>
    <row r="101" spans="1:17" ht="39" customHeight="1" x14ac:dyDescent="0.2">
      <c r="A101" s="6" t="s">
        <v>287</v>
      </c>
      <c r="B101" s="6" t="s">
        <v>288</v>
      </c>
      <c r="C101" s="6" t="s">
        <v>27</v>
      </c>
      <c r="D101" s="22" t="s">
        <v>289</v>
      </c>
      <c r="E101" s="6" t="s">
        <v>33</v>
      </c>
      <c r="F101" s="35">
        <v>18</v>
      </c>
      <c r="G101" s="23">
        <v>22.3</v>
      </c>
      <c r="H101" s="49">
        <v>2.76</v>
      </c>
      <c r="I101" s="50">
        <v>19.54</v>
      </c>
      <c r="J101" s="51">
        <v>22.3</v>
      </c>
      <c r="K101" s="66">
        <f t="shared" ref="K101" si="168">TRUNC(H101*(1+$K$2),4)</f>
        <v>3.3315000000000001</v>
      </c>
      <c r="L101" s="67">
        <f t="shared" ref="L101" si="169">TRUNC(I101*(1+$K$2),4)</f>
        <v>23.5867</v>
      </c>
      <c r="M101" s="68">
        <f t="shared" ref="M101" si="170">L101+K101</f>
        <v>26.918199999999999</v>
      </c>
      <c r="N101" s="66">
        <f t="shared" ref="N101" si="171">ROUND(K101*F101,4)</f>
        <v>59.966999999999999</v>
      </c>
      <c r="O101" s="67">
        <f t="shared" ref="O101" si="172">ROUND(L101*F101,4)</f>
        <v>424.56060000000002</v>
      </c>
      <c r="P101" s="51">
        <f t="shared" ref="P101" si="173">IFERROR(IF(M101*F101&lt;&gt;0,ROUND(ROUND(M101,4)*ROUND(F101,4),4),""),"")</f>
        <v>484.52760000000001</v>
      </c>
      <c r="Q101" s="24">
        <v>3.5165970414327672E-4</v>
      </c>
    </row>
    <row r="102" spans="1:17" ht="39" customHeight="1" x14ac:dyDescent="0.2">
      <c r="A102" s="6" t="s">
        <v>290</v>
      </c>
      <c r="B102" s="6" t="s">
        <v>291</v>
      </c>
      <c r="C102" s="6" t="s">
        <v>27</v>
      </c>
      <c r="D102" s="22" t="s">
        <v>292</v>
      </c>
      <c r="E102" s="6" t="s">
        <v>33</v>
      </c>
      <c r="F102" s="35">
        <v>3</v>
      </c>
      <c r="G102" s="23">
        <v>85.24</v>
      </c>
      <c r="H102" s="49">
        <v>3.69</v>
      </c>
      <c r="I102" s="50">
        <v>81.55</v>
      </c>
      <c r="J102" s="51">
        <v>85.24</v>
      </c>
      <c r="K102" s="66">
        <f t="shared" ref="K102:K113" si="174">TRUNC(H102*(1+$K$2),4)</f>
        <v>4.4541000000000004</v>
      </c>
      <c r="L102" s="67">
        <f t="shared" ref="L102:L113" si="175">TRUNC(I102*(1+$K$2),4)</f>
        <v>98.438999999999993</v>
      </c>
      <c r="M102" s="68">
        <f t="shared" ref="M102:M113" si="176">L102+K102</f>
        <v>102.89309999999999</v>
      </c>
      <c r="N102" s="66">
        <f t="shared" ref="N102:N113" si="177">ROUND(K102*F102,4)</f>
        <v>13.362299999999999</v>
      </c>
      <c r="O102" s="67">
        <f t="shared" ref="O102:O113" si="178">ROUND(L102*F102,4)</f>
        <v>295.31700000000001</v>
      </c>
      <c r="P102" s="51">
        <f t="shared" ref="P102:P113" si="179">IFERROR(IF(M102*F102&lt;&gt;0,ROUND(ROUND(M102,4)*ROUND(F102,4),4),""),"")</f>
        <v>308.67930000000001</v>
      </c>
      <c r="Q102" s="24">
        <v>2.2403193707902023E-4</v>
      </c>
    </row>
    <row r="103" spans="1:17" ht="51.95" customHeight="1" x14ac:dyDescent="0.2">
      <c r="A103" s="6" t="s">
        <v>293</v>
      </c>
      <c r="B103" s="6" t="s">
        <v>294</v>
      </c>
      <c r="C103" s="6" t="s">
        <v>27</v>
      </c>
      <c r="D103" s="22" t="s">
        <v>295</v>
      </c>
      <c r="E103" s="6" t="s">
        <v>33</v>
      </c>
      <c r="F103" s="35">
        <v>6</v>
      </c>
      <c r="G103" s="23">
        <v>44.36</v>
      </c>
      <c r="H103" s="49">
        <v>8.1999999999999993</v>
      </c>
      <c r="I103" s="50">
        <v>36.159999999999997</v>
      </c>
      <c r="J103" s="51">
        <v>44.36</v>
      </c>
      <c r="K103" s="66">
        <f t="shared" si="174"/>
        <v>9.8981999999999992</v>
      </c>
      <c r="L103" s="67">
        <f t="shared" si="175"/>
        <v>43.648699999999998</v>
      </c>
      <c r="M103" s="68">
        <f t="shared" si="176"/>
        <v>53.546899999999994</v>
      </c>
      <c r="N103" s="66">
        <f t="shared" si="177"/>
        <v>59.389200000000002</v>
      </c>
      <c r="O103" s="67">
        <f t="shared" si="178"/>
        <v>261.8922</v>
      </c>
      <c r="P103" s="51">
        <f t="shared" si="179"/>
        <v>321.28140000000002</v>
      </c>
      <c r="Q103" s="24">
        <v>2.331782432854373E-4</v>
      </c>
    </row>
    <row r="104" spans="1:17" ht="51.95" customHeight="1" x14ac:dyDescent="0.2">
      <c r="A104" s="6" t="s">
        <v>296</v>
      </c>
      <c r="B104" s="6" t="s">
        <v>297</v>
      </c>
      <c r="C104" s="6" t="s">
        <v>27</v>
      </c>
      <c r="D104" s="22" t="s">
        <v>298</v>
      </c>
      <c r="E104" s="6" t="s">
        <v>33</v>
      </c>
      <c r="F104" s="35">
        <v>6</v>
      </c>
      <c r="G104" s="23">
        <v>29.39</v>
      </c>
      <c r="H104" s="49">
        <v>8.1999999999999993</v>
      </c>
      <c r="I104" s="50">
        <v>21.19</v>
      </c>
      <c r="J104" s="51">
        <v>29.39</v>
      </c>
      <c r="K104" s="66">
        <f t="shared" si="174"/>
        <v>9.8981999999999992</v>
      </c>
      <c r="L104" s="67">
        <f t="shared" si="175"/>
        <v>25.578399999999998</v>
      </c>
      <c r="M104" s="68">
        <f t="shared" si="176"/>
        <v>35.476599999999998</v>
      </c>
      <c r="N104" s="66">
        <f t="shared" si="177"/>
        <v>59.389200000000002</v>
      </c>
      <c r="O104" s="67">
        <f t="shared" si="178"/>
        <v>153.47040000000001</v>
      </c>
      <c r="P104" s="51">
        <f t="shared" si="179"/>
        <v>212.8596</v>
      </c>
      <c r="Q104" s="24">
        <v>1.5448847092333187E-4</v>
      </c>
    </row>
    <row r="105" spans="1:17" ht="51.95" customHeight="1" x14ac:dyDescent="0.2">
      <c r="A105" s="6" t="s">
        <v>299</v>
      </c>
      <c r="B105" s="6" t="s">
        <v>300</v>
      </c>
      <c r="C105" s="6" t="s">
        <v>27</v>
      </c>
      <c r="D105" s="22" t="s">
        <v>301</v>
      </c>
      <c r="E105" s="6" t="s">
        <v>33</v>
      </c>
      <c r="F105" s="35">
        <v>2</v>
      </c>
      <c r="G105" s="23">
        <v>114.86</v>
      </c>
      <c r="H105" s="49">
        <v>15.35</v>
      </c>
      <c r="I105" s="50">
        <v>99.51</v>
      </c>
      <c r="J105" s="51">
        <v>114.86</v>
      </c>
      <c r="K105" s="66">
        <f t="shared" si="174"/>
        <v>18.5289</v>
      </c>
      <c r="L105" s="67">
        <f t="shared" si="175"/>
        <v>120.1185</v>
      </c>
      <c r="M105" s="68">
        <f t="shared" si="176"/>
        <v>138.6474</v>
      </c>
      <c r="N105" s="66">
        <f t="shared" si="177"/>
        <v>37.0578</v>
      </c>
      <c r="O105" s="67">
        <f t="shared" si="178"/>
        <v>240.23699999999999</v>
      </c>
      <c r="P105" s="51">
        <f t="shared" si="179"/>
        <v>277.29480000000001</v>
      </c>
      <c r="Q105" s="24">
        <v>2.0125377985997391E-4</v>
      </c>
    </row>
    <row r="106" spans="1:17" ht="51.95" customHeight="1" x14ac:dyDescent="0.2">
      <c r="A106" s="6" t="s">
        <v>302</v>
      </c>
      <c r="B106" s="6" t="s">
        <v>303</v>
      </c>
      <c r="C106" s="6" t="s">
        <v>27</v>
      </c>
      <c r="D106" s="22" t="s">
        <v>304</v>
      </c>
      <c r="E106" s="6" t="s">
        <v>33</v>
      </c>
      <c r="F106" s="35">
        <v>4</v>
      </c>
      <c r="G106" s="23">
        <v>109.36</v>
      </c>
      <c r="H106" s="49">
        <v>15.35</v>
      </c>
      <c r="I106" s="50">
        <v>94.01</v>
      </c>
      <c r="J106" s="51">
        <v>109.36</v>
      </c>
      <c r="K106" s="66">
        <f t="shared" si="174"/>
        <v>18.5289</v>
      </c>
      <c r="L106" s="67">
        <f t="shared" si="175"/>
        <v>113.4794</v>
      </c>
      <c r="M106" s="68">
        <f t="shared" si="176"/>
        <v>132.00829999999999</v>
      </c>
      <c r="N106" s="66">
        <f t="shared" si="177"/>
        <v>74.115600000000001</v>
      </c>
      <c r="O106" s="67">
        <f t="shared" si="178"/>
        <v>453.91759999999999</v>
      </c>
      <c r="P106" s="51">
        <f t="shared" si="179"/>
        <v>528.03319999999997</v>
      </c>
      <c r="Q106" s="24">
        <v>3.8323373438075474E-4</v>
      </c>
    </row>
    <row r="107" spans="1:17" ht="51.95" customHeight="1" x14ac:dyDescent="0.2">
      <c r="A107" s="6" t="s">
        <v>305</v>
      </c>
      <c r="B107" s="6" t="s">
        <v>306</v>
      </c>
      <c r="C107" s="6" t="s">
        <v>27</v>
      </c>
      <c r="D107" s="22" t="s">
        <v>307</v>
      </c>
      <c r="E107" s="6" t="s">
        <v>33</v>
      </c>
      <c r="F107" s="35">
        <v>6</v>
      </c>
      <c r="G107" s="23">
        <v>18.73</v>
      </c>
      <c r="H107" s="49">
        <v>5.46</v>
      </c>
      <c r="I107" s="50">
        <v>13.27</v>
      </c>
      <c r="J107" s="51">
        <v>18.73</v>
      </c>
      <c r="K107" s="66">
        <f t="shared" si="174"/>
        <v>6.5907</v>
      </c>
      <c r="L107" s="67">
        <f t="shared" si="175"/>
        <v>16.0182</v>
      </c>
      <c r="M107" s="68">
        <f t="shared" si="176"/>
        <v>22.608899999999998</v>
      </c>
      <c r="N107" s="66">
        <f t="shared" si="177"/>
        <v>39.544199999999996</v>
      </c>
      <c r="O107" s="67">
        <f t="shared" si="178"/>
        <v>96.109200000000001</v>
      </c>
      <c r="P107" s="51">
        <f t="shared" si="179"/>
        <v>135.6534</v>
      </c>
      <c r="Q107" s="24">
        <v>9.8454204164477916E-5</v>
      </c>
    </row>
    <row r="108" spans="1:17" ht="39" customHeight="1" x14ac:dyDescent="0.2">
      <c r="A108" s="6" t="s">
        <v>308</v>
      </c>
      <c r="B108" s="6" t="s">
        <v>309</v>
      </c>
      <c r="C108" s="6" t="s">
        <v>27</v>
      </c>
      <c r="D108" s="22" t="s">
        <v>310</v>
      </c>
      <c r="E108" s="6" t="s">
        <v>50</v>
      </c>
      <c r="F108" s="35">
        <v>76.72</v>
      </c>
      <c r="G108" s="23">
        <v>48.12</v>
      </c>
      <c r="H108" s="49">
        <v>2.54</v>
      </c>
      <c r="I108" s="50">
        <v>45.58</v>
      </c>
      <c r="J108" s="51">
        <v>48.12</v>
      </c>
      <c r="K108" s="66">
        <f t="shared" si="174"/>
        <v>3.0659999999999998</v>
      </c>
      <c r="L108" s="67">
        <f t="shared" si="175"/>
        <v>55.019599999999997</v>
      </c>
      <c r="M108" s="68">
        <f t="shared" si="176"/>
        <v>58.085599999999999</v>
      </c>
      <c r="N108" s="66">
        <f t="shared" si="177"/>
        <v>235.2235</v>
      </c>
      <c r="O108" s="67">
        <f t="shared" si="178"/>
        <v>4221.1036999999997</v>
      </c>
      <c r="P108" s="51">
        <f t="shared" si="179"/>
        <v>4456.3271999999997</v>
      </c>
      <c r="Q108" s="24">
        <v>3.234288065191787E-3</v>
      </c>
    </row>
    <row r="109" spans="1:17" ht="39" customHeight="1" x14ac:dyDescent="0.2">
      <c r="A109" s="6" t="s">
        <v>311</v>
      </c>
      <c r="B109" s="6" t="s">
        <v>312</v>
      </c>
      <c r="C109" s="6" t="s">
        <v>27</v>
      </c>
      <c r="D109" s="22" t="s">
        <v>313</v>
      </c>
      <c r="E109" s="6" t="s">
        <v>50</v>
      </c>
      <c r="F109" s="35">
        <v>88.82</v>
      </c>
      <c r="G109" s="23">
        <v>91.65</v>
      </c>
      <c r="H109" s="49">
        <v>3.01</v>
      </c>
      <c r="I109" s="50">
        <v>88.64</v>
      </c>
      <c r="J109" s="51">
        <v>91.65</v>
      </c>
      <c r="K109" s="66">
        <f t="shared" si="174"/>
        <v>3.6333000000000002</v>
      </c>
      <c r="L109" s="67">
        <f t="shared" si="175"/>
        <v>106.9973</v>
      </c>
      <c r="M109" s="68">
        <f t="shared" si="176"/>
        <v>110.6306</v>
      </c>
      <c r="N109" s="66">
        <f t="shared" si="177"/>
        <v>322.7097</v>
      </c>
      <c r="O109" s="67">
        <f t="shared" si="178"/>
        <v>9503.5002000000004</v>
      </c>
      <c r="P109" s="51">
        <f t="shared" si="179"/>
        <v>9826.2098999999998</v>
      </c>
      <c r="Q109" s="24">
        <v>7.1316220045409134E-3</v>
      </c>
    </row>
    <row r="110" spans="1:17" ht="39" customHeight="1" x14ac:dyDescent="0.2">
      <c r="A110" s="6" t="s">
        <v>314</v>
      </c>
      <c r="B110" s="6" t="s">
        <v>315</v>
      </c>
      <c r="C110" s="6" t="s">
        <v>27</v>
      </c>
      <c r="D110" s="22" t="s">
        <v>316</v>
      </c>
      <c r="E110" s="6" t="s">
        <v>50</v>
      </c>
      <c r="F110" s="35">
        <v>70.069999999999993</v>
      </c>
      <c r="G110" s="23">
        <v>153.28</v>
      </c>
      <c r="H110" s="49">
        <v>3.48</v>
      </c>
      <c r="I110" s="50">
        <v>149.80000000000001</v>
      </c>
      <c r="J110" s="51">
        <v>153.28</v>
      </c>
      <c r="K110" s="66">
        <f t="shared" si="174"/>
        <v>4.2007000000000003</v>
      </c>
      <c r="L110" s="67">
        <f t="shared" si="175"/>
        <v>180.8235</v>
      </c>
      <c r="M110" s="68">
        <f t="shared" si="176"/>
        <v>185.02420000000001</v>
      </c>
      <c r="N110" s="66">
        <f t="shared" si="177"/>
        <v>294.34300000000002</v>
      </c>
      <c r="O110" s="67">
        <f t="shared" si="178"/>
        <v>12670.302600000001</v>
      </c>
      <c r="P110" s="51">
        <f t="shared" si="179"/>
        <v>12964.645699999999</v>
      </c>
      <c r="Q110" s="24">
        <v>9.4094114439564475E-3</v>
      </c>
    </row>
    <row r="111" spans="1:17" ht="39" customHeight="1" x14ac:dyDescent="0.2">
      <c r="A111" s="6" t="s">
        <v>317</v>
      </c>
      <c r="B111" s="6" t="s">
        <v>318</v>
      </c>
      <c r="C111" s="6" t="s">
        <v>27</v>
      </c>
      <c r="D111" s="22" t="s">
        <v>319</v>
      </c>
      <c r="E111" s="6" t="s">
        <v>50</v>
      </c>
      <c r="F111" s="35">
        <v>12.4</v>
      </c>
      <c r="G111" s="23">
        <v>237.96</v>
      </c>
      <c r="H111" s="49">
        <v>3.95</v>
      </c>
      <c r="I111" s="50">
        <v>234.01</v>
      </c>
      <c r="J111" s="51">
        <v>237.96</v>
      </c>
      <c r="K111" s="66">
        <f t="shared" si="174"/>
        <v>4.7679999999999998</v>
      </c>
      <c r="L111" s="67">
        <f t="shared" si="175"/>
        <v>282.47340000000003</v>
      </c>
      <c r="M111" s="68">
        <f t="shared" si="176"/>
        <v>287.2414</v>
      </c>
      <c r="N111" s="66">
        <f t="shared" si="177"/>
        <v>59.123199999999997</v>
      </c>
      <c r="O111" s="67">
        <f t="shared" si="178"/>
        <v>3502.6702</v>
      </c>
      <c r="P111" s="51">
        <f t="shared" si="179"/>
        <v>3561.7934</v>
      </c>
      <c r="Q111" s="24">
        <v>2.5850580194707686E-3</v>
      </c>
    </row>
    <row r="112" spans="1:17" ht="51.95" customHeight="1" x14ac:dyDescent="0.2">
      <c r="A112" s="6" t="s">
        <v>320</v>
      </c>
      <c r="B112" s="6" t="s">
        <v>321</v>
      </c>
      <c r="C112" s="6" t="s">
        <v>27</v>
      </c>
      <c r="D112" s="22" t="s">
        <v>322</v>
      </c>
      <c r="E112" s="6" t="s">
        <v>33</v>
      </c>
      <c r="F112" s="35">
        <v>10</v>
      </c>
      <c r="G112" s="23">
        <v>44.79</v>
      </c>
      <c r="H112" s="49">
        <v>10.93</v>
      </c>
      <c r="I112" s="50">
        <v>33.86</v>
      </c>
      <c r="J112" s="51">
        <v>44.79</v>
      </c>
      <c r="K112" s="66">
        <f t="shared" si="174"/>
        <v>13.1936</v>
      </c>
      <c r="L112" s="67">
        <f t="shared" si="175"/>
        <v>40.872399999999999</v>
      </c>
      <c r="M112" s="68">
        <f t="shared" si="176"/>
        <v>54.066000000000003</v>
      </c>
      <c r="N112" s="66">
        <f t="shared" si="177"/>
        <v>131.93600000000001</v>
      </c>
      <c r="O112" s="67">
        <f t="shared" si="178"/>
        <v>408.72399999999999</v>
      </c>
      <c r="P112" s="51">
        <f t="shared" si="179"/>
        <v>540.66</v>
      </c>
      <c r="Q112" s="24">
        <v>3.9239756224657108E-4</v>
      </c>
    </row>
    <row r="113" spans="1:17" ht="24" customHeight="1" x14ac:dyDescent="0.2">
      <c r="A113" s="6" t="s">
        <v>323</v>
      </c>
      <c r="B113" s="6" t="s">
        <v>324</v>
      </c>
      <c r="C113" s="6" t="s">
        <v>22</v>
      </c>
      <c r="D113" s="22" t="s">
        <v>325</v>
      </c>
      <c r="E113" s="6" t="s">
        <v>50</v>
      </c>
      <c r="F113" s="35">
        <v>224.01</v>
      </c>
      <c r="G113" s="23">
        <v>33.47</v>
      </c>
      <c r="H113" s="49">
        <v>25.16</v>
      </c>
      <c r="I113" s="50">
        <v>8.31</v>
      </c>
      <c r="J113" s="51">
        <v>33.47</v>
      </c>
      <c r="K113" s="66">
        <f t="shared" si="174"/>
        <v>30.3706</v>
      </c>
      <c r="L113" s="67">
        <f t="shared" si="175"/>
        <v>10.031000000000001</v>
      </c>
      <c r="M113" s="68">
        <f t="shared" si="176"/>
        <v>40.401600000000002</v>
      </c>
      <c r="N113" s="66">
        <f t="shared" si="177"/>
        <v>6803.3181000000004</v>
      </c>
      <c r="O113" s="67">
        <f t="shared" si="178"/>
        <v>2247.0443</v>
      </c>
      <c r="P113" s="51">
        <f t="shared" si="179"/>
        <v>9050.3624</v>
      </c>
      <c r="Q113" s="24">
        <v>6.5685284364266888E-3</v>
      </c>
    </row>
    <row r="114" spans="1:17" ht="24" customHeight="1" x14ac:dyDescent="0.2">
      <c r="A114" s="5" t="s">
        <v>326</v>
      </c>
      <c r="B114" s="5"/>
      <c r="C114" s="5"/>
      <c r="D114" s="19" t="s">
        <v>327</v>
      </c>
      <c r="E114" s="5"/>
      <c r="F114" s="39"/>
      <c r="G114" s="20"/>
      <c r="H114" s="45"/>
      <c r="I114" s="46"/>
      <c r="J114" s="47"/>
      <c r="K114" s="45"/>
      <c r="L114" s="46"/>
      <c r="M114" s="47"/>
      <c r="N114" s="45"/>
      <c r="O114" s="46"/>
      <c r="P114" s="48">
        <f>ROUND(P115+P116,2)-0.01</f>
        <v>15774.34</v>
      </c>
      <c r="Q114" s="21">
        <v>1.1448634729821269E-2</v>
      </c>
    </row>
    <row r="115" spans="1:17" ht="51.95" customHeight="1" x14ac:dyDescent="0.2">
      <c r="A115" s="6" t="s">
        <v>328</v>
      </c>
      <c r="B115" s="6" t="s">
        <v>329</v>
      </c>
      <c r="C115" s="6" t="s">
        <v>27</v>
      </c>
      <c r="D115" s="22" t="s">
        <v>330</v>
      </c>
      <c r="E115" s="6" t="s">
        <v>50</v>
      </c>
      <c r="F115" s="35">
        <v>58</v>
      </c>
      <c r="G115" s="23">
        <v>214.32</v>
      </c>
      <c r="H115" s="49">
        <v>5.19</v>
      </c>
      <c r="I115" s="50">
        <v>209.13</v>
      </c>
      <c r="J115" s="51">
        <v>214.32</v>
      </c>
      <c r="K115" s="66">
        <f t="shared" ref="K115" si="180">TRUNC(H115*(1+$K$2),4)</f>
        <v>6.2648000000000001</v>
      </c>
      <c r="L115" s="67">
        <f t="shared" ref="L115" si="181">TRUNC(I115*(1+$K$2),4)</f>
        <v>252.4408</v>
      </c>
      <c r="M115" s="68">
        <f t="shared" ref="M115" si="182">L115+K115</f>
        <v>258.7056</v>
      </c>
      <c r="N115" s="66">
        <f t="shared" ref="N115" si="183">ROUND(K115*F115,4)</f>
        <v>363.35840000000002</v>
      </c>
      <c r="O115" s="67">
        <f t="shared" ref="O115" si="184">ROUND(L115*F115,4)</f>
        <v>14641.5664</v>
      </c>
      <c r="P115" s="51">
        <f t="shared" ref="P115" si="185">IFERROR(IF(M115*F115&lt;&gt;0,ROUND(ROUND(M115,4)*ROUND(F115,4),4),""),"")</f>
        <v>15004.924800000001</v>
      </c>
      <c r="Q115" s="24">
        <v>1.0890201923107249E-2</v>
      </c>
    </row>
    <row r="116" spans="1:17" ht="24" customHeight="1" x14ac:dyDescent="0.2">
      <c r="A116" s="6" t="s">
        <v>331</v>
      </c>
      <c r="B116" s="6" t="s">
        <v>332</v>
      </c>
      <c r="C116" s="6" t="s">
        <v>22</v>
      </c>
      <c r="D116" s="22" t="s">
        <v>333</v>
      </c>
      <c r="E116" s="6" t="s">
        <v>50</v>
      </c>
      <c r="F116" s="35">
        <v>58</v>
      </c>
      <c r="G116" s="23">
        <v>10.99</v>
      </c>
      <c r="H116" s="49">
        <v>4.8099999999999996</v>
      </c>
      <c r="I116" s="50">
        <v>6.18</v>
      </c>
      <c r="J116" s="51">
        <v>10.99</v>
      </c>
      <c r="K116" s="66">
        <f t="shared" ref="K116" si="186">TRUNC(H116*(1+$K$2),4)</f>
        <v>5.8060999999999998</v>
      </c>
      <c r="L116" s="67">
        <f t="shared" ref="L116" si="187">TRUNC(I116*(1+$K$2),4)</f>
        <v>7.4598000000000004</v>
      </c>
      <c r="M116" s="68">
        <f t="shared" ref="M116" si="188">L116+K116</f>
        <v>13.2659</v>
      </c>
      <c r="N116" s="66">
        <f t="shared" ref="N116" si="189">ROUND(K116*F116,4)</f>
        <v>336.75380000000001</v>
      </c>
      <c r="O116" s="67">
        <f t="shared" ref="O116" si="190">ROUND(L116*F116,4)</f>
        <v>432.66840000000002</v>
      </c>
      <c r="P116" s="51">
        <f t="shared" ref="P116" si="191">IFERROR(IF(M116*F116&lt;&gt;0,ROUND(ROUND(M116,4)*ROUND(F116,4),4),""),"")</f>
        <v>769.42219999999998</v>
      </c>
      <c r="Q116" s="24">
        <v>5.5843280671401957E-4</v>
      </c>
    </row>
    <row r="117" spans="1:17" ht="24" customHeight="1" x14ac:dyDescent="0.2">
      <c r="A117" s="10" t="s">
        <v>334</v>
      </c>
      <c r="B117" s="10"/>
      <c r="C117" s="10"/>
      <c r="D117" s="31" t="s">
        <v>335</v>
      </c>
      <c r="E117" s="10"/>
      <c r="F117" s="40"/>
      <c r="G117" s="32"/>
      <c r="H117" s="62"/>
      <c r="I117" s="63"/>
      <c r="J117" s="64"/>
      <c r="K117" s="62"/>
      <c r="L117" s="63"/>
      <c r="M117" s="64"/>
      <c r="N117" s="62"/>
      <c r="O117" s="63"/>
      <c r="P117" s="65">
        <f>ROUND(P118+P121+P131,2)</f>
        <v>9922.4699999999993</v>
      </c>
      <c r="Q117" s="18">
        <v>7.2014983822251879E-3</v>
      </c>
    </row>
    <row r="118" spans="1:17" ht="24" customHeight="1" x14ac:dyDescent="0.2">
      <c r="A118" s="5" t="s">
        <v>336</v>
      </c>
      <c r="B118" s="5"/>
      <c r="C118" s="5"/>
      <c r="D118" s="19" t="s">
        <v>337</v>
      </c>
      <c r="E118" s="5"/>
      <c r="F118" s="39"/>
      <c r="G118" s="20"/>
      <c r="H118" s="45"/>
      <c r="I118" s="46"/>
      <c r="J118" s="47"/>
      <c r="K118" s="45"/>
      <c r="L118" s="46"/>
      <c r="M118" s="47"/>
      <c r="N118" s="45"/>
      <c r="O118" s="46"/>
      <c r="P118" s="48">
        <f>ROUND(P119+P120,2)+0.01</f>
        <v>2377.4500000000003</v>
      </c>
      <c r="Q118" s="21">
        <v>1.7254892134912572E-3</v>
      </c>
    </row>
    <row r="119" spans="1:17" ht="26.1" customHeight="1" x14ac:dyDescent="0.2">
      <c r="A119" s="6" t="s">
        <v>338</v>
      </c>
      <c r="B119" s="6" t="s">
        <v>339</v>
      </c>
      <c r="C119" s="6" t="s">
        <v>27</v>
      </c>
      <c r="D119" s="22" t="s">
        <v>340</v>
      </c>
      <c r="E119" s="6" t="s">
        <v>33</v>
      </c>
      <c r="F119" s="35">
        <v>2</v>
      </c>
      <c r="G119" s="23">
        <v>176.04</v>
      </c>
      <c r="H119" s="49">
        <v>14.46</v>
      </c>
      <c r="I119" s="50">
        <v>161.58000000000001</v>
      </c>
      <c r="J119" s="51">
        <v>176.04</v>
      </c>
      <c r="K119" s="66">
        <f t="shared" ref="K119" si="192">TRUNC(H119*(1+$K$2),4)</f>
        <v>17.454599999999999</v>
      </c>
      <c r="L119" s="67">
        <f t="shared" ref="L119" si="193">TRUNC(I119*(1+$K$2),4)</f>
        <v>195.04320000000001</v>
      </c>
      <c r="M119" s="68">
        <f t="shared" ref="M119" si="194">L119+K119</f>
        <v>212.49780000000001</v>
      </c>
      <c r="N119" s="66">
        <f t="shared" ref="N119" si="195">ROUND(K119*F119,4)</f>
        <v>34.909199999999998</v>
      </c>
      <c r="O119" s="67">
        <f t="shared" ref="O119" si="196">ROUND(L119*F119,4)</f>
        <v>390.08640000000003</v>
      </c>
      <c r="P119" s="51">
        <f t="shared" ref="P119" si="197">IFERROR(IF(M119*F119&lt;&gt;0,ROUND(ROUND(M119,4)*ROUND(F119,4),4),""),"")</f>
        <v>424.99560000000002</v>
      </c>
      <c r="Q119" s="24">
        <v>3.0845129206468576E-4</v>
      </c>
    </row>
    <row r="120" spans="1:17" ht="39" customHeight="1" x14ac:dyDescent="0.2">
      <c r="A120" s="6" t="s">
        <v>341</v>
      </c>
      <c r="B120" s="6" t="s">
        <v>342</v>
      </c>
      <c r="C120" s="6" t="s">
        <v>27</v>
      </c>
      <c r="D120" s="22" t="s">
        <v>343</v>
      </c>
      <c r="E120" s="6" t="s">
        <v>33</v>
      </c>
      <c r="F120" s="35">
        <v>19</v>
      </c>
      <c r="G120" s="23">
        <v>85.13</v>
      </c>
      <c r="H120" s="49">
        <v>4.49</v>
      </c>
      <c r="I120" s="50">
        <v>80.64</v>
      </c>
      <c r="J120" s="51">
        <v>85.13</v>
      </c>
      <c r="K120" s="66">
        <f t="shared" ref="K120" si="198">TRUNC(H120*(1+$K$2),4)</f>
        <v>5.4198000000000004</v>
      </c>
      <c r="L120" s="67">
        <f t="shared" ref="L120" si="199">TRUNC(I120*(1+$K$2),4)</f>
        <v>97.340500000000006</v>
      </c>
      <c r="M120" s="68">
        <f t="shared" ref="M120" si="200">L120+K120</f>
        <v>102.7603</v>
      </c>
      <c r="N120" s="66">
        <f t="shared" ref="N120" si="201">ROUND(K120*F120,4)</f>
        <v>102.97620000000001</v>
      </c>
      <c r="O120" s="67">
        <f t="shared" ref="O120" si="202">ROUND(L120*F120,4)</f>
        <v>1849.4694999999999</v>
      </c>
      <c r="P120" s="51">
        <f t="shared" ref="P120" si="203">IFERROR(IF(M120*F120&lt;&gt;0,ROUND(ROUND(M120,4)*ROUND(F120,4),4),""),"")</f>
        <v>1952.4457</v>
      </c>
      <c r="Q120" s="24">
        <v>1.4170379214265714E-3</v>
      </c>
    </row>
    <row r="121" spans="1:17" ht="24" customHeight="1" x14ac:dyDescent="0.2">
      <c r="A121" s="5" t="s">
        <v>344</v>
      </c>
      <c r="B121" s="5"/>
      <c r="C121" s="5"/>
      <c r="D121" s="19" t="s">
        <v>345</v>
      </c>
      <c r="E121" s="5"/>
      <c r="F121" s="39"/>
      <c r="G121" s="20"/>
      <c r="H121" s="45"/>
      <c r="I121" s="46"/>
      <c r="J121" s="47"/>
      <c r="K121" s="45"/>
      <c r="L121" s="46"/>
      <c r="M121" s="47"/>
      <c r="N121" s="45"/>
      <c r="O121" s="46"/>
      <c r="P121" s="48">
        <f>ROUND(SUM(P122:P130),2)</f>
        <v>7155.36</v>
      </c>
      <c r="Q121" s="21">
        <v>5.1932008252000708E-3</v>
      </c>
    </row>
    <row r="122" spans="1:17" ht="39" customHeight="1" x14ac:dyDescent="0.2">
      <c r="A122" s="6" t="s">
        <v>346</v>
      </c>
      <c r="B122" s="6" t="s">
        <v>347</v>
      </c>
      <c r="C122" s="6" t="s">
        <v>27</v>
      </c>
      <c r="D122" s="22" t="s">
        <v>348</v>
      </c>
      <c r="E122" s="6" t="s">
        <v>33</v>
      </c>
      <c r="F122" s="35">
        <v>1</v>
      </c>
      <c r="G122" s="23">
        <v>241.09</v>
      </c>
      <c r="H122" s="49">
        <v>11.6</v>
      </c>
      <c r="I122" s="50">
        <v>229.49</v>
      </c>
      <c r="J122" s="51">
        <v>241.09</v>
      </c>
      <c r="K122" s="66">
        <f t="shared" ref="K122" si="204">TRUNC(H122*(1+$K$2),4)</f>
        <v>14.0023</v>
      </c>
      <c r="L122" s="67">
        <f t="shared" ref="L122" si="205">TRUNC(I122*(1+$K$2),4)</f>
        <v>277.01729999999998</v>
      </c>
      <c r="M122" s="68">
        <f t="shared" ref="M122" si="206">L122+K122</f>
        <v>291.01959999999997</v>
      </c>
      <c r="N122" s="66">
        <f t="shared" ref="N122" si="207">ROUND(K122*F122,4)</f>
        <v>14.0023</v>
      </c>
      <c r="O122" s="67">
        <f t="shared" ref="O122" si="208">ROUND(L122*F122,4)</f>
        <v>277.01729999999998</v>
      </c>
      <c r="P122" s="51">
        <f t="shared" ref="P122" si="209">IFERROR(IF(M122*F122&lt;&gt;0,ROUND(ROUND(M122,4)*ROUND(F122,4),4),""),"")</f>
        <v>291.01960000000003</v>
      </c>
      <c r="Q122" s="24">
        <v>2.1121484322845685E-4</v>
      </c>
    </row>
    <row r="123" spans="1:17" ht="51.95" customHeight="1" x14ac:dyDescent="0.2">
      <c r="A123" s="6" t="s">
        <v>349</v>
      </c>
      <c r="B123" s="6" t="s">
        <v>350</v>
      </c>
      <c r="C123" s="6" t="s">
        <v>27</v>
      </c>
      <c r="D123" s="22" t="s">
        <v>351</v>
      </c>
      <c r="E123" s="6" t="s">
        <v>33</v>
      </c>
      <c r="F123" s="35">
        <v>4</v>
      </c>
      <c r="G123" s="23">
        <v>11.23</v>
      </c>
      <c r="H123" s="49">
        <v>3.97</v>
      </c>
      <c r="I123" s="50">
        <v>7.26</v>
      </c>
      <c r="J123" s="51">
        <v>11.23</v>
      </c>
      <c r="K123" s="66">
        <f t="shared" ref="K123:K130" si="210">TRUNC(H123*(1+$K$2),4)</f>
        <v>4.7920999999999996</v>
      </c>
      <c r="L123" s="67">
        <f t="shared" ref="L123:L130" si="211">TRUNC(I123*(1+$K$2),4)</f>
        <v>8.7635000000000005</v>
      </c>
      <c r="M123" s="68">
        <f t="shared" ref="M123:M130" si="212">L123+K123</f>
        <v>13.5556</v>
      </c>
      <c r="N123" s="66">
        <f t="shared" ref="N123:N130" si="213">ROUND(K123*F123,4)</f>
        <v>19.168399999999998</v>
      </c>
      <c r="O123" s="67">
        <f t="shared" ref="O123:O130" si="214">ROUND(L123*F123,4)</f>
        <v>35.054000000000002</v>
      </c>
      <c r="P123" s="51">
        <f t="shared" ref="P123:P130" si="215">IFERROR(IF(M123*F123&lt;&gt;0,ROUND(ROUND(M123,4)*ROUND(F123,4),4),""),"")</f>
        <v>54.2224</v>
      </c>
      <c r="Q123" s="24">
        <v>3.9353647010752342E-5</v>
      </c>
    </row>
    <row r="124" spans="1:17" ht="39" customHeight="1" x14ac:dyDescent="0.2">
      <c r="A124" s="6" t="s">
        <v>352</v>
      </c>
      <c r="B124" s="6" t="s">
        <v>353</v>
      </c>
      <c r="C124" s="6" t="s">
        <v>27</v>
      </c>
      <c r="D124" s="22" t="s">
        <v>354</v>
      </c>
      <c r="E124" s="6" t="s">
        <v>33</v>
      </c>
      <c r="F124" s="35">
        <v>4</v>
      </c>
      <c r="G124" s="23">
        <v>13.04</v>
      </c>
      <c r="H124" s="49">
        <v>5.18</v>
      </c>
      <c r="I124" s="50">
        <v>7.86</v>
      </c>
      <c r="J124" s="51">
        <v>13.04</v>
      </c>
      <c r="K124" s="66">
        <f t="shared" si="210"/>
        <v>6.2526999999999999</v>
      </c>
      <c r="L124" s="67">
        <f t="shared" si="211"/>
        <v>9.4878</v>
      </c>
      <c r="M124" s="68">
        <f t="shared" si="212"/>
        <v>15.740500000000001</v>
      </c>
      <c r="N124" s="66">
        <f t="shared" si="213"/>
        <v>25.0108</v>
      </c>
      <c r="O124" s="67">
        <f t="shared" si="214"/>
        <v>37.9512</v>
      </c>
      <c r="P124" s="51">
        <f t="shared" si="215"/>
        <v>62.962000000000003</v>
      </c>
      <c r="Q124" s="24">
        <v>4.569648771328678E-5</v>
      </c>
    </row>
    <row r="125" spans="1:17" ht="39" customHeight="1" x14ac:dyDescent="0.2">
      <c r="A125" s="6" t="s">
        <v>355</v>
      </c>
      <c r="B125" s="6" t="s">
        <v>356</v>
      </c>
      <c r="C125" s="6" t="s">
        <v>27</v>
      </c>
      <c r="D125" s="22" t="s">
        <v>357</v>
      </c>
      <c r="E125" s="6" t="s">
        <v>33</v>
      </c>
      <c r="F125" s="35">
        <v>16</v>
      </c>
      <c r="G125" s="23">
        <v>10.039999999999999</v>
      </c>
      <c r="H125" s="49">
        <v>6.46</v>
      </c>
      <c r="I125" s="50">
        <v>3.58</v>
      </c>
      <c r="J125" s="51">
        <v>10.039999999999999</v>
      </c>
      <c r="K125" s="66">
        <f t="shared" si="210"/>
        <v>7.7977999999999996</v>
      </c>
      <c r="L125" s="67">
        <f t="shared" si="211"/>
        <v>4.3213999999999997</v>
      </c>
      <c r="M125" s="68">
        <f t="shared" si="212"/>
        <v>12.119199999999999</v>
      </c>
      <c r="N125" s="66">
        <f t="shared" si="213"/>
        <v>124.76479999999999</v>
      </c>
      <c r="O125" s="67">
        <f t="shared" si="214"/>
        <v>69.142399999999995</v>
      </c>
      <c r="P125" s="51">
        <f t="shared" si="215"/>
        <v>193.90719999999999</v>
      </c>
      <c r="Q125" s="24">
        <v>1.4073396829490775E-4</v>
      </c>
    </row>
    <row r="126" spans="1:17" ht="39" customHeight="1" x14ac:dyDescent="0.2">
      <c r="A126" s="6" t="s">
        <v>358</v>
      </c>
      <c r="B126" s="6" t="s">
        <v>359</v>
      </c>
      <c r="C126" s="6" t="s">
        <v>27</v>
      </c>
      <c r="D126" s="22" t="s">
        <v>360</v>
      </c>
      <c r="E126" s="6" t="s">
        <v>33</v>
      </c>
      <c r="F126" s="35">
        <v>1</v>
      </c>
      <c r="G126" s="23">
        <v>20.45</v>
      </c>
      <c r="H126" s="49">
        <v>9.76</v>
      </c>
      <c r="I126" s="50">
        <v>10.69</v>
      </c>
      <c r="J126" s="51">
        <v>20.45</v>
      </c>
      <c r="K126" s="66">
        <f t="shared" si="210"/>
        <v>11.7812</v>
      </c>
      <c r="L126" s="67">
        <f t="shared" si="211"/>
        <v>12.9038</v>
      </c>
      <c r="M126" s="68">
        <f t="shared" si="212"/>
        <v>24.685000000000002</v>
      </c>
      <c r="N126" s="66">
        <f t="shared" si="213"/>
        <v>11.7812</v>
      </c>
      <c r="O126" s="67">
        <f t="shared" si="214"/>
        <v>12.9038</v>
      </c>
      <c r="P126" s="51">
        <f t="shared" si="215"/>
        <v>24.684999999999999</v>
      </c>
      <c r="Q126" s="24">
        <v>1.7915896735749896E-5</v>
      </c>
    </row>
    <row r="127" spans="1:17" ht="39" customHeight="1" x14ac:dyDescent="0.2">
      <c r="A127" s="6" t="s">
        <v>361</v>
      </c>
      <c r="B127" s="6" t="s">
        <v>362</v>
      </c>
      <c r="C127" s="6" t="s">
        <v>27</v>
      </c>
      <c r="D127" s="22" t="s">
        <v>363</v>
      </c>
      <c r="E127" s="6" t="s">
        <v>50</v>
      </c>
      <c r="F127" s="35">
        <v>61</v>
      </c>
      <c r="G127" s="23">
        <v>13.03</v>
      </c>
      <c r="H127" s="49">
        <v>6.74</v>
      </c>
      <c r="I127" s="50">
        <v>6.29</v>
      </c>
      <c r="J127" s="51">
        <v>13.03</v>
      </c>
      <c r="K127" s="66">
        <f t="shared" si="210"/>
        <v>8.1357999999999997</v>
      </c>
      <c r="L127" s="67">
        <f t="shared" si="211"/>
        <v>7.5926</v>
      </c>
      <c r="M127" s="68">
        <f t="shared" si="212"/>
        <v>15.728400000000001</v>
      </c>
      <c r="N127" s="66">
        <f t="shared" si="213"/>
        <v>496.28379999999999</v>
      </c>
      <c r="O127" s="67">
        <f t="shared" si="214"/>
        <v>463.14859999999999</v>
      </c>
      <c r="P127" s="51">
        <f t="shared" si="215"/>
        <v>959.43240000000003</v>
      </c>
      <c r="Q127" s="24">
        <v>6.9633702701594579E-4</v>
      </c>
    </row>
    <row r="128" spans="1:17" ht="39" customHeight="1" x14ac:dyDescent="0.2">
      <c r="A128" s="6" t="s">
        <v>364</v>
      </c>
      <c r="B128" s="6" t="s">
        <v>365</v>
      </c>
      <c r="C128" s="6" t="s">
        <v>27</v>
      </c>
      <c r="D128" s="22" t="s">
        <v>366</v>
      </c>
      <c r="E128" s="6" t="s">
        <v>50</v>
      </c>
      <c r="F128" s="35">
        <v>133</v>
      </c>
      <c r="G128" s="23">
        <v>31.19</v>
      </c>
      <c r="H128" s="49">
        <v>11.39</v>
      </c>
      <c r="I128" s="50">
        <v>19.8</v>
      </c>
      <c r="J128" s="51">
        <v>31.19</v>
      </c>
      <c r="K128" s="66">
        <f t="shared" si="210"/>
        <v>13.748799999999999</v>
      </c>
      <c r="L128" s="67">
        <f t="shared" si="211"/>
        <v>23.900500000000001</v>
      </c>
      <c r="M128" s="68">
        <f t="shared" si="212"/>
        <v>37.649299999999997</v>
      </c>
      <c r="N128" s="66">
        <f t="shared" si="213"/>
        <v>1828.5904</v>
      </c>
      <c r="O128" s="67">
        <f t="shared" si="214"/>
        <v>3178.7665000000002</v>
      </c>
      <c r="P128" s="51">
        <f t="shared" si="215"/>
        <v>5007.3568999999998</v>
      </c>
      <c r="Q128" s="24">
        <v>3.634228701809742E-3</v>
      </c>
    </row>
    <row r="129" spans="1:17" ht="39" customHeight="1" x14ac:dyDescent="0.2">
      <c r="A129" s="6" t="s">
        <v>367</v>
      </c>
      <c r="B129" s="6" t="s">
        <v>368</v>
      </c>
      <c r="C129" s="6" t="s">
        <v>27</v>
      </c>
      <c r="D129" s="22" t="s">
        <v>369</v>
      </c>
      <c r="E129" s="6" t="s">
        <v>33</v>
      </c>
      <c r="F129" s="35">
        <v>3</v>
      </c>
      <c r="G129" s="23">
        <v>24.48</v>
      </c>
      <c r="H129" s="49">
        <v>7.95</v>
      </c>
      <c r="I129" s="50">
        <v>16.53</v>
      </c>
      <c r="J129" s="51">
        <v>24.48</v>
      </c>
      <c r="K129" s="66">
        <f t="shared" si="210"/>
        <v>9.5963999999999992</v>
      </c>
      <c r="L129" s="67">
        <f t="shared" si="211"/>
        <v>19.953299999999999</v>
      </c>
      <c r="M129" s="68">
        <f t="shared" si="212"/>
        <v>29.549699999999998</v>
      </c>
      <c r="N129" s="66">
        <f t="shared" si="213"/>
        <v>28.789200000000001</v>
      </c>
      <c r="O129" s="67">
        <f t="shared" si="214"/>
        <v>59.859900000000003</v>
      </c>
      <c r="P129" s="51">
        <f t="shared" si="215"/>
        <v>88.649100000000004</v>
      </c>
      <c r="Q129" s="24">
        <v>6.4339533314106237E-5</v>
      </c>
    </row>
    <row r="130" spans="1:17" ht="39" customHeight="1" x14ac:dyDescent="0.2">
      <c r="A130" s="6" t="s">
        <v>370</v>
      </c>
      <c r="B130" s="6" t="s">
        <v>371</v>
      </c>
      <c r="C130" s="6" t="s">
        <v>27</v>
      </c>
      <c r="D130" s="22" t="s">
        <v>372</v>
      </c>
      <c r="E130" s="6" t="s">
        <v>33</v>
      </c>
      <c r="F130" s="35">
        <v>15</v>
      </c>
      <c r="G130" s="23">
        <v>26.13</v>
      </c>
      <c r="H130" s="49">
        <v>9.83</v>
      </c>
      <c r="I130" s="50">
        <v>16.3</v>
      </c>
      <c r="J130" s="51">
        <v>26.13</v>
      </c>
      <c r="K130" s="66">
        <f t="shared" si="210"/>
        <v>11.8657</v>
      </c>
      <c r="L130" s="67">
        <f t="shared" si="211"/>
        <v>19.675699999999999</v>
      </c>
      <c r="M130" s="68">
        <f t="shared" si="212"/>
        <v>31.541399999999999</v>
      </c>
      <c r="N130" s="66">
        <f t="shared" si="213"/>
        <v>177.9855</v>
      </c>
      <c r="O130" s="67">
        <f t="shared" si="214"/>
        <v>295.13549999999998</v>
      </c>
      <c r="P130" s="51">
        <f t="shared" si="215"/>
        <v>473.12099999999998</v>
      </c>
      <c r="Q130" s="24">
        <v>3.4338072007712332E-4</v>
      </c>
    </row>
    <row r="131" spans="1:17" ht="24" customHeight="1" x14ac:dyDescent="0.2">
      <c r="A131" s="5" t="s">
        <v>373</v>
      </c>
      <c r="B131" s="5"/>
      <c r="C131" s="5"/>
      <c r="D131" s="19" t="s">
        <v>374</v>
      </c>
      <c r="E131" s="5"/>
      <c r="F131" s="39"/>
      <c r="G131" s="20"/>
      <c r="H131" s="45"/>
      <c r="I131" s="46"/>
      <c r="J131" s="47"/>
      <c r="K131" s="45"/>
      <c r="L131" s="46"/>
      <c r="M131" s="47"/>
      <c r="N131" s="45"/>
      <c r="O131" s="46"/>
      <c r="P131" s="48">
        <f>ROUND(P132,2)</f>
        <v>389.66</v>
      </c>
      <c r="Q131" s="21">
        <v>2.8280834353385941E-4</v>
      </c>
    </row>
    <row r="132" spans="1:17" ht="39" customHeight="1" thickBot="1" x14ac:dyDescent="0.25">
      <c r="A132" s="9" t="s">
        <v>375</v>
      </c>
      <c r="B132" s="9" t="s">
        <v>376</v>
      </c>
      <c r="C132" s="9" t="s">
        <v>27</v>
      </c>
      <c r="D132" s="29" t="s">
        <v>377</v>
      </c>
      <c r="E132" s="9" t="s">
        <v>33</v>
      </c>
      <c r="F132" s="38">
        <v>19</v>
      </c>
      <c r="G132" s="30">
        <v>16.989999999999998</v>
      </c>
      <c r="H132" s="59">
        <v>6.02</v>
      </c>
      <c r="I132" s="60">
        <v>10.97</v>
      </c>
      <c r="J132" s="61">
        <v>16.989999999999998</v>
      </c>
      <c r="K132" s="66">
        <f t="shared" ref="K132" si="216">TRUNC(H132*(1+$K$2),4)</f>
        <v>7.2667000000000002</v>
      </c>
      <c r="L132" s="67">
        <f t="shared" ref="L132" si="217">TRUNC(I132*(1+$K$2),4)</f>
        <v>13.2418</v>
      </c>
      <c r="M132" s="68">
        <f t="shared" ref="M132" si="218">L132+K132</f>
        <v>20.508499999999998</v>
      </c>
      <c r="N132" s="66">
        <f t="shared" ref="N132" si="219">ROUND(K132*F132,4)</f>
        <v>138.06729999999999</v>
      </c>
      <c r="O132" s="67">
        <f t="shared" ref="O132" si="220">ROUND(L132*F132,4)</f>
        <v>251.5942</v>
      </c>
      <c r="P132" s="51">
        <f t="shared" ref="P132" si="221">IFERROR(IF(M132*F132&lt;&gt;0,ROUND(ROUND(M132,4)*ROUND(F132,4),4),""),"")</f>
        <v>389.66149999999999</v>
      </c>
      <c r="Q132" s="24">
        <v>2.8280834353385941E-4</v>
      </c>
    </row>
    <row r="133" spans="1:17" ht="24" customHeight="1" thickTop="1" x14ac:dyDescent="0.2">
      <c r="A133" s="8" t="s">
        <v>378</v>
      </c>
      <c r="B133" s="8"/>
      <c r="C133" s="8"/>
      <c r="D133" s="27" t="s">
        <v>379</v>
      </c>
      <c r="E133" s="8"/>
      <c r="F133" s="37"/>
      <c r="G133" s="28"/>
      <c r="H133" s="55"/>
      <c r="I133" s="56"/>
      <c r="J133" s="57"/>
      <c r="K133" s="55"/>
      <c r="L133" s="56"/>
      <c r="M133" s="57"/>
      <c r="N133" s="55"/>
      <c r="O133" s="56"/>
      <c r="P133" s="58">
        <f>ROUND(P134+P141+P146,2)</f>
        <v>5588.68</v>
      </c>
      <c r="Q133" s="18">
        <v>4.0561239776549778E-3</v>
      </c>
    </row>
    <row r="134" spans="1:17" ht="24" customHeight="1" x14ac:dyDescent="0.2">
      <c r="A134" s="5" t="s">
        <v>380</v>
      </c>
      <c r="B134" s="5"/>
      <c r="C134" s="5"/>
      <c r="D134" s="19" t="s">
        <v>381</v>
      </c>
      <c r="E134" s="5"/>
      <c r="F134" s="39"/>
      <c r="G134" s="20"/>
      <c r="H134" s="45"/>
      <c r="I134" s="46"/>
      <c r="J134" s="47"/>
      <c r="K134" s="45"/>
      <c r="L134" s="46"/>
      <c r="M134" s="47"/>
      <c r="N134" s="45"/>
      <c r="O134" s="46"/>
      <c r="P134" s="48">
        <f>ROUND(SUM(P135:P140),2)</f>
        <v>1148.43</v>
      </c>
      <c r="Q134" s="21">
        <v>8.3350533762310277E-4</v>
      </c>
    </row>
    <row r="135" spans="1:17" ht="26.1" customHeight="1" x14ac:dyDescent="0.2">
      <c r="A135" s="6" t="s">
        <v>382</v>
      </c>
      <c r="B135" s="6" t="s">
        <v>383</v>
      </c>
      <c r="C135" s="6" t="s">
        <v>22</v>
      </c>
      <c r="D135" s="22" t="s">
        <v>384</v>
      </c>
      <c r="E135" s="6" t="s">
        <v>33</v>
      </c>
      <c r="F135" s="35">
        <v>3</v>
      </c>
      <c r="G135" s="23">
        <v>20.34</v>
      </c>
      <c r="H135" s="49">
        <v>2.6</v>
      </c>
      <c r="I135" s="50">
        <v>17.739999999999998</v>
      </c>
      <c r="J135" s="51">
        <v>20.34</v>
      </c>
      <c r="K135" s="66">
        <f t="shared" ref="K135" si="222">TRUNC(H135*(1+$K$2),4)</f>
        <v>3.1383999999999999</v>
      </c>
      <c r="L135" s="67">
        <f t="shared" ref="L135" si="223">TRUNC(I135*(1+$K$2),4)</f>
        <v>21.413900000000002</v>
      </c>
      <c r="M135" s="68">
        <f t="shared" ref="M135" si="224">L135+K135</f>
        <v>24.552300000000002</v>
      </c>
      <c r="N135" s="66">
        <f t="shared" ref="N135" si="225">ROUND(K135*F135,4)</f>
        <v>9.4152000000000005</v>
      </c>
      <c r="O135" s="67">
        <f t="shared" ref="O135" si="226">ROUND(L135*F135,4)</f>
        <v>64.241699999999994</v>
      </c>
      <c r="P135" s="51">
        <f t="shared" ref="P135" si="227">IFERROR(IF(M135*F135&lt;&gt;0,ROUND(ROUND(M135,4)*ROUND(F135,4),4),""),"")</f>
        <v>73.656899999999993</v>
      </c>
      <c r="Q135" s="24">
        <v>5.3458582827161799E-5</v>
      </c>
    </row>
    <row r="136" spans="1:17" ht="26.1" customHeight="1" x14ac:dyDescent="0.2">
      <c r="A136" s="6" t="s">
        <v>385</v>
      </c>
      <c r="B136" s="6" t="s">
        <v>386</v>
      </c>
      <c r="C136" s="6" t="s">
        <v>22</v>
      </c>
      <c r="D136" s="22" t="s">
        <v>387</v>
      </c>
      <c r="E136" s="6" t="s">
        <v>33</v>
      </c>
      <c r="F136" s="35">
        <v>7</v>
      </c>
      <c r="G136" s="23">
        <v>18.059999999999999</v>
      </c>
      <c r="H136" s="49">
        <v>2.6</v>
      </c>
      <c r="I136" s="50">
        <v>15.46</v>
      </c>
      <c r="J136" s="51">
        <v>18.059999999999999</v>
      </c>
      <c r="K136" s="66">
        <f t="shared" ref="K136:K140" si="228">TRUNC(H136*(1+$K$2),4)</f>
        <v>3.1383999999999999</v>
      </c>
      <c r="L136" s="67">
        <f t="shared" ref="L136:L140" si="229">TRUNC(I136*(1+$K$2),4)</f>
        <v>18.6617</v>
      </c>
      <c r="M136" s="68">
        <f t="shared" ref="M136:M140" si="230">L136+K136</f>
        <v>21.8001</v>
      </c>
      <c r="N136" s="66">
        <f t="shared" ref="N136:N140" si="231">ROUND(K136*F136,4)</f>
        <v>21.968800000000002</v>
      </c>
      <c r="O136" s="67">
        <f t="shared" ref="O136:O140" si="232">ROUND(L136*F136,4)</f>
        <v>130.6319</v>
      </c>
      <c r="P136" s="51">
        <f t="shared" ref="P136:P140" si="233">IFERROR(IF(M136*F136&lt;&gt;0,ROUND(ROUND(M136,4)*ROUND(F136,4),4),""),"")</f>
        <v>152.60069999999999</v>
      </c>
      <c r="Q136" s="24">
        <v>1.1075440906276293E-4</v>
      </c>
    </row>
    <row r="137" spans="1:17" ht="26.1" customHeight="1" x14ac:dyDescent="0.2">
      <c r="A137" s="6" t="s">
        <v>388</v>
      </c>
      <c r="B137" s="6" t="s">
        <v>389</v>
      </c>
      <c r="C137" s="6" t="s">
        <v>22</v>
      </c>
      <c r="D137" s="22" t="s">
        <v>390</v>
      </c>
      <c r="E137" s="6" t="s">
        <v>33</v>
      </c>
      <c r="F137" s="35">
        <v>7</v>
      </c>
      <c r="G137" s="23">
        <v>18.059999999999999</v>
      </c>
      <c r="H137" s="49">
        <v>2.6</v>
      </c>
      <c r="I137" s="50">
        <v>15.46</v>
      </c>
      <c r="J137" s="51">
        <v>18.059999999999999</v>
      </c>
      <c r="K137" s="66">
        <f t="shared" si="228"/>
        <v>3.1383999999999999</v>
      </c>
      <c r="L137" s="67">
        <f t="shared" si="229"/>
        <v>18.6617</v>
      </c>
      <c r="M137" s="68">
        <f t="shared" si="230"/>
        <v>21.8001</v>
      </c>
      <c r="N137" s="66">
        <f t="shared" si="231"/>
        <v>21.968800000000002</v>
      </c>
      <c r="O137" s="67">
        <f t="shared" si="232"/>
        <v>130.6319</v>
      </c>
      <c r="P137" s="51">
        <f t="shared" si="233"/>
        <v>152.60069999999999</v>
      </c>
      <c r="Q137" s="24">
        <v>1.1075440906276293E-4</v>
      </c>
    </row>
    <row r="138" spans="1:17" ht="26.1" customHeight="1" x14ac:dyDescent="0.2">
      <c r="A138" s="6" t="s">
        <v>391</v>
      </c>
      <c r="B138" s="6" t="s">
        <v>392</v>
      </c>
      <c r="C138" s="6" t="s">
        <v>22</v>
      </c>
      <c r="D138" s="22" t="s">
        <v>393</v>
      </c>
      <c r="E138" s="6" t="s">
        <v>33</v>
      </c>
      <c r="F138" s="35">
        <v>23</v>
      </c>
      <c r="G138" s="23">
        <v>20.34</v>
      </c>
      <c r="H138" s="49">
        <v>2.6</v>
      </c>
      <c r="I138" s="50">
        <v>17.739999999999998</v>
      </c>
      <c r="J138" s="51">
        <v>20.34</v>
      </c>
      <c r="K138" s="66">
        <f t="shared" si="228"/>
        <v>3.1383999999999999</v>
      </c>
      <c r="L138" s="67">
        <f t="shared" si="229"/>
        <v>21.413900000000002</v>
      </c>
      <c r="M138" s="68">
        <f t="shared" si="230"/>
        <v>24.552300000000002</v>
      </c>
      <c r="N138" s="66">
        <f t="shared" si="231"/>
        <v>72.183199999999999</v>
      </c>
      <c r="O138" s="67">
        <f t="shared" si="232"/>
        <v>492.5197</v>
      </c>
      <c r="P138" s="51">
        <f t="shared" si="233"/>
        <v>564.7029</v>
      </c>
      <c r="Q138" s="24">
        <v>4.0984913500824043E-4</v>
      </c>
    </row>
    <row r="139" spans="1:17" ht="26.1" customHeight="1" x14ac:dyDescent="0.2">
      <c r="A139" s="6" t="s">
        <v>394</v>
      </c>
      <c r="B139" s="6" t="s">
        <v>395</v>
      </c>
      <c r="C139" s="6" t="s">
        <v>22</v>
      </c>
      <c r="D139" s="22" t="s">
        <v>396</v>
      </c>
      <c r="E139" s="6" t="s">
        <v>33</v>
      </c>
      <c r="F139" s="35">
        <v>6</v>
      </c>
      <c r="G139" s="23">
        <v>18.059999999999999</v>
      </c>
      <c r="H139" s="49">
        <v>2.6</v>
      </c>
      <c r="I139" s="50">
        <v>15.46</v>
      </c>
      <c r="J139" s="51">
        <v>18.059999999999999</v>
      </c>
      <c r="K139" s="66">
        <f t="shared" si="228"/>
        <v>3.1383999999999999</v>
      </c>
      <c r="L139" s="67">
        <f t="shared" si="229"/>
        <v>18.6617</v>
      </c>
      <c r="M139" s="68">
        <f t="shared" si="230"/>
        <v>21.8001</v>
      </c>
      <c r="N139" s="66">
        <f t="shared" si="231"/>
        <v>18.830400000000001</v>
      </c>
      <c r="O139" s="67">
        <f t="shared" si="232"/>
        <v>111.97020000000001</v>
      </c>
      <c r="P139" s="51">
        <f t="shared" si="233"/>
        <v>130.8006</v>
      </c>
      <c r="Q139" s="24">
        <v>9.4932350625225379E-5</v>
      </c>
    </row>
    <row r="140" spans="1:17" ht="26.1" customHeight="1" x14ac:dyDescent="0.2">
      <c r="A140" s="6" t="s">
        <v>397</v>
      </c>
      <c r="B140" s="6" t="s">
        <v>398</v>
      </c>
      <c r="C140" s="6" t="s">
        <v>22</v>
      </c>
      <c r="D140" s="22" t="s">
        <v>399</v>
      </c>
      <c r="E140" s="6" t="s">
        <v>33</v>
      </c>
      <c r="F140" s="35">
        <v>2</v>
      </c>
      <c r="G140" s="23">
        <v>30.68</v>
      </c>
      <c r="H140" s="49">
        <v>2.6</v>
      </c>
      <c r="I140" s="50">
        <v>28.08</v>
      </c>
      <c r="J140" s="51">
        <v>30.68</v>
      </c>
      <c r="K140" s="66">
        <f t="shared" si="228"/>
        <v>3.1383999999999999</v>
      </c>
      <c r="L140" s="67">
        <f t="shared" si="229"/>
        <v>33.895299999999999</v>
      </c>
      <c r="M140" s="68">
        <f t="shared" si="230"/>
        <v>37.033699999999996</v>
      </c>
      <c r="N140" s="66">
        <f t="shared" si="231"/>
        <v>6.2767999999999997</v>
      </c>
      <c r="O140" s="67">
        <f t="shared" si="232"/>
        <v>67.790599999999998</v>
      </c>
      <c r="P140" s="51">
        <f t="shared" si="233"/>
        <v>74.067400000000006</v>
      </c>
      <c r="Q140" s="24">
        <v>5.3756451036949324E-5</v>
      </c>
    </row>
    <row r="141" spans="1:17" ht="24" customHeight="1" x14ac:dyDescent="0.2">
      <c r="A141" s="5" t="s">
        <v>400</v>
      </c>
      <c r="B141" s="5"/>
      <c r="C141" s="5"/>
      <c r="D141" s="19" t="s">
        <v>401</v>
      </c>
      <c r="E141" s="5"/>
      <c r="F141" s="39"/>
      <c r="G141" s="20"/>
      <c r="H141" s="45"/>
      <c r="I141" s="46"/>
      <c r="J141" s="47"/>
      <c r="K141" s="45"/>
      <c r="L141" s="46"/>
      <c r="M141" s="47"/>
      <c r="N141" s="45"/>
      <c r="O141" s="46"/>
      <c r="P141" s="48">
        <f>ROUND(SUM(P142:P145),2)+0.01</f>
        <v>1042.75</v>
      </c>
      <c r="Q141" s="21">
        <v>7.5679551277311444E-4</v>
      </c>
    </row>
    <row r="142" spans="1:17" ht="26.1" customHeight="1" x14ac:dyDescent="0.2">
      <c r="A142" s="6" t="s">
        <v>402</v>
      </c>
      <c r="B142" s="6" t="s">
        <v>403</v>
      </c>
      <c r="C142" s="6" t="s">
        <v>22</v>
      </c>
      <c r="D142" s="22" t="s">
        <v>404</v>
      </c>
      <c r="E142" s="6" t="s">
        <v>33</v>
      </c>
      <c r="F142" s="35">
        <v>4</v>
      </c>
      <c r="G142" s="23">
        <v>108.81</v>
      </c>
      <c r="H142" s="49">
        <v>10.17</v>
      </c>
      <c r="I142" s="50">
        <v>98.64</v>
      </c>
      <c r="J142" s="51">
        <v>108.81</v>
      </c>
      <c r="K142" s="66">
        <f t="shared" ref="K142" si="234">TRUNC(H142*(1+$K$2),4)</f>
        <v>12.276199999999999</v>
      </c>
      <c r="L142" s="67">
        <f t="shared" ref="L142" si="235">TRUNC(I142*(1+$K$2),4)</f>
        <v>119.06829999999999</v>
      </c>
      <c r="M142" s="68">
        <f t="shared" ref="M142" si="236">L142+K142</f>
        <v>131.34449999999998</v>
      </c>
      <c r="N142" s="66">
        <f t="shared" ref="N142" si="237">ROUND(K142*F142,4)</f>
        <v>49.104799999999997</v>
      </c>
      <c r="O142" s="67">
        <f t="shared" ref="O142" si="238">ROUND(L142*F142,4)</f>
        <v>476.27319999999997</v>
      </c>
      <c r="P142" s="51">
        <f t="shared" ref="P142" si="239">IFERROR(IF(M142*F142&lt;&gt;0,ROUND(ROUND(M142,4)*ROUND(F142,4),4),""),"")</f>
        <v>525.37800000000004</v>
      </c>
      <c r="Q142" s="24">
        <v>3.8130635184683545E-4</v>
      </c>
    </row>
    <row r="143" spans="1:17" ht="39" customHeight="1" x14ac:dyDescent="0.2">
      <c r="A143" s="6" t="s">
        <v>405</v>
      </c>
      <c r="B143" s="6" t="s">
        <v>406</v>
      </c>
      <c r="C143" s="6" t="s">
        <v>22</v>
      </c>
      <c r="D143" s="22" t="s">
        <v>407</v>
      </c>
      <c r="E143" s="6" t="s">
        <v>33</v>
      </c>
      <c r="F143" s="35">
        <v>2</v>
      </c>
      <c r="G143" s="23">
        <v>85.72</v>
      </c>
      <c r="H143" s="49">
        <v>10.17</v>
      </c>
      <c r="I143" s="50">
        <v>75.55</v>
      </c>
      <c r="J143" s="51">
        <v>85.72</v>
      </c>
      <c r="K143" s="66">
        <f t="shared" ref="K143:K145" si="240">TRUNC(H143*(1+$K$2),4)</f>
        <v>12.276199999999999</v>
      </c>
      <c r="L143" s="67">
        <f t="shared" ref="L143:L145" si="241">TRUNC(I143*(1+$K$2),4)</f>
        <v>91.196399999999997</v>
      </c>
      <c r="M143" s="68">
        <f t="shared" ref="M143:M145" si="242">L143+K143</f>
        <v>103.4726</v>
      </c>
      <c r="N143" s="66">
        <f t="shared" ref="N143:N145" si="243">ROUND(K143*F143,4)</f>
        <v>24.552399999999999</v>
      </c>
      <c r="O143" s="67">
        <f t="shared" ref="O143:O145" si="244">ROUND(L143*F143,4)</f>
        <v>182.39279999999999</v>
      </c>
      <c r="P143" s="51">
        <f t="shared" ref="P143:P145" si="245">IFERROR(IF(M143*F143&lt;&gt;0,ROUND(ROUND(M143,4)*ROUND(F143,4),4),""),"")</f>
        <v>206.9452</v>
      </c>
      <c r="Q143" s="24">
        <v>1.5019566437051162E-4</v>
      </c>
    </row>
    <row r="144" spans="1:17" ht="39" customHeight="1" x14ac:dyDescent="0.2">
      <c r="A144" s="6" t="s">
        <v>408</v>
      </c>
      <c r="B144" s="6" t="s">
        <v>409</v>
      </c>
      <c r="C144" s="6" t="s">
        <v>22</v>
      </c>
      <c r="D144" s="22" t="s">
        <v>410</v>
      </c>
      <c r="E144" s="6" t="s">
        <v>33</v>
      </c>
      <c r="F144" s="35">
        <v>1</v>
      </c>
      <c r="G144" s="23">
        <v>85.72</v>
      </c>
      <c r="H144" s="49">
        <v>10.17</v>
      </c>
      <c r="I144" s="50">
        <v>75.55</v>
      </c>
      <c r="J144" s="51">
        <v>85.72</v>
      </c>
      <c r="K144" s="66">
        <f t="shared" si="240"/>
        <v>12.276199999999999</v>
      </c>
      <c r="L144" s="67">
        <f t="shared" si="241"/>
        <v>91.196399999999997</v>
      </c>
      <c r="M144" s="68">
        <f t="shared" si="242"/>
        <v>103.4726</v>
      </c>
      <c r="N144" s="66">
        <f t="shared" si="243"/>
        <v>12.276199999999999</v>
      </c>
      <c r="O144" s="67">
        <f t="shared" si="244"/>
        <v>91.196399999999997</v>
      </c>
      <c r="P144" s="51">
        <f t="shared" si="245"/>
        <v>103.4726</v>
      </c>
      <c r="Q144" s="24">
        <v>7.5097832185255808E-5</v>
      </c>
    </row>
    <row r="145" spans="1:19" ht="39" customHeight="1" x14ac:dyDescent="0.2">
      <c r="A145" s="6" t="s">
        <v>411</v>
      </c>
      <c r="B145" s="6" t="s">
        <v>412</v>
      </c>
      <c r="C145" s="6" t="s">
        <v>22</v>
      </c>
      <c r="D145" s="22" t="s">
        <v>413</v>
      </c>
      <c r="E145" s="6" t="s">
        <v>33</v>
      </c>
      <c r="F145" s="35">
        <v>2</v>
      </c>
      <c r="G145" s="23">
        <v>85.72</v>
      </c>
      <c r="H145" s="49">
        <v>10.17</v>
      </c>
      <c r="I145" s="50">
        <v>75.55</v>
      </c>
      <c r="J145" s="51">
        <v>85.72</v>
      </c>
      <c r="K145" s="66">
        <f t="shared" si="240"/>
        <v>12.276199999999999</v>
      </c>
      <c r="L145" s="67">
        <f t="shared" si="241"/>
        <v>91.196399999999997</v>
      </c>
      <c r="M145" s="68">
        <f t="shared" si="242"/>
        <v>103.4726</v>
      </c>
      <c r="N145" s="66">
        <f t="shared" si="243"/>
        <v>24.552399999999999</v>
      </c>
      <c r="O145" s="67">
        <f t="shared" si="244"/>
        <v>182.39279999999999</v>
      </c>
      <c r="P145" s="51">
        <f t="shared" si="245"/>
        <v>206.9452</v>
      </c>
      <c r="Q145" s="24">
        <v>1.5019566437051162E-4</v>
      </c>
    </row>
    <row r="146" spans="1:19" ht="24" customHeight="1" x14ac:dyDescent="0.2">
      <c r="A146" s="5" t="s">
        <v>414</v>
      </c>
      <c r="B146" s="5"/>
      <c r="C146" s="5"/>
      <c r="D146" s="19" t="s">
        <v>415</v>
      </c>
      <c r="E146" s="5"/>
      <c r="F146" s="39"/>
      <c r="G146" s="20"/>
      <c r="H146" s="45"/>
      <c r="I146" s="46"/>
      <c r="J146" s="47"/>
      <c r="K146" s="45"/>
      <c r="L146" s="46"/>
      <c r="M146" s="47"/>
      <c r="N146" s="45"/>
      <c r="O146" s="46"/>
      <c r="P146" s="48">
        <f>ROUND(P147+P148,2)</f>
        <v>3397.5</v>
      </c>
      <c r="Q146" s="21">
        <v>2.4658231272587611E-3</v>
      </c>
    </row>
    <row r="147" spans="1:19" ht="39" customHeight="1" x14ac:dyDescent="0.2">
      <c r="A147" s="6" t="s">
        <v>416</v>
      </c>
      <c r="B147" s="6" t="s">
        <v>417</v>
      </c>
      <c r="C147" s="6" t="s">
        <v>27</v>
      </c>
      <c r="D147" s="22" t="s">
        <v>418</v>
      </c>
      <c r="E147" s="6" t="s">
        <v>33</v>
      </c>
      <c r="F147" s="35">
        <v>6</v>
      </c>
      <c r="G147" s="23">
        <v>225.78</v>
      </c>
      <c r="H147" s="49">
        <v>19.47</v>
      </c>
      <c r="I147" s="50">
        <v>206.31</v>
      </c>
      <c r="J147" s="51">
        <v>225.78</v>
      </c>
      <c r="K147" s="66">
        <f t="shared" ref="K147" si="246">TRUNC(H147*(1+$K$2),4)</f>
        <v>23.502199999999998</v>
      </c>
      <c r="L147" s="67">
        <f t="shared" ref="L147" si="247">TRUNC(I147*(1+$K$2),4)</f>
        <v>249.0368</v>
      </c>
      <c r="M147" s="68">
        <f t="shared" ref="M147" si="248">L147+K147</f>
        <v>272.53899999999999</v>
      </c>
      <c r="N147" s="66">
        <f t="shared" ref="N147:N148" si="249">ROUND(K147*F147,4)</f>
        <v>141.01320000000001</v>
      </c>
      <c r="O147" s="67">
        <f t="shared" ref="O147:O148" si="250">ROUND(L147*F147,4)</f>
        <v>1494.2208000000001</v>
      </c>
      <c r="P147" s="51">
        <f t="shared" ref="P147:P148" si="251">IFERROR(IF(M147*F147&lt;&gt;0,ROUND(ROUND(M147,4)*ROUND(F147,4),4),""),"")</f>
        <v>1635.2339999999999</v>
      </c>
      <c r="Q147" s="24">
        <v>1.1868120777499107E-3</v>
      </c>
    </row>
    <row r="148" spans="1:19" ht="65.099999999999994" customHeight="1" thickBot="1" x14ac:dyDescent="0.25">
      <c r="A148" s="9" t="s">
        <v>419</v>
      </c>
      <c r="B148" s="9" t="s">
        <v>420</v>
      </c>
      <c r="C148" s="9" t="s">
        <v>421</v>
      </c>
      <c r="D148" s="29" t="s">
        <v>422</v>
      </c>
      <c r="E148" s="9" t="s">
        <v>33</v>
      </c>
      <c r="F148" s="38">
        <v>6</v>
      </c>
      <c r="G148" s="30">
        <v>243.32</v>
      </c>
      <c r="H148" s="59">
        <v>21.47</v>
      </c>
      <c r="I148" s="60">
        <v>221.85</v>
      </c>
      <c r="J148" s="61">
        <v>243.32</v>
      </c>
      <c r="K148" s="69">
        <f t="shared" ref="K148" si="252">TRUNC(H148*(1+$K$2),4)</f>
        <v>25.916399999999999</v>
      </c>
      <c r="L148" s="70">
        <f t="shared" ref="L148" si="253">TRUNC(I148*(1+$K$2),4)</f>
        <v>267.79509999999999</v>
      </c>
      <c r="M148" s="71">
        <f t="shared" ref="M148" si="254">L148+K148</f>
        <v>293.7115</v>
      </c>
      <c r="N148" s="69">
        <f t="shared" si="249"/>
        <v>155.4984</v>
      </c>
      <c r="O148" s="70">
        <f t="shared" si="250"/>
        <v>1606.7706000000001</v>
      </c>
      <c r="P148" s="61">
        <f t="shared" si="251"/>
        <v>1762.269</v>
      </c>
      <c r="Q148" s="24">
        <v>1.2790110495088504E-3</v>
      </c>
    </row>
    <row r="149" spans="1:19" ht="13.5" thickTop="1" x14ac:dyDescent="0.2">
      <c r="A149" s="11"/>
      <c r="B149" s="11"/>
      <c r="C149" s="11"/>
      <c r="D149" s="33"/>
      <c r="E149" s="11"/>
      <c r="F149" s="11"/>
      <c r="G149" s="33"/>
      <c r="H149" s="33"/>
      <c r="I149" s="33"/>
      <c r="J149" s="33" t="s">
        <v>423</v>
      </c>
      <c r="K149" s="33"/>
      <c r="L149" s="33"/>
      <c r="M149" s="33"/>
      <c r="N149" s="73">
        <f>ROUND(SUM(N4:N148),4)</f>
        <v>253843.69020000001</v>
      </c>
      <c r="O149" s="73">
        <f>TRUNC(SUM(O4:O148),4)</f>
        <v>1123991.4007999999</v>
      </c>
      <c r="P149" s="72">
        <f>ROUND(P133+P86+P52+P33+P28+P14+P11+P6,2)</f>
        <v>1377835.08</v>
      </c>
      <c r="Q149" s="33"/>
      <c r="S149" s="15">
        <f>N149/P149</f>
        <v>0.18423372570830465</v>
      </c>
    </row>
    <row r="150" spans="1:19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</row>
    <row r="151" spans="1:19" x14ac:dyDescent="0.2">
      <c r="A151" s="147"/>
      <c r="B151" s="147"/>
      <c r="C151" s="147"/>
      <c r="D151" s="34" t="s">
        <v>672</v>
      </c>
      <c r="E151" s="11"/>
      <c r="F151" s="11"/>
      <c r="G151" s="33"/>
      <c r="H151" s="33"/>
      <c r="I151" s="33"/>
      <c r="J151" s="148"/>
      <c r="K151" s="148"/>
      <c r="L151" s="148"/>
      <c r="M151" s="148"/>
      <c r="N151" s="147"/>
      <c r="O151" s="15" t="s">
        <v>424</v>
      </c>
      <c r="P151" s="74">
        <v>1141444.3999999999</v>
      </c>
      <c r="Q151" s="75"/>
    </row>
    <row r="152" spans="1:19" x14ac:dyDescent="0.2">
      <c r="A152" s="147"/>
      <c r="B152" s="147"/>
      <c r="C152" s="147"/>
      <c r="D152" s="34"/>
      <c r="E152" s="11"/>
      <c r="F152" s="11"/>
      <c r="G152" s="33"/>
      <c r="H152" s="33"/>
      <c r="I152" s="33"/>
      <c r="J152" s="148"/>
      <c r="K152" s="148"/>
      <c r="L152" s="148"/>
      <c r="M152" s="148"/>
      <c r="N152" s="147"/>
      <c r="O152" s="15" t="s">
        <v>425</v>
      </c>
      <c r="P152" s="74">
        <f>P153-P151</f>
        <v>236390.68000000017</v>
      </c>
      <c r="Q152" s="75"/>
    </row>
    <row r="153" spans="1:19" x14ac:dyDescent="0.2">
      <c r="A153" s="147"/>
      <c r="B153" s="147"/>
      <c r="C153" s="147"/>
      <c r="D153" s="34"/>
      <c r="E153" s="11"/>
      <c r="F153" s="11"/>
      <c r="G153" s="33"/>
      <c r="H153" s="33"/>
      <c r="I153" s="33"/>
      <c r="J153" s="148"/>
      <c r="K153" s="148"/>
      <c r="L153" s="148"/>
      <c r="M153" s="148"/>
      <c r="N153" s="147"/>
      <c r="O153" s="78" t="s">
        <v>426</v>
      </c>
      <c r="P153" s="76">
        <f>P149</f>
        <v>1377835.08</v>
      </c>
      <c r="Q153" s="77"/>
    </row>
    <row r="154" spans="1:19" x14ac:dyDescent="0.2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</row>
    <row r="155" spans="1:19" ht="69.95" customHeight="1" x14ac:dyDescent="0.2">
      <c r="A155" s="149" t="s">
        <v>431</v>
      </c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50"/>
      <c r="Q155" s="150"/>
    </row>
  </sheetData>
  <mergeCells count="25">
    <mergeCell ref="E1:G1"/>
    <mergeCell ref="K1:M1"/>
    <mergeCell ref="N1:Q1"/>
    <mergeCell ref="E2:G2"/>
    <mergeCell ref="K2:M2"/>
    <mergeCell ref="N2:Q2"/>
    <mergeCell ref="A3:Q3"/>
    <mergeCell ref="A4:A5"/>
    <mergeCell ref="B4:B5"/>
    <mergeCell ref="C4:C5"/>
    <mergeCell ref="D4:D5"/>
    <mergeCell ref="E4:E5"/>
    <mergeCell ref="F4:F5"/>
    <mergeCell ref="G4:G5"/>
    <mergeCell ref="H4:J4"/>
    <mergeCell ref="N4:P4"/>
    <mergeCell ref="Q4:Q5"/>
    <mergeCell ref="A153:C153"/>
    <mergeCell ref="J153:N153"/>
    <mergeCell ref="A155:Q155"/>
    <mergeCell ref="K4:M4"/>
    <mergeCell ref="A151:C151"/>
    <mergeCell ref="J151:N151"/>
    <mergeCell ref="A152:C152"/>
    <mergeCell ref="J152:N152"/>
  </mergeCells>
  <pageMargins left="0.51181102362204722" right="0.51181102362204722" top="0.98425196850393704" bottom="0.98425196850393704" header="0.51181102362204722" footer="0.51181102362204722"/>
  <pageSetup paperSize="9" scale="61" fitToHeight="0" orientation="landscape" r:id="rId1"/>
  <headerFooter>
    <oddHeader xml:space="preserve">&amp;L </oddHeader>
    <oddFooter xml:space="preserve">&amp;L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367"/>
  <sheetViews>
    <sheetView showOutlineSymbols="0" showWhiteSpace="0" workbookViewId="0">
      <selection activeCell="N10" sqref="N10"/>
    </sheetView>
  </sheetViews>
  <sheetFormatPr defaultRowHeight="14.25" x14ac:dyDescent="0.2"/>
  <cols>
    <col min="1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4" bestFit="1" customWidth="1"/>
    <col min="10" max="10" width="14" style="103" bestFit="1" customWidth="1"/>
  </cols>
  <sheetData>
    <row r="1" spans="1:10" ht="15" x14ac:dyDescent="0.2">
      <c r="A1" s="79"/>
      <c r="B1" s="79"/>
      <c r="C1" s="175" t="s">
        <v>432</v>
      </c>
      <c r="D1" s="175"/>
      <c r="E1" s="175" t="s">
        <v>1</v>
      </c>
      <c r="F1" s="175"/>
      <c r="G1" s="175"/>
      <c r="H1" s="175"/>
      <c r="I1" s="175"/>
      <c r="J1" s="171"/>
    </row>
    <row r="2" spans="1:10" ht="45.75" customHeight="1" x14ac:dyDescent="0.2">
      <c r="A2" s="80"/>
      <c r="B2" s="80"/>
      <c r="C2" s="176" t="s">
        <v>433</v>
      </c>
      <c r="D2" s="176"/>
      <c r="E2" s="176" t="s">
        <v>430</v>
      </c>
      <c r="F2" s="176"/>
      <c r="G2" s="177"/>
      <c r="H2" s="176"/>
      <c r="I2" s="178"/>
      <c r="J2" s="171"/>
    </row>
    <row r="3" spans="1:10" x14ac:dyDescent="0.2">
      <c r="A3" s="168" t="s">
        <v>673</v>
      </c>
      <c r="B3" s="169"/>
      <c r="C3" s="169"/>
      <c r="D3" s="169"/>
      <c r="E3" s="169"/>
      <c r="F3" s="169"/>
      <c r="G3" s="169"/>
      <c r="H3" s="169"/>
      <c r="I3" s="169"/>
      <c r="J3" s="169"/>
    </row>
    <row r="4" spans="1:10" ht="12.75" customHeight="1" x14ac:dyDescent="0.25">
      <c r="A4" s="170"/>
      <c r="B4" s="171"/>
      <c r="C4" s="171"/>
      <c r="D4" s="171"/>
      <c r="E4" s="171"/>
      <c r="F4" s="171"/>
      <c r="G4" s="171"/>
      <c r="H4" s="171"/>
      <c r="I4" s="171"/>
      <c r="J4" s="171"/>
    </row>
    <row r="5" spans="1:10" ht="18" customHeight="1" x14ac:dyDescent="0.2">
      <c r="A5" s="81" t="s">
        <v>20</v>
      </c>
      <c r="B5" s="82" t="s">
        <v>5</v>
      </c>
      <c r="C5" s="81" t="s">
        <v>6</v>
      </c>
      <c r="D5" s="81" t="s">
        <v>7</v>
      </c>
      <c r="E5" s="172" t="s">
        <v>434</v>
      </c>
      <c r="F5" s="172"/>
      <c r="G5" s="83" t="s">
        <v>8</v>
      </c>
      <c r="H5" s="82" t="s">
        <v>9</v>
      </c>
      <c r="I5" s="82" t="s">
        <v>10</v>
      </c>
      <c r="J5" s="101" t="s">
        <v>12</v>
      </c>
    </row>
    <row r="6" spans="1:10" ht="24" customHeight="1" x14ac:dyDescent="0.2">
      <c r="A6" s="94" t="s">
        <v>435</v>
      </c>
      <c r="B6" s="95" t="s">
        <v>21</v>
      </c>
      <c r="C6" s="94" t="s">
        <v>22</v>
      </c>
      <c r="D6" s="94" t="s">
        <v>23</v>
      </c>
      <c r="E6" s="173" t="s">
        <v>436</v>
      </c>
      <c r="F6" s="173"/>
      <c r="G6" s="96" t="s">
        <v>24</v>
      </c>
      <c r="H6" s="97">
        <v>1</v>
      </c>
      <c r="I6" s="98">
        <v>511.79</v>
      </c>
      <c r="J6" s="98">
        <v>511.79</v>
      </c>
    </row>
    <row r="7" spans="1:10" ht="39" customHeight="1" x14ac:dyDescent="0.2">
      <c r="A7" s="90" t="s">
        <v>437</v>
      </c>
      <c r="B7" s="91" t="s">
        <v>438</v>
      </c>
      <c r="C7" s="90" t="s">
        <v>27</v>
      </c>
      <c r="D7" s="90" t="s">
        <v>439</v>
      </c>
      <c r="E7" s="174" t="s">
        <v>440</v>
      </c>
      <c r="F7" s="174"/>
      <c r="G7" s="92" t="s">
        <v>59</v>
      </c>
      <c r="H7" s="93">
        <v>0.01</v>
      </c>
      <c r="I7" s="99">
        <v>420.91</v>
      </c>
      <c r="J7" s="99">
        <v>4.2</v>
      </c>
    </row>
    <row r="8" spans="1:10" ht="24" customHeight="1" x14ac:dyDescent="0.2">
      <c r="A8" s="90" t="s">
        <v>437</v>
      </c>
      <c r="B8" s="91" t="s">
        <v>441</v>
      </c>
      <c r="C8" s="90" t="s">
        <v>27</v>
      </c>
      <c r="D8" s="90" t="s">
        <v>442</v>
      </c>
      <c r="E8" s="174" t="s">
        <v>443</v>
      </c>
      <c r="F8" s="174"/>
      <c r="G8" s="92" t="s">
        <v>39</v>
      </c>
      <c r="H8" s="93">
        <v>2</v>
      </c>
      <c r="I8" s="99">
        <v>23.08</v>
      </c>
      <c r="J8" s="99">
        <v>46.16</v>
      </c>
    </row>
    <row r="9" spans="1:10" ht="24" customHeight="1" x14ac:dyDescent="0.2">
      <c r="A9" s="90" t="s">
        <v>437</v>
      </c>
      <c r="B9" s="91" t="s">
        <v>444</v>
      </c>
      <c r="C9" s="90" t="s">
        <v>27</v>
      </c>
      <c r="D9" s="90" t="s">
        <v>445</v>
      </c>
      <c r="E9" s="174" t="s">
        <v>443</v>
      </c>
      <c r="F9" s="174"/>
      <c r="G9" s="92" t="s">
        <v>39</v>
      </c>
      <c r="H9" s="93">
        <v>1</v>
      </c>
      <c r="I9" s="99">
        <v>27.55</v>
      </c>
      <c r="J9" s="99">
        <v>27.55</v>
      </c>
    </row>
    <row r="10" spans="1:10" ht="26.1" customHeight="1" x14ac:dyDescent="0.2">
      <c r="A10" s="90" t="s">
        <v>446</v>
      </c>
      <c r="B10" s="91" t="s">
        <v>447</v>
      </c>
      <c r="C10" s="90" t="s">
        <v>27</v>
      </c>
      <c r="D10" s="90" t="s">
        <v>448</v>
      </c>
      <c r="E10" s="174" t="s">
        <v>449</v>
      </c>
      <c r="F10" s="174"/>
      <c r="G10" s="92" t="s">
        <v>50</v>
      </c>
      <c r="H10" s="93">
        <v>4</v>
      </c>
      <c r="I10" s="99">
        <v>6.99</v>
      </c>
      <c r="J10" s="99">
        <v>27.96</v>
      </c>
    </row>
    <row r="11" spans="1:10" ht="39" customHeight="1" x14ac:dyDescent="0.2">
      <c r="A11" s="90" t="s">
        <v>446</v>
      </c>
      <c r="B11" s="91" t="s">
        <v>450</v>
      </c>
      <c r="C11" s="90" t="s">
        <v>27</v>
      </c>
      <c r="D11" s="90" t="s">
        <v>451</v>
      </c>
      <c r="E11" s="174" t="s">
        <v>449</v>
      </c>
      <c r="F11" s="174"/>
      <c r="G11" s="92" t="s">
        <v>24</v>
      </c>
      <c r="H11" s="93">
        <v>1</v>
      </c>
      <c r="I11" s="99">
        <v>400</v>
      </c>
      <c r="J11" s="99">
        <v>400</v>
      </c>
    </row>
    <row r="12" spans="1:10" ht="39" customHeight="1" x14ac:dyDescent="0.2">
      <c r="A12" s="90" t="s">
        <v>446</v>
      </c>
      <c r="B12" s="91" t="s">
        <v>452</v>
      </c>
      <c r="C12" s="90" t="s">
        <v>27</v>
      </c>
      <c r="D12" s="90" t="s">
        <v>453</v>
      </c>
      <c r="E12" s="174" t="s">
        <v>449</v>
      </c>
      <c r="F12" s="174"/>
      <c r="G12" s="92" t="s">
        <v>50</v>
      </c>
      <c r="H12" s="93">
        <v>1</v>
      </c>
      <c r="I12" s="99">
        <v>4.32</v>
      </c>
      <c r="J12" s="99">
        <v>4.32</v>
      </c>
    </row>
    <row r="13" spans="1:10" ht="26.1" customHeight="1" x14ac:dyDescent="0.2">
      <c r="A13" s="90" t="s">
        <v>446</v>
      </c>
      <c r="B13" s="91" t="s">
        <v>454</v>
      </c>
      <c r="C13" s="90" t="s">
        <v>27</v>
      </c>
      <c r="D13" s="90" t="s">
        <v>455</v>
      </c>
      <c r="E13" s="174" t="s">
        <v>449</v>
      </c>
      <c r="F13" s="174"/>
      <c r="G13" s="92" t="s">
        <v>66</v>
      </c>
      <c r="H13" s="93">
        <v>0.11</v>
      </c>
      <c r="I13" s="99">
        <v>14.59</v>
      </c>
      <c r="J13" s="99">
        <v>1.6</v>
      </c>
    </row>
    <row r="14" spans="1:10" x14ac:dyDescent="0.2">
      <c r="A14" s="84"/>
      <c r="B14" s="84"/>
      <c r="C14" s="84"/>
      <c r="D14" s="84"/>
      <c r="E14" s="84"/>
      <c r="F14" s="84"/>
      <c r="G14" s="85"/>
      <c r="H14" s="84"/>
      <c r="I14" s="84" t="s">
        <v>662</v>
      </c>
      <c r="J14" s="100">
        <v>57.38</v>
      </c>
    </row>
    <row r="15" spans="1:10" ht="15" thickBot="1" x14ac:dyDescent="0.25">
      <c r="A15" s="84"/>
      <c r="B15" s="84"/>
      <c r="C15" s="84"/>
      <c r="D15" s="84"/>
      <c r="E15" s="84"/>
      <c r="F15" s="84"/>
      <c r="G15" s="85"/>
      <c r="H15" s="84"/>
      <c r="I15" s="84" t="s">
        <v>663</v>
      </c>
      <c r="J15" s="100">
        <v>511.79</v>
      </c>
    </row>
    <row r="16" spans="1:10" ht="0.95" customHeight="1" thickTop="1" x14ac:dyDescent="0.2">
      <c r="A16" s="86"/>
      <c r="B16" s="86"/>
      <c r="C16" s="86"/>
      <c r="D16" s="86"/>
      <c r="E16" s="86"/>
      <c r="F16" s="86"/>
      <c r="G16" s="86"/>
      <c r="H16" s="86"/>
      <c r="I16" s="86"/>
      <c r="J16" s="102"/>
    </row>
    <row r="17" spans="1:10" ht="18" customHeight="1" x14ac:dyDescent="0.2">
      <c r="A17" s="81" t="s">
        <v>30</v>
      </c>
      <c r="B17" s="82" t="s">
        <v>5</v>
      </c>
      <c r="C17" s="81" t="s">
        <v>6</v>
      </c>
      <c r="D17" s="81" t="s">
        <v>7</v>
      </c>
      <c r="E17" s="172" t="s">
        <v>434</v>
      </c>
      <c r="F17" s="172"/>
      <c r="G17" s="83" t="s">
        <v>8</v>
      </c>
      <c r="H17" s="82" t="s">
        <v>9</v>
      </c>
      <c r="I17" s="82" t="s">
        <v>10</v>
      </c>
      <c r="J17" s="101" t="s">
        <v>12</v>
      </c>
    </row>
    <row r="18" spans="1:10" ht="26.1" customHeight="1" x14ac:dyDescent="0.2">
      <c r="A18" s="94" t="s">
        <v>435</v>
      </c>
      <c r="B18" s="95" t="s">
        <v>31</v>
      </c>
      <c r="C18" s="94" t="s">
        <v>22</v>
      </c>
      <c r="D18" s="94" t="s">
        <v>32</v>
      </c>
      <c r="E18" s="173" t="s">
        <v>456</v>
      </c>
      <c r="F18" s="173"/>
      <c r="G18" s="96" t="s">
        <v>33</v>
      </c>
      <c r="H18" s="97">
        <v>1</v>
      </c>
      <c r="I18" s="98">
        <v>1627.81</v>
      </c>
      <c r="J18" s="98">
        <v>1627.81</v>
      </c>
    </row>
    <row r="19" spans="1:10" ht="26.1" customHeight="1" x14ac:dyDescent="0.2">
      <c r="A19" s="90" t="s">
        <v>437</v>
      </c>
      <c r="B19" s="91" t="s">
        <v>457</v>
      </c>
      <c r="C19" s="90" t="s">
        <v>27</v>
      </c>
      <c r="D19" s="90" t="s">
        <v>458</v>
      </c>
      <c r="E19" s="174" t="s">
        <v>443</v>
      </c>
      <c r="F19" s="174"/>
      <c r="G19" s="92" t="s">
        <v>39</v>
      </c>
      <c r="H19" s="93">
        <v>8</v>
      </c>
      <c r="I19" s="99">
        <v>29.16</v>
      </c>
      <c r="J19" s="99">
        <v>233.28</v>
      </c>
    </row>
    <row r="20" spans="1:10" ht="26.1" customHeight="1" x14ac:dyDescent="0.2">
      <c r="A20" s="90" t="s">
        <v>437</v>
      </c>
      <c r="B20" s="91" t="s">
        <v>459</v>
      </c>
      <c r="C20" s="90" t="s">
        <v>27</v>
      </c>
      <c r="D20" s="90" t="s">
        <v>460</v>
      </c>
      <c r="E20" s="174" t="s">
        <v>443</v>
      </c>
      <c r="F20" s="174"/>
      <c r="G20" s="92" t="s">
        <v>39</v>
      </c>
      <c r="H20" s="93">
        <v>8</v>
      </c>
      <c r="I20" s="99">
        <v>23.75</v>
      </c>
      <c r="J20" s="99">
        <v>190</v>
      </c>
    </row>
    <row r="21" spans="1:10" ht="26.1" customHeight="1" x14ac:dyDescent="0.2">
      <c r="A21" s="90" t="s">
        <v>446</v>
      </c>
      <c r="B21" s="91" t="s">
        <v>461</v>
      </c>
      <c r="C21" s="90" t="s">
        <v>27</v>
      </c>
      <c r="D21" s="90" t="s">
        <v>462</v>
      </c>
      <c r="E21" s="174" t="s">
        <v>449</v>
      </c>
      <c r="F21" s="174"/>
      <c r="G21" s="92" t="s">
        <v>50</v>
      </c>
      <c r="H21" s="93">
        <v>8</v>
      </c>
      <c r="I21" s="99">
        <v>16.170000000000002</v>
      </c>
      <c r="J21" s="99">
        <v>129.36000000000001</v>
      </c>
    </row>
    <row r="22" spans="1:10" ht="39" customHeight="1" x14ac:dyDescent="0.2">
      <c r="A22" s="90" t="s">
        <v>446</v>
      </c>
      <c r="B22" s="91" t="s">
        <v>463</v>
      </c>
      <c r="C22" s="90" t="s">
        <v>27</v>
      </c>
      <c r="D22" s="90" t="s">
        <v>464</v>
      </c>
      <c r="E22" s="174" t="s">
        <v>449</v>
      </c>
      <c r="F22" s="174"/>
      <c r="G22" s="92" t="s">
        <v>33</v>
      </c>
      <c r="H22" s="93">
        <v>1</v>
      </c>
      <c r="I22" s="99">
        <v>320.81</v>
      </c>
      <c r="J22" s="99">
        <v>320.81</v>
      </c>
    </row>
    <row r="23" spans="1:10" ht="26.1" customHeight="1" x14ac:dyDescent="0.2">
      <c r="A23" s="90" t="s">
        <v>446</v>
      </c>
      <c r="B23" s="91" t="s">
        <v>465</v>
      </c>
      <c r="C23" s="90" t="s">
        <v>27</v>
      </c>
      <c r="D23" s="90" t="s">
        <v>466</v>
      </c>
      <c r="E23" s="174" t="s">
        <v>449</v>
      </c>
      <c r="F23" s="174"/>
      <c r="G23" s="92" t="s">
        <v>33</v>
      </c>
      <c r="H23" s="93">
        <v>2</v>
      </c>
      <c r="I23" s="99">
        <v>5.23</v>
      </c>
      <c r="J23" s="99">
        <v>10.46</v>
      </c>
    </row>
    <row r="24" spans="1:10" ht="26.1" customHeight="1" x14ac:dyDescent="0.2">
      <c r="A24" s="90" t="s">
        <v>446</v>
      </c>
      <c r="B24" s="91" t="s">
        <v>467</v>
      </c>
      <c r="C24" s="90" t="s">
        <v>27</v>
      </c>
      <c r="D24" s="90" t="s">
        <v>468</v>
      </c>
      <c r="E24" s="174" t="s">
        <v>449</v>
      </c>
      <c r="F24" s="174"/>
      <c r="G24" s="92" t="s">
        <v>33</v>
      </c>
      <c r="H24" s="93">
        <v>1</v>
      </c>
      <c r="I24" s="99">
        <v>290.22000000000003</v>
      </c>
      <c r="J24" s="99">
        <v>290.22000000000003</v>
      </c>
    </row>
    <row r="25" spans="1:10" ht="26.1" customHeight="1" x14ac:dyDescent="0.2">
      <c r="A25" s="90" t="s">
        <v>446</v>
      </c>
      <c r="B25" s="91" t="s">
        <v>469</v>
      </c>
      <c r="C25" s="90" t="s">
        <v>27</v>
      </c>
      <c r="D25" s="90" t="s">
        <v>470</v>
      </c>
      <c r="E25" s="174" t="s">
        <v>449</v>
      </c>
      <c r="F25" s="174"/>
      <c r="G25" s="92" t="s">
        <v>33</v>
      </c>
      <c r="H25" s="93">
        <v>2</v>
      </c>
      <c r="I25" s="99">
        <v>4.67</v>
      </c>
      <c r="J25" s="99">
        <v>9.34</v>
      </c>
    </row>
    <row r="26" spans="1:10" ht="26.1" customHeight="1" x14ac:dyDescent="0.2">
      <c r="A26" s="90" t="s">
        <v>446</v>
      </c>
      <c r="B26" s="91" t="s">
        <v>471</v>
      </c>
      <c r="C26" s="90" t="s">
        <v>27</v>
      </c>
      <c r="D26" s="90" t="s">
        <v>472</v>
      </c>
      <c r="E26" s="174" t="s">
        <v>449</v>
      </c>
      <c r="F26" s="174"/>
      <c r="G26" s="92" t="s">
        <v>33</v>
      </c>
      <c r="H26" s="93">
        <v>2</v>
      </c>
      <c r="I26" s="99">
        <v>212.82</v>
      </c>
      <c r="J26" s="99">
        <v>425.64</v>
      </c>
    </row>
    <row r="27" spans="1:10" ht="24" customHeight="1" x14ac:dyDescent="0.2">
      <c r="A27" s="90" t="s">
        <v>446</v>
      </c>
      <c r="B27" s="91" t="s">
        <v>473</v>
      </c>
      <c r="C27" s="90" t="s">
        <v>27</v>
      </c>
      <c r="D27" s="90" t="s">
        <v>474</v>
      </c>
      <c r="E27" s="174" t="s">
        <v>449</v>
      </c>
      <c r="F27" s="174"/>
      <c r="G27" s="92" t="s">
        <v>33</v>
      </c>
      <c r="H27" s="93">
        <v>2</v>
      </c>
      <c r="I27" s="99">
        <v>9.35</v>
      </c>
      <c r="J27" s="99">
        <v>18.7</v>
      </c>
    </row>
    <row r="28" spans="1:10" x14ac:dyDescent="0.2">
      <c r="A28" s="84"/>
      <c r="B28" s="84"/>
      <c r="C28" s="84"/>
      <c r="D28" s="84"/>
      <c r="E28" s="84"/>
      <c r="F28" s="84"/>
      <c r="G28" s="85"/>
      <c r="H28" s="84"/>
      <c r="I28" s="84" t="s">
        <v>662</v>
      </c>
      <c r="J28" s="100">
        <v>340.72</v>
      </c>
    </row>
    <row r="29" spans="1:10" ht="15" thickBot="1" x14ac:dyDescent="0.25">
      <c r="A29" s="84"/>
      <c r="B29" s="84"/>
      <c r="C29" s="84"/>
      <c r="D29" s="84"/>
      <c r="E29" s="84"/>
      <c r="F29" s="84"/>
      <c r="G29" s="85"/>
      <c r="H29" s="84"/>
      <c r="I29" s="84" t="s">
        <v>663</v>
      </c>
      <c r="J29" s="100">
        <v>1627.81</v>
      </c>
    </row>
    <row r="30" spans="1:10" ht="0.95" customHeight="1" thickTop="1" x14ac:dyDescent="0.2">
      <c r="A30" s="86"/>
      <c r="B30" s="86"/>
      <c r="C30" s="86"/>
      <c r="D30" s="86"/>
      <c r="E30" s="86"/>
      <c r="F30" s="86"/>
      <c r="G30" s="86"/>
      <c r="H30" s="86"/>
      <c r="I30" s="86"/>
      <c r="J30" s="102"/>
    </row>
    <row r="31" spans="1:10" ht="18" customHeight="1" x14ac:dyDescent="0.2">
      <c r="A31" s="81" t="s">
        <v>82</v>
      </c>
      <c r="B31" s="82" t="s">
        <v>5</v>
      </c>
      <c r="C31" s="81" t="s">
        <v>6</v>
      </c>
      <c r="D31" s="81" t="s">
        <v>7</v>
      </c>
      <c r="E31" s="172" t="s">
        <v>434</v>
      </c>
      <c r="F31" s="172"/>
      <c r="G31" s="83" t="s">
        <v>8</v>
      </c>
      <c r="H31" s="82" t="s">
        <v>9</v>
      </c>
      <c r="I31" s="82" t="s">
        <v>10</v>
      </c>
      <c r="J31" s="101" t="s">
        <v>12</v>
      </c>
    </row>
    <row r="32" spans="1:10" ht="39" customHeight="1" x14ac:dyDescent="0.2">
      <c r="A32" s="94" t="s">
        <v>435</v>
      </c>
      <c r="B32" s="95" t="s">
        <v>83</v>
      </c>
      <c r="C32" s="94" t="s">
        <v>22</v>
      </c>
      <c r="D32" s="94" t="s">
        <v>84</v>
      </c>
      <c r="E32" s="173" t="s">
        <v>440</v>
      </c>
      <c r="F32" s="173"/>
      <c r="G32" s="96" t="s">
        <v>59</v>
      </c>
      <c r="H32" s="97">
        <v>1</v>
      </c>
      <c r="I32" s="98">
        <v>673.54</v>
      </c>
      <c r="J32" s="98">
        <v>673.54</v>
      </c>
    </row>
    <row r="33" spans="1:10" ht="39" customHeight="1" x14ac:dyDescent="0.2">
      <c r="A33" s="90" t="s">
        <v>437</v>
      </c>
      <c r="B33" s="91" t="s">
        <v>475</v>
      </c>
      <c r="C33" s="90" t="s">
        <v>27</v>
      </c>
      <c r="D33" s="90" t="s">
        <v>476</v>
      </c>
      <c r="E33" s="174" t="s">
        <v>477</v>
      </c>
      <c r="F33" s="174"/>
      <c r="G33" s="92" t="s">
        <v>478</v>
      </c>
      <c r="H33" s="93">
        <v>9.2999999999999999E-2</v>
      </c>
      <c r="I33" s="99">
        <v>0.49</v>
      </c>
      <c r="J33" s="99">
        <v>0.04</v>
      </c>
    </row>
    <row r="34" spans="1:10" ht="39" customHeight="1" x14ac:dyDescent="0.2">
      <c r="A34" s="90" t="s">
        <v>437</v>
      </c>
      <c r="B34" s="91" t="s">
        <v>479</v>
      </c>
      <c r="C34" s="90" t="s">
        <v>27</v>
      </c>
      <c r="D34" s="90" t="s">
        <v>480</v>
      </c>
      <c r="E34" s="174" t="s">
        <v>477</v>
      </c>
      <c r="F34" s="174"/>
      <c r="G34" s="92" t="s">
        <v>481</v>
      </c>
      <c r="H34" s="93">
        <v>8.7999999999999995E-2</v>
      </c>
      <c r="I34" s="99">
        <v>1.25</v>
      </c>
      <c r="J34" s="99">
        <v>0.11</v>
      </c>
    </row>
    <row r="35" spans="1:10" ht="24" customHeight="1" x14ac:dyDescent="0.2">
      <c r="A35" s="90" t="s">
        <v>437</v>
      </c>
      <c r="B35" s="91" t="s">
        <v>441</v>
      </c>
      <c r="C35" s="90" t="s">
        <v>27</v>
      </c>
      <c r="D35" s="90" t="s">
        <v>442</v>
      </c>
      <c r="E35" s="174" t="s">
        <v>443</v>
      </c>
      <c r="F35" s="174"/>
      <c r="G35" s="92" t="s">
        <v>39</v>
      </c>
      <c r="H35" s="93">
        <v>0.54400000000000004</v>
      </c>
      <c r="I35" s="99">
        <v>23.08</v>
      </c>
      <c r="J35" s="99">
        <v>12.55</v>
      </c>
    </row>
    <row r="36" spans="1:10" ht="24" customHeight="1" x14ac:dyDescent="0.2">
      <c r="A36" s="90" t="s">
        <v>437</v>
      </c>
      <c r="B36" s="91" t="s">
        <v>482</v>
      </c>
      <c r="C36" s="90" t="s">
        <v>27</v>
      </c>
      <c r="D36" s="90" t="s">
        <v>483</v>
      </c>
      <c r="E36" s="174" t="s">
        <v>443</v>
      </c>
      <c r="F36" s="174"/>
      <c r="G36" s="92" t="s">
        <v>39</v>
      </c>
      <c r="H36" s="93">
        <v>0.36299999999999999</v>
      </c>
      <c r="I36" s="99">
        <v>27.93</v>
      </c>
      <c r="J36" s="99">
        <v>10.130000000000001</v>
      </c>
    </row>
    <row r="37" spans="1:10" ht="51.95" customHeight="1" x14ac:dyDescent="0.2">
      <c r="A37" s="90" t="s">
        <v>446</v>
      </c>
      <c r="B37" s="91" t="s">
        <v>484</v>
      </c>
      <c r="C37" s="90" t="s">
        <v>27</v>
      </c>
      <c r="D37" s="90" t="s">
        <v>485</v>
      </c>
      <c r="E37" s="174" t="s">
        <v>449</v>
      </c>
      <c r="F37" s="174"/>
      <c r="G37" s="92" t="s">
        <v>486</v>
      </c>
      <c r="H37" s="93">
        <v>1.1499999999999999</v>
      </c>
      <c r="I37" s="99">
        <v>565.84</v>
      </c>
      <c r="J37" s="99">
        <v>650.71</v>
      </c>
    </row>
    <row r="38" spans="1:10" x14ac:dyDescent="0.2">
      <c r="A38" s="84"/>
      <c r="B38" s="84"/>
      <c r="C38" s="84"/>
      <c r="D38" s="84"/>
      <c r="E38" s="84"/>
      <c r="F38" s="84"/>
      <c r="G38" s="85"/>
      <c r="H38" s="84"/>
      <c r="I38" s="84" t="s">
        <v>662</v>
      </c>
      <c r="J38" s="100">
        <v>17.440000000000001</v>
      </c>
    </row>
    <row r="39" spans="1:10" ht="15" thickBot="1" x14ac:dyDescent="0.25">
      <c r="A39" s="84"/>
      <c r="B39" s="84"/>
      <c r="C39" s="84"/>
      <c r="D39" s="84"/>
      <c r="E39" s="84"/>
      <c r="F39" s="84"/>
      <c r="G39" s="85"/>
      <c r="H39" s="84"/>
      <c r="I39" s="84" t="s">
        <v>663</v>
      </c>
      <c r="J39" s="100">
        <v>673.54</v>
      </c>
    </row>
    <row r="40" spans="1:10" ht="0.95" customHeight="1" thickTop="1" x14ac:dyDescent="0.2">
      <c r="A40" s="86"/>
      <c r="B40" s="86"/>
      <c r="C40" s="86"/>
      <c r="D40" s="86"/>
      <c r="E40" s="86"/>
      <c r="F40" s="86"/>
      <c r="G40" s="86"/>
      <c r="H40" s="86"/>
      <c r="I40" s="86"/>
      <c r="J40" s="102"/>
    </row>
    <row r="41" spans="1:10" ht="18" customHeight="1" x14ac:dyDescent="0.2">
      <c r="A41" s="81" t="s">
        <v>89</v>
      </c>
      <c r="B41" s="82" t="s">
        <v>5</v>
      </c>
      <c r="C41" s="81" t="s">
        <v>6</v>
      </c>
      <c r="D41" s="81" t="s">
        <v>7</v>
      </c>
      <c r="E41" s="172" t="s">
        <v>434</v>
      </c>
      <c r="F41" s="172"/>
      <c r="G41" s="83" t="s">
        <v>8</v>
      </c>
      <c r="H41" s="82" t="s">
        <v>9</v>
      </c>
      <c r="I41" s="82" t="s">
        <v>10</v>
      </c>
      <c r="J41" s="101" t="s">
        <v>12</v>
      </c>
    </row>
    <row r="42" spans="1:10" ht="24" customHeight="1" x14ac:dyDescent="0.2">
      <c r="A42" s="94" t="s">
        <v>435</v>
      </c>
      <c r="B42" s="95" t="s">
        <v>90</v>
      </c>
      <c r="C42" s="94" t="s">
        <v>22</v>
      </c>
      <c r="D42" s="94" t="s">
        <v>91</v>
      </c>
      <c r="E42" s="173" t="s">
        <v>487</v>
      </c>
      <c r="F42" s="173"/>
      <c r="G42" s="96" t="s">
        <v>66</v>
      </c>
      <c r="H42" s="97">
        <v>1</v>
      </c>
      <c r="I42" s="98">
        <v>16.82</v>
      </c>
      <c r="J42" s="98">
        <v>16.82</v>
      </c>
    </row>
    <row r="43" spans="1:10" ht="26.1" customHeight="1" x14ac:dyDescent="0.2">
      <c r="A43" s="90" t="s">
        <v>437</v>
      </c>
      <c r="B43" s="91" t="s">
        <v>488</v>
      </c>
      <c r="C43" s="90" t="s">
        <v>27</v>
      </c>
      <c r="D43" s="90" t="s">
        <v>489</v>
      </c>
      <c r="E43" s="174" t="s">
        <v>490</v>
      </c>
      <c r="F43" s="174"/>
      <c r="G43" s="92" t="s">
        <v>24</v>
      </c>
      <c r="H43" s="93">
        <v>2.3E-2</v>
      </c>
      <c r="I43" s="99">
        <v>27.77</v>
      </c>
      <c r="J43" s="99">
        <v>0.63</v>
      </c>
    </row>
    <row r="44" spans="1:10" ht="39" customHeight="1" x14ac:dyDescent="0.2">
      <c r="A44" s="90" t="s">
        <v>437</v>
      </c>
      <c r="B44" s="91" t="s">
        <v>491</v>
      </c>
      <c r="C44" s="90" t="s">
        <v>27</v>
      </c>
      <c r="D44" s="90" t="s">
        <v>492</v>
      </c>
      <c r="E44" s="174" t="s">
        <v>477</v>
      </c>
      <c r="F44" s="174"/>
      <c r="G44" s="92" t="s">
        <v>478</v>
      </c>
      <c r="H44" s="93">
        <v>1E-3</v>
      </c>
      <c r="I44" s="99">
        <v>198.49</v>
      </c>
      <c r="J44" s="99">
        <v>0.19</v>
      </c>
    </row>
    <row r="45" spans="1:10" ht="51.95" customHeight="1" x14ac:dyDescent="0.2">
      <c r="A45" s="90" t="s">
        <v>437</v>
      </c>
      <c r="B45" s="91" t="s">
        <v>493</v>
      </c>
      <c r="C45" s="90" t="s">
        <v>27</v>
      </c>
      <c r="D45" s="90" t="s">
        <v>494</v>
      </c>
      <c r="E45" s="174" t="s">
        <v>440</v>
      </c>
      <c r="F45" s="174"/>
      <c r="G45" s="92" t="s">
        <v>66</v>
      </c>
      <c r="H45" s="93">
        <v>0.26300000000000001</v>
      </c>
      <c r="I45" s="99">
        <v>19.12</v>
      </c>
      <c r="J45" s="99">
        <v>5.0199999999999996</v>
      </c>
    </row>
    <row r="46" spans="1:10" ht="26.1" customHeight="1" x14ac:dyDescent="0.2">
      <c r="A46" s="90" t="s">
        <v>437</v>
      </c>
      <c r="B46" s="91" t="s">
        <v>495</v>
      </c>
      <c r="C46" s="90" t="s">
        <v>27</v>
      </c>
      <c r="D46" s="90" t="s">
        <v>496</v>
      </c>
      <c r="E46" s="174" t="s">
        <v>443</v>
      </c>
      <c r="F46" s="174"/>
      <c r="G46" s="92" t="s">
        <v>39</v>
      </c>
      <c r="H46" s="93">
        <v>5.0000000000000001E-3</v>
      </c>
      <c r="I46" s="99">
        <v>32.04</v>
      </c>
      <c r="J46" s="99">
        <v>0.16</v>
      </c>
    </row>
    <row r="47" spans="1:10" ht="24" customHeight="1" x14ac:dyDescent="0.2">
      <c r="A47" s="90" t="s">
        <v>437</v>
      </c>
      <c r="B47" s="91" t="s">
        <v>497</v>
      </c>
      <c r="C47" s="90" t="s">
        <v>27</v>
      </c>
      <c r="D47" s="90" t="s">
        <v>498</v>
      </c>
      <c r="E47" s="174" t="s">
        <v>443</v>
      </c>
      <c r="F47" s="174"/>
      <c r="G47" s="92" t="s">
        <v>39</v>
      </c>
      <c r="H47" s="93">
        <v>2.8000000000000001E-2</v>
      </c>
      <c r="I47" s="99">
        <v>32.340000000000003</v>
      </c>
      <c r="J47" s="99">
        <v>0.9</v>
      </c>
    </row>
    <row r="48" spans="1:10" ht="26.1" customHeight="1" x14ac:dyDescent="0.2">
      <c r="A48" s="90" t="s">
        <v>437</v>
      </c>
      <c r="B48" s="91" t="s">
        <v>499</v>
      </c>
      <c r="C48" s="90" t="s">
        <v>27</v>
      </c>
      <c r="D48" s="90" t="s">
        <v>500</v>
      </c>
      <c r="E48" s="174" t="s">
        <v>443</v>
      </c>
      <c r="F48" s="174"/>
      <c r="G48" s="92" t="s">
        <v>39</v>
      </c>
      <c r="H48" s="93">
        <v>1E-3</v>
      </c>
      <c r="I48" s="99">
        <v>23.12</v>
      </c>
      <c r="J48" s="99">
        <v>0.02</v>
      </c>
    </row>
    <row r="49" spans="1:10" ht="39" customHeight="1" x14ac:dyDescent="0.2">
      <c r="A49" s="90" t="s">
        <v>437</v>
      </c>
      <c r="B49" s="91" t="s">
        <v>501</v>
      </c>
      <c r="C49" s="90" t="s">
        <v>27</v>
      </c>
      <c r="D49" s="90" t="s">
        <v>502</v>
      </c>
      <c r="E49" s="174" t="s">
        <v>477</v>
      </c>
      <c r="F49" s="174"/>
      <c r="G49" s="92" t="s">
        <v>481</v>
      </c>
      <c r="H49" s="93">
        <v>2E-3</v>
      </c>
      <c r="I49" s="99">
        <v>366.52</v>
      </c>
      <c r="J49" s="99">
        <v>0.73</v>
      </c>
    </row>
    <row r="50" spans="1:10" ht="39" customHeight="1" x14ac:dyDescent="0.2">
      <c r="A50" s="90" t="s">
        <v>437</v>
      </c>
      <c r="B50" s="91" t="s">
        <v>503</v>
      </c>
      <c r="C50" s="90" t="s">
        <v>27</v>
      </c>
      <c r="D50" s="90" t="s">
        <v>504</v>
      </c>
      <c r="E50" s="174" t="s">
        <v>490</v>
      </c>
      <c r="F50" s="174"/>
      <c r="G50" s="92" t="s">
        <v>24</v>
      </c>
      <c r="H50" s="93">
        <v>2.3E-2</v>
      </c>
      <c r="I50" s="99">
        <v>11.26</v>
      </c>
      <c r="J50" s="99">
        <v>0.25</v>
      </c>
    </row>
    <row r="51" spans="1:10" ht="39" customHeight="1" x14ac:dyDescent="0.2">
      <c r="A51" s="90" t="s">
        <v>446</v>
      </c>
      <c r="B51" s="91" t="s">
        <v>505</v>
      </c>
      <c r="C51" s="90" t="s">
        <v>27</v>
      </c>
      <c r="D51" s="90" t="s">
        <v>506</v>
      </c>
      <c r="E51" s="174" t="s">
        <v>449</v>
      </c>
      <c r="F51" s="174"/>
      <c r="G51" s="92" t="s">
        <v>66</v>
      </c>
      <c r="H51" s="93">
        <v>4.3999999999999997E-2</v>
      </c>
      <c r="I51" s="99">
        <v>12.42</v>
      </c>
      <c r="J51" s="99">
        <v>0.54</v>
      </c>
    </row>
    <row r="52" spans="1:10" ht="26.1" customHeight="1" x14ac:dyDescent="0.2">
      <c r="A52" s="90" t="s">
        <v>446</v>
      </c>
      <c r="B52" s="91" t="s">
        <v>507</v>
      </c>
      <c r="C52" s="90" t="s">
        <v>27</v>
      </c>
      <c r="D52" s="90" t="s">
        <v>508</v>
      </c>
      <c r="E52" s="174" t="s">
        <v>449</v>
      </c>
      <c r="F52" s="174"/>
      <c r="G52" s="92" t="s">
        <v>66</v>
      </c>
      <c r="H52" s="93">
        <v>5.8000000000000003E-2</v>
      </c>
      <c r="I52" s="99">
        <v>9.86</v>
      </c>
      <c r="J52" s="99">
        <v>0.56999999999999995</v>
      </c>
    </row>
    <row r="53" spans="1:10" ht="24" customHeight="1" x14ac:dyDescent="0.2">
      <c r="A53" s="90" t="s">
        <v>446</v>
      </c>
      <c r="B53" s="91" t="s">
        <v>509</v>
      </c>
      <c r="C53" s="90" t="s">
        <v>27</v>
      </c>
      <c r="D53" s="90" t="s">
        <v>510</v>
      </c>
      <c r="E53" s="174" t="s">
        <v>449</v>
      </c>
      <c r="F53" s="174"/>
      <c r="G53" s="92" t="s">
        <v>66</v>
      </c>
      <c r="H53" s="93">
        <v>3.6999999999999998E-2</v>
      </c>
      <c r="I53" s="99">
        <v>8.59</v>
      </c>
      <c r="J53" s="99">
        <v>0.31</v>
      </c>
    </row>
    <row r="54" spans="1:10" ht="39" customHeight="1" x14ac:dyDescent="0.2">
      <c r="A54" s="90" t="s">
        <v>446</v>
      </c>
      <c r="B54" s="91" t="s">
        <v>505</v>
      </c>
      <c r="C54" s="90" t="s">
        <v>27</v>
      </c>
      <c r="D54" s="90" t="s">
        <v>506</v>
      </c>
      <c r="E54" s="174" t="s">
        <v>449</v>
      </c>
      <c r="F54" s="174"/>
      <c r="G54" s="92" t="s">
        <v>66</v>
      </c>
      <c r="H54" s="93">
        <v>6.0000000000000001E-3</v>
      </c>
      <c r="I54" s="99">
        <v>12.42</v>
      </c>
      <c r="J54" s="99">
        <v>7.0000000000000007E-2</v>
      </c>
    </row>
    <row r="55" spans="1:10" ht="39" customHeight="1" x14ac:dyDescent="0.2">
      <c r="A55" s="90" t="s">
        <v>446</v>
      </c>
      <c r="B55" s="91" t="s">
        <v>505</v>
      </c>
      <c r="C55" s="90" t="s">
        <v>27</v>
      </c>
      <c r="D55" s="90" t="s">
        <v>506</v>
      </c>
      <c r="E55" s="174" t="s">
        <v>449</v>
      </c>
      <c r="F55" s="174"/>
      <c r="G55" s="92" t="s">
        <v>66</v>
      </c>
      <c r="H55" s="93">
        <v>4.1000000000000002E-2</v>
      </c>
      <c r="I55" s="99">
        <v>12.42</v>
      </c>
      <c r="J55" s="99">
        <v>0.5</v>
      </c>
    </row>
    <row r="56" spans="1:10" ht="39" customHeight="1" x14ac:dyDescent="0.2">
      <c r="A56" s="90" t="s">
        <v>446</v>
      </c>
      <c r="B56" s="91" t="s">
        <v>505</v>
      </c>
      <c r="C56" s="90" t="s">
        <v>27</v>
      </c>
      <c r="D56" s="90" t="s">
        <v>506</v>
      </c>
      <c r="E56" s="174" t="s">
        <v>449</v>
      </c>
      <c r="F56" s="174"/>
      <c r="G56" s="92" t="s">
        <v>66</v>
      </c>
      <c r="H56" s="93">
        <v>1.4E-2</v>
      </c>
      <c r="I56" s="99">
        <v>12.42</v>
      </c>
      <c r="J56" s="99">
        <v>0.17</v>
      </c>
    </row>
    <row r="57" spans="1:10" ht="39" customHeight="1" x14ac:dyDescent="0.2">
      <c r="A57" s="90" t="s">
        <v>446</v>
      </c>
      <c r="B57" s="91" t="s">
        <v>505</v>
      </c>
      <c r="C57" s="90" t="s">
        <v>27</v>
      </c>
      <c r="D57" s="90" t="s">
        <v>506</v>
      </c>
      <c r="E57" s="174" t="s">
        <v>449</v>
      </c>
      <c r="F57" s="174"/>
      <c r="G57" s="92" t="s">
        <v>66</v>
      </c>
      <c r="H57" s="93">
        <v>0.52700000000000002</v>
      </c>
      <c r="I57" s="99">
        <v>12.42</v>
      </c>
      <c r="J57" s="99">
        <v>6.54</v>
      </c>
    </row>
    <row r="58" spans="1:10" ht="26.1" customHeight="1" x14ac:dyDescent="0.2">
      <c r="A58" s="90" t="s">
        <v>446</v>
      </c>
      <c r="B58" s="91" t="s">
        <v>507</v>
      </c>
      <c r="C58" s="90" t="s">
        <v>27</v>
      </c>
      <c r="D58" s="90" t="s">
        <v>508</v>
      </c>
      <c r="E58" s="174" t="s">
        <v>449</v>
      </c>
      <c r="F58" s="174"/>
      <c r="G58" s="92" t="s">
        <v>66</v>
      </c>
      <c r="H58" s="93">
        <v>1E-3</v>
      </c>
      <c r="I58" s="99">
        <v>9.86</v>
      </c>
      <c r="J58" s="99">
        <v>0</v>
      </c>
    </row>
    <row r="59" spans="1:10" ht="26.1" customHeight="1" x14ac:dyDescent="0.2">
      <c r="A59" s="90" t="s">
        <v>446</v>
      </c>
      <c r="B59" s="91" t="s">
        <v>511</v>
      </c>
      <c r="C59" s="90" t="s">
        <v>27</v>
      </c>
      <c r="D59" s="90" t="s">
        <v>512</v>
      </c>
      <c r="E59" s="174" t="s">
        <v>449</v>
      </c>
      <c r="F59" s="174"/>
      <c r="G59" s="92" t="s">
        <v>66</v>
      </c>
      <c r="H59" s="93">
        <v>2E-3</v>
      </c>
      <c r="I59" s="99">
        <v>57.48</v>
      </c>
      <c r="J59" s="99">
        <v>0.11</v>
      </c>
    </row>
    <row r="60" spans="1:10" ht="39" customHeight="1" x14ac:dyDescent="0.2">
      <c r="A60" s="90" t="s">
        <v>446</v>
      </c>
      <c r="B60" s="91" t="s">
        <v>505</v>
      </c>
      <c r="C60" s="90" t="s">
        <v>27</v>
      </c>
      <c r="D60" s="90" t="s">
        <v>506</v>
      </c>
      <c r="E60" s="174" t="s">
        <v>449</v>
      </c>
      <c r="F60" s="174"/>
      <c r="G60" s="92" t="s">
        <v>66</v>
      </c>
      <c r="H60" s="93">
        <v>8.9999999999999993E-3</v>
      </c>
      <c r="I60" s="99">
        <v>12.42</v>
      </c>
      <c r="J60" s="99">
        <v>0.11</v>
      </c>
    </row>
    <row r="61" spans="1:10" ht="26.1" customHeight="1" x14ac:dyDescent="0.2">
      <c r="A61" s="90" t="s">
        <v>446</v>
      </c>
      <c r="B61" s="91" t="s">
        <v>507</v>
      </c>
      <c r="C61" s="90" t="s">
        <v>27</v>
      </c>
      <c r="D61" s="90" t="s">
        <v>508</v>
      </c>
      <c r="E61" s="174" t="s">
        <v>449</v>
      </c>
      <c r="F61" s="174"/>
      <c r="G61" s="92" t="s">
        <v>66</v>
      </c>
      <c r="H61" s="93">
        <v>1E-3</v>
      </c>
      <c r="I61" s="99">
        <v>9.86</v>
      </c>
      <c r="J61" s="99">
        <v>0</v>
      </c>
    </row>
    <row r="62" spans="1:10" x14ac:dyDescent="0.2">
      <c r="A62" s="84"/>
      <c r="B62" s="84"/>
      <c r="C62" s="84"/>
      <c r="D62" s="84"/>
      <c r="E62" s="84"/>
      <c r="F62" s="84"/>
      <c r="G62" s="85"/>
      <c r="H62" s="84"/>
      <c r="I62" s="84" t="s">
        <v>662</v>
      </c>
      <c r="J62" s="100">
        <v>1.39</v>
      </c>
    </row>
    <row r="63" spans="1:10" ht="15" thickBot="1" x14ac:dyDescent="0.25">
      <c r="A63" s="84"/>
      <c r="B63" s="84"/>
      <c r="C63" s="84"/>
      <c r="D63" s="84"/>
      <c r="E63" s="84"/>
      <c r="F63" s="84"/>
      <c r="G63" s="85"/>
      <c r="H63" s="84"/>
      <c r="I63" s="84" t="s">
        <v>663</v>
      </c>
      <c r="J63" s="100">
        <v>16.82</v>
      </c>
    </row>
    <row r="64" spans="1:10" ht="0.95" customHeight="1" thickTop="1" x14ac:dyDescent="0.2">
      <c r="A64" s="86"/>
      <c r="B64" s="86"/>
      <c r="C64" s="86"/>
      <c r="D64" s="86"/>
      <c r="E64" s="86"/>
      <c r="F64" s="86"/>
      <c r="G64" s="86"/>
      <c r="H64" s="86"/>
      <c r="I64" s="86"/>
      <c r="J64" s="102"/>
    </row>
    <row r="65" spans="1:10" ht="18" customHeight="1" x14ac:dyDescent="0.2">
      <c r="A65" s="81" t="s">
        <v>92</v>
      </c>
      <c r="B65" s="82" t="s">
        <v>5</v>
      </c>
      <c r="C65" s="81" t="s">
        <v>6</v>
      </c>
      <c r="D65" s="81" t="s">
        <v>7</v>
      </c>
      <c r="E65" s="172" t="s">
        <v>434</v>
      </c>
      <c r="F65" s="172"/>
      <c r="G65" s="83" t="s">
        <v>8</v>
      </c>
      <c r="H65" s="82" t="s">
        <v>9</v>
      </c>
      <c r="I65" s="82" t="s">
        <v>10</v>
      </c>
      <c r="J65" s="101" t="s">
        <v>12</v>
      </c>
    </row>
    <row r="66" spans="1:10" ht="24" customHeight="1" x14ac:dyDescent="0.2">
      <c r="A66" s="94" t="s">
        <v>435</v>
      </c>
      <c r="B66" s="95" t="s">
        <v>93</v>
      </c>
      <c r="C66" s="94" t="s">
        <v>22</v>
      </c>
      <c r="D66" s="94" t="s">
        <v>94</v>
      </c>
      <c r="E66" s="173" t="s">
        <v>440</v>
      </c>
      <c r="F66" s="173"/>
      <c r="G66" s="96" t="s">
        <v>33</v>
      </c>
      <c r="H66" s="97">
        <v>1</v>
      </c>
      <c r="I66" s="98">
        <v>236.35</v>
      </c>
      <c r="J66" s="98">
        <v>236.35</v>
      </c>
    </row>
    <row r="67" spans="1:10" ht="24" customHeight="1" x14ac:dyDescent="0.2">
      <c r="A67" s="90" t="s">
        <v>437</v>
      </c>
      <c r="B67" s="91" t="s">
        <v>497</v>
      </c>
      <c r="C67" s="90" t="s">
        <v>27</v>
      </c>
      <c r="D67" s="90" t="s">
        <v>498</v>
      </c>
      <c r="E67" s="174" t="s">
        <v>443</v>
      </c>
      <c r="F67" s="174"/>
      <c r="G67" s="92" t="s">
        <v>39</v>
      </c>
      <c r="H67" s="93">
        <v>0.123</v>
      </c>
      <c r="I67" s="99">
        <v>32.340000000000003</v>
      </c>
      <c r="J67" s="99">
        <v>3.97</v>
      </c>
    </row>
    <row r="68" spans="1:10" ht="26.1" customHeight="1" x14ac:dyDescent="0.2">
      <c r="A68" s="90" t="s">
        <v>437</v>
      </c>
      <c r="B68" s="91" t="s">
        <v>495</v>
      </c>
      <c r="C68" s="90" t="s">
        <v>27</v>
      </c>
      <c r="D68" s="90" t="s">
        <v>496</v>
      </c>
      <c r="E68" s="174" t="s">
        <v>443</v>
      </c>
      <c r="F68" s="174"/>
      <c r="G68" s="92" t="s">
        <v>39</v>
      </c>
      <c r="H68" s="93">
        <v>2.1999999999999999E-2</v>
      </c>
      <c r="I68" s="99">
        <v>32.04</v>
      </c>
      <c r="J68" s="99">
        <v>0.7</v>
      </c>
    </row>
    <row r="69" spans="1:10" ht="51.95" customHeight="1" x14ac:dyDescent="0.2">
      <c r="A69" s="90" t="s">
        <v>437</v>
      </c>
      <c r="B69" s="91" t="s">
        <v>513</v>
      </c>
      <c r="C69" s="90" t="s">
        <v>27</v>
      </c>
      <c r="D69" s="90" t="s">
        <v>514</v>
      </c>
      <c r="E69" s="174" t="s">
        <v>490</v>
      </c>
      <c r="F69" s="174"/>
      <c r="G69" s="92" t="s">
        <v>24</v>
      </c>
      <c r="H69" s="93">
        <v>2.8</v>
      </c>
      <c r="I69" s="99">
        <v>50.54</v>
      </c>
      <c r="J69" s="99">
        <v>141.51</v>
      </c>
    </row>
    <row r="70" spans="1:10" ht="39" customHeight="1" x14ac:dyDescent="0.2">
      <c r="A70" s="90" t="s">
        <v>437</v>
      </c>
      <c r="B70" s="91" t="s">
        <v>503</v>
      </c>
      <c r="C70" s="90" t="s">
        <v>27</v>
      </c>
      <c r="D70" s="90" t="s">
        <v>504</v>
      </c>
      <c r="E70" s="174" t="s">
        <v>490</v>
      </c>
      <c r="F70" s="174"/>
      <c r="G70" s="92" t="s">
        <v>24</v>
      </c>
      <c r="H70" s="93">
        <v>2.8</v>
      </c>
      <c r="I70" s="99">
        <v>11.26</v>
      </c>
      <c r="J70" s="99">
        <v>31.52</v>
      </c>
    </row>
    <row r="71" spans="1:10" ht="26.1" customHeight="1" x14ac:dyDescent="0.2">
      <c r="A71" s="90" t="s">
        <v>437</v>
      </c>
      <c r="B71" s="91" t="s">
        <v>499</v>
      </c>
      <c r="C71" s="90" t="s">
        <v>27</v>
      </c>
      <c r="D71" s="90" t="s">
        <v>500</v>
      </c>
      <c r="E71" s="174" t="s">
        <v>443</v>
      </c>
      <c r="F71" s="174"/>
      <c r="G71" s="92" t="s">
        <v>39</v>
      </c>
      <c r="H71" s="93">
        <v>6.0000000000000001E-3</v>
      </c>
      <c r="I71" s="99">
        <v>23.12</v>
      </c>
      <c r="J71" s="99">
        <v>0.13</v>
      </c>
    </row>
    <row r="72" spans="1:10" ht="65.099999999999994" customHeight="1" x14ac:dyDescent="0.2">
      <c r="A72" s="90" t="s">
        <v>437</v>
      </c>
      <c r="B72" s="91" t="s">
        <v>515</v>
      </c>
      <c r="C72" s="90" t="s">
        <v>27</v>
      </c>
      <c r="D72" s="90" t="s">
        <v>516</v>
      </c>
      <c r="E72" s="174" t="s">
        <v>477</v>
      </c>
      <c r="F72" s="174"/>
      <c r="G72" s="92" t="s">
        <v>478</v>
      </c>
      <c r="H72" s="93">
        <v>6.0000000000000001E-3</v>
      </c>
      <c r="I72" s="99">
        <v>66.72</v>
      </c>
      <c r="J72" s="99">
        <v>0.4</v>
      </c>
    </row>
    <row r="73" spans="1:10" ht="65.099999999999994" customHeight="1" x14ac:dyDescent="0.2">
      <c r="A73" s="90" t="s">
        <v>437</v>
      </c>
      <c r="B73" s="91" t="s">
        <v>517</v>
      </c>
      <c r="C73" s="90" t="s">
        <v>27</v>
      </c>
      <c r="D73" s="90" t="s">
        <v>518</v>
      </c>
      <c r="E73" s="174" t="s">
        <v>477</v>
      </c>
      <c r="F73" s="174"/>
      <c r="G73" s="92" t="s">
        <v>481</v>
      </c>
      <c r="H73" s="93">
        <v>7.0000000000000001E-3</v>
      </c>
      <c r="I73" s="99">
        <v>239.61</v>
      </c>
      <c r="J73" s="99">
        <v>1.67</v>
      </c>
    </row>
    <row r="74" spans="1:10" ht="26.1" customHeight="1" x14ac:dyDescent="0.2">
      <c r="A74" s="90" t="s">
        <v>446</v>
      </c>
      <c r="B74" s="91" t="s">
        <v>507</v>
      </c>
      <c r="C74" s="90" t="s">
        <v>27</v>
      </c>
      <c r="D74" s="90" t="s">
        <v>508</v>
      </c>
      <c r="E74" s="174" t="s">
        <v>449</v>
      </c>
      <c r="F74" s="174"/>
      <c r="G74" s="92" t="s">
        <v>66</v>
      </c>
      <c r="H74" s="93">
        <v>0.24</v>
      </c>
      <c r="I74" s="99">
        <v>9.86</v>
      </c>
      <c r="J74" s="99">
        <v>2.36</v>
      </c>
    </row>
    <row r="75" spans="1:10" ht="39" customHeight="1" x14ac:dyDescent="0.2">
      <c r="A75" s="90" t="s">
        <v>446</v>
      </c>
      <c r="B75" s="91" t="s">
        <v>519</v>
      </c>
      <c r="C75" s="90" t="s">
        <v>27</v>
      </c>
      <c r="D75" s="90" t="s">
        <v>520</v>
      </c>
      <c r="E75" s="174" t="s">
        <v>449</v>
      </c>
      <c r="F75" s="174"/>
      <c r="G75" s="92" t="s">
        <v>66</v>
      </c>
      <c r="H75" s="93">
        <v>4.3579999999999997</v>
      </c>
      <c r="I75" s="99">
        <v>12.32</v>
      </c>
      <c r="J75" s="99">
        <v>53.69</v>
      </c>
    </row>
    <row r="76" spans="1:10" ht="26.1" customHeight="1" x14ac:dyDescent="0.2">
      <c r="A76" s="90" t="s">
        <v>446</v>
      </c>
      <c r="B76" s="91" t="s">
        <v>511</v>
      </c>
      <c r="C76" s="90" t="s">
        <v>27</v>
      </c>
      <c r="D76" s="90" t="s">
        <v>512</v>
      </c>
      <c r="E76" s="174" t="s">
        <v>449</v>
      </c>
      <c r="F76" s="174"/>
      <c r="G76" s="92" t="s">
        <v>66</v>
      </c>
      <c r="H76" s="93">
        <v>7.0000000000000001E-3</v>
      </c>
      <c r="I76" s="99">
        <v>57.48</v>
      </c>
      <c r="J76" s="99">
        <v>0.4</v>
      </c>
    </row>
    <row r="77" spans="1:10" x14ac:dyDescent="0.2">
      <c r="A77" s="84"/>
      <c r="B77" s="84"/>
      <c r="C77" s="84"/>
      <c r="D77" s="84"/>
      <c r="E77" s="84"/>
      <c r="F77" s="84"/>
      <c r="G77" s="85"/>
      <c r="H77" s="84"/>
      <c r="I77" s="84" t="s">
        <v>662</v>
      </c>
      <c r="J77" s="100">
        <v>91.3</v>
      </c>
    </row>
    <row r="78" spans="1:10" ht="15" thickBot="1" x14ac:dyDescent="0.25">
      <c r="A78" s="84"/>
      <c r="B78" s="84"/>
      <c r="C78" s="84"/>
      <c r="D78" s="84"/>
      <c r="E78" s="84"/>
      <c r="F78" s="84"/>
      <c r="G78" s="85"/>
      <c r="H78" s="84"/>
      <c r="I78" s="84" t="s">
        <v>663</v>
      </c>
      <c r="J78" s="100">
        <v>236.35</v>
      </c>
    </row>
    <row r="79" spans="1:10" ht="0.95" customHeight="1" thickTop="1" x14ac:dyDescent="0.2">
      <c r="A79" s="86"/>
      <c r="B79" s="86"/>
      <c r="C79" s="86"/>
      <c r="D79" s="86"/>
      <c r="E79" s="86"/>
      <c r="F79" s="86"/>
      <c r="G79" s="86"/>
      <c r="H79" s="86"/>
      <c r="I79" s="86"/>
      <c r="J79" s="102"/>
    </row>
    <row r="80" spans="1:10" ht="18" customHeight="1" x14ac:dyDescent="0.2">
      <c r="A80" s="81" t="s">
        <v>95</v>
      </c>
      <c r="B80" s="82" t="s">
        <v>5</v>
      </c>
      <c r="C80" s="81" t="s">
        <v>6</v>
      </c>
      <c r="D80" s="81" t="s">
        <v>7</v>
      </c>
      <c r="E80" s="172" t="s">
        <v>434</v>
      </c>
      <c r="F80" s="172"/>
      <c r="G80" s="83" t="s">
        <v>8</v>
      </c>
      <c r="H80" s="82" t="s">
        <v>9</v>
      </c>
      <c r="I80" s="82" t="s">
        <v>10</v>
      </c>
      <c r="J80" s="101" t="s">
        <v>12</v>
      </c>
    </row>
    <row r="81" spans="1:10" ht="26.1" customHeight="1" x14ac:dyDescent="0.2">
      <c r="A81" s="94" t="s">
        <v>435</v>
      </c>
      <c r="B81" s="95" t="s">
        <v>96</v>
      </c>
      <c r="C81" s="94" t="s">
        <v>22</v>
      </c>
      <c r="D81" s="94" t="s">
        <v>97</v>
      </c>
      <c r="E81" s="173" t="s">
        <v>440</v>
      </c>
      <c r="F81" s="173"/>
      <c r="G81" s="96" t="s">
        <v>33</v>
      </c>
      <c r="H81" s="97">
        <v>1</v>
      </c>
      <c r="I81" s="98">
        <v>186.73</v>
      </c>
      <c r="J81" s="98">
        <v>186.73</v>
      </c>
    </row>
    <row r="82" spans="1:10" ht="39" customHeight="1" x14ac:dyDescent="0.2">
      <c r="A82" s="90" t="s">
        <v>437</v>
      </c>
      <c r="B82" s="91" t="s">
        <v>503</v>
      </c>
      <c r="C82" s="90" t="s">
        <v>27</v>
      </c>
      <c r="D82" s="90" t="s">
        <v>504</v>
      </c>
      <c r="E82" s="174" t="s">
        <v>490</v>
      </c>
      <c r="F82" s="174"/>
      <c r="G82" s="92" t="s">
        <v>24</v>
      </c>
      <c r="H82" s="93">
        <v>2.2400000000000002</v>
      </c>
      <c r="I82" s="99">
        <v>11.26</v>
      </c>
      <c r="J82" s="99">
        <v>25.22</v>
      </c>
    </row>
    <row r="83" spans="1:10" ht="51.95" customHeight="1" x14ac:dyDescent="0.2">
      <c r="A83" s="90" t="s">
        <v>437</v>
      </c>
      <c r="B83" s="91" t="s">
        <v>513</v>
      </c>
      <c r="C83" s="90" t="s">
        <v>27</v>
      </c>
      <c r="D83" s="90" t="s">
        <v>514</v>
      </c>
      <c r="E83" s="174" t="s">
        <v>490</v>
      </c>
      <c r="F83" s="174"/>
      <c r="G83" s="92" t="s">
        <v>24</v>
      </c>
      <c r="H83" s="93">
        <v>2.2400000000000002</v>
      </c>
      <c r="I83" s="99">
        <v>50.54</v>
      </c>
      <c r="J83" s="99">
        <v>113.2</v>
      </c>
    </row>
    <row r="84" spans="1:10" ht="26.1" customHeight="1" x14ac:dyDescent="0.2">
      <c r="A84" s="90" t="s">
        <v>437</v>
      </c>
      <c r="B84" s="91" t="s">
        <v>495</v>
      </c>
      <c r="C84" s="90" t="s">
        <v>27</v>
      </c>
      <c r="D84" s="90" t="s">
        <v>496</v>
      </c>
      <c r="E84" s="174" t="s">
        <v>443</v>
      </c>
      <c r="F84" s="174"/>
      <c r="G84" s="92" t="s">
        <v>39</v>
      </c>
      <c r="H84" s="93">
        <v>1.7000000000000001E-2</v>
      </c>
      <c r="I84" s="99">
        <v>32.04</v>
      </c>
      <c r="J84" s="99">
        <v>0.54</v>
      </c>
    </row>
    <row r="85" spans="1:10" ht="26.1" customHeight="1" x14ac:dyDescent="0.2">
      <c r="A85" s="90" t="s">
        <v>437</v>
      </c>
      <c r="B85" s="91" t="s">
        <v>499</v>
      </c>
      <c r="C85" s="90" t="s">
        <v>27</v>
      </c>
      <c r="D85" s="90" t="s">
        <v>500</v>
      </c>
      <c r="E85" s="174" t="s">
        <v>443</v>
      </c>
      <c r="F85" s="174"/>
      <c r="G85" s="92" t="s">
        <v>39</v>
      </c>
      <c r="H85" s="93">
        <v>5.0000000000000001E-3</v>
      </c>
      <c r="I85" s="99">
        <v>23.12</v>
      </c>
      <c r="J85" s="99">
        <v>0.11</v>
      </c>
    </row>
    <row r="86" spans="1:10" ht="65.099999999999994" customHeight="1" x14ac:dyDescent="0.2">
      <c r="A86" s="90" t="s">
        <v>437</v>
      </c>
      <c r="B86" s="91" t="s">
        <v>515</v>
      </c>
      <c r="C86" s="90" t="s">
        <v>27</v>
      </c>
      <c r="D86" s="90" t="s">
        <v>516</v>
      </c>
      <c r="E86" s="174" t="s">
        <v>477</v>
      </c>
      <c r="F86" s="174"/>
      <c r="G86" s="92" t="s">
        <v>478</v>
      </c>
      <c r="H86" s="93">
        <v>5.0000000000000001E-3</v>
      </c>
      <c r="I86" s="99">
        <v>66.72</v>
      </c>
      <c r="J86" s="99">
        <v>0.33</v>
      </c>
    </row>
    <row r="87" spans="1:10" ht="65.099999999999994" customHeight="1" x14ac:dyDescent="0.2">
      <c r="A87" s="90" t="s">
        <v>437</v>
      </c>
      <c r="B87" s="91" t="s">
        <v>517</v>
      </c>
      <c r="C87" s="90" t="s">
        <v>27</v>
      </c>
      <c r="D87" s="90" t="s">
        <v>518</v>
      </c>
      <c r="E87" s="174" t="s">
        <v>477</v>
      </c>
      <c r="F87" s="174"/>
      <c r="G87" s="92" t="s">
        <v>481</v>
      </c>
      <c r="H87" s="93">
        <v>5.0000000000000001E-3</v>
      </c>
      <c r="I87" s="99">
        <v>239.61</v>
      </c>
      <c r="J87" s="99">
        <v>1.19</v>
      </c>
    </row>
    <row r="88" spans="1:10" ht="24" customHeight="1" x14ac:dyDescent="0.2">
      <c r="A88" s="90" t="s">
        <v>437</v>
      </c>
      <c r="B88" s="91" t="s">
        <v>497</v>
      </c>
      <c r="C88" s="90" t="s">
        <v>27</v>
      </c>
      <c r="D88" s="90" t="s">
        <v>498</v>
      </c>
      <c r="E88" s="174" t="s">
        <v>443</v>
      </c>
      <c r="F88" s="174"/>
      <c r="G88" s="92" t="s">
        <v>39</v>
      </c>
      <c r="H88" s="93">
        <v>9.9000000000000005E-2</v>
      </c>
      <c r="I88" s="99">
        <v>32.340000000000003</v>
      </c>
      <c r="J88" s="99">
        <v>3.2</v>
      </c>
    </row>
    <row r="89" spans="1:10" ht="39" customHeight="1" x14ac:dyDescent="0.2">
      <c r="A89" s="90" t="s">
        <v>446</v>
      </c>
      <c r="B89" s="91" t="s">
        <v>519</v>
      </c>
      <c r="C89" s="90" t="s">
        <v>27</v>
      </c>
      <c r="D89" s="90" t="s">
        <v>520</v>
      </c>
      <c r="E89" s="174" t="s">
        <v>449</v>
      </c>
      <c r="F89" s="174"/>
      <c r="G89" s="92" t="s">
        <v>66</v>
      </c>
      <c r="H89" s="93">
        <v>3.4860000000000002</v>
      </c>
      <c r="I89" s="99">
        <v>12.32</v>
      </c>
      <c r="J89" s="99">
        <v>42.94</v>
      </c>
    </row>
    <row r="90" spans="1:10" x14ac:dyDescent="0.2">
      <c r="A90" s="84"/>
      <c r="B90" s="84"/>
      <c r="C90" s="84"/>
      <c r="D90" s="84"/>
      <c r="E90" s="84"/>
      <c r="F90" s="84"/>
      <c r="G90" s="85"/>
      <c r="H90" s="84"/>
      <c r="I90" s="84" t="s">
        <v>662</v>
      </c>
      <c r="J90" s="100">
        <v>73.010000000000005</v>
      </c>
    </row>
    <row r="91" spans="1:10" ht="15" thickBot="1" x14ac:dyDescent="0.25">
      <c r="A91" s="84"/>
      <c r="B91" s="84"/>
      <c r="C91" s="84"/>
      <c r="D91" s="84"/>
      <c r="E91" s="84"/>
      <c r="F91" s="84"/>
      <c r="G91" s="85"/>
      <c r="H91" s="84"/>
      <c r="I91" s="84" t="s">
        <v>663</v>
      </c>
      <c r="J91" s="100">
        <v>186.73</v>
      </c>
    </row>
    <row r="92" spans="1:10" ht="0.95" customHeight="1" thickTop="1" x14ac:dyDescent="0.2">
      <c r="A92" s="86"/>
      <c r="B92" s="86"/>
      <c r="C92" s="86"/>
      <c r="D92" s="86"/>
      <c r="E92" s="86"/>
      <c r="F92" s="86"/>
      <c r="G92" s="86"/>
      <c r="H92" s="86"/>
      <c r="I92" s="86"/>
      <c r="J92" s="102"/>
    </row>
    <row r="93" spans="1:10" ht="18" customHeight="1" x14ac:dyDescent="0.2">
      <c r="A93" s="81" t="s">
        <v>108</v>
      </c>
      <c r="B93" s="82" t="s">
        <v>5</v>
      </c>
      <c r="C93" s="81" t="s">
        <v>6</v>
      </c>
      <c r="D93" s="81" t="s">
        <v>7</v>
      </c>
      <c r="E93" s="172" t="s">
        <v>434</v>
      </c>
      <c r="F93" s="172"/>
      <c r="G93" s="83" t="s">
        <v>8</v>
      </c>
      <c r="H93" s="82" t="s">
        <v>9</v>
      </c>
      <c r="I93" s="82" t="s">
        <v>10</v>
      </c>
      <c r="J93" s="101" t="s">
        <v>12</v>
      </c>
    </row>
    <row r="94" spans="1:10" ht="26.1" customHeight="1" x14ac:dyDescent="0.2">
      <c r="A94" s="94" t="s">
        <v>435</v>
      </c>
      <c r="B94" s="95" t="s">
        <v>109</v>
      </c>
      <c r="C94" s="94" t="s">
        <v>22</v>
      </c>
      <c r="D94" s="94" t="s">
        <v>110</v>
      </c>
      <c r="E94" s="173" t="s">
        <v>521</v>
      </c>
      <c r="F94" s="173"/>
      <c r="G94" s="96" t="s">
        <v>50</v>
      </c>
      <c r="H94" s="97">
        <v>1</v>
      </c>
      <c r="I94" s="98">
        <v>69.16</v>
      </c>
      <c r="J94" s="98">
        <v>69.16</v>
      </c>
    </row>
    <row r="95" spans="1:10" ht="26.1" customHeight="1" x14ac:dyDescent="0.2">
      <c r="A95" s="90" t="s">
        <v>437</v>
      </c>
      <c r="B95" s="91" t="s">
        <v>522</v>
      </c>
      <c r="C95" s="90" t="s">
        <v>27</v>
      </c>
      <c r="D95" s="90" t="s">
        <v>523</v>
      </c>
      <c r="E95" s="174" t="s">
        <v>443</v>
      </c>
      <c r="F95" s="174"/>
      <c r="G95" s="92" t="s">
        <v>39</v>
      </c>
      <c r="H95" s="93">
        <v>0.2</v>
      </c>
      <c r="I95" s="99">
        <v>27.77</v>
      </c>
      <c r="J95" s="99">
        <v>5.55</v>
      </c>
    </row>
    <row r="96" spans="1:10" ht="24" customHeight="1" x14ac:dyDescent="0.2">
      <c r="A96" s="90" t="s">
        <v>437</v>
      </c>
      <c r="B96" s="91" t="s">
        <v>441</v>
      </c>
      <c r="C96" s="90" t="s">
        <v>27</v>
      </c>
      <c r="D96" s="90" t="s">
        <v>442</v>
      </c>
      <c r="E96" s="174" t="s">
        <v>443</v>
      </c>
      <c r="F96" s="174"/>
      <c r="G96" s="92" t="s">
        <v>39</v>
      </c>
      <c r="H96" s="93">
        <v>7.4999999999999997E-2</v>
      </c>
      <c r="I96" s="99">
        <v>23.08</v>
      </c>
      <c r="J96" s="99">
        <v>1.73</v>
      </c>
    </row>
    <row r="97" spans="1:10" ht="24" customHeight="1" x14ac:dyDescent="0.2">
      <c r="A97" s="90" t="s">
        <v>446</v>
      </c>
      <c r="B97" s="91" t="s">
        <v>524</v>
      </c>
      <c r="C97" s="90" t="s">
        <v>27</v>
      </c>
      <c r="D97" s="90" t="s">
        <v>525</v>
      </c>
      <c r="E97" s="174" t="s">
        <v>449</v>
      </c>
      <c r="F97" s="174"/>
      <c r="G97" s="92" t="s">
        <v>66</v>
      </c>
      <c r="H97" s="93">
        <v>3.2759999999999998</v>
      </c>
      <c r="I97" s="99">
        <v>2.4900000000000002</v>
      </c>
      <c r="J97" s="99">
        <v>8.15</v>
      </c>
    </row>
    <row r="98" spans="1:10" ht="39" customHeight="1" x14ac:dyDescent="0.2">
      <c r="A98" s="90" t="s">
        <v>446</v>
      </c>
      <c r="B98" s="91" t="s">
        <v>526</v>
      </c>
      <c r="C98" s="90" t="s">
        <v>27</v>
      </c>
      <c r="D98" s="90" t="s">
        <v>527</v>
      </c>
      <c r="E98" s="174" t="s">
        <v>449</v>
      </c>
      <c r="F98" s="174"/>
      <c r="G98" s="92" t="s">
        <v>528</v>
      </c>
      <c r="H98" s="93">
        <v>0.38</v>
      </c>
      <c r="I98" s="99">
        <v>141.41</v>
      </c>
      <c r="J98" s="99">
        <v>53.73</v>
      </c>
    </row>
    <row r="99" spans="1:10" x14ac:dyDescent="0.2">
      <c r="A99" s="84"/>
      <c r="B99" s="84"/>
      <c r="C99" s="84"/>
      <c r="D99" s="84"/>
      <c r="E99" s="84"/>
      <c r="F99" s="84"/>
      <c r="G99" s="85"/>
      <c r="H99" s="84"/>
      <c r="I99" s="84" t="s">
        <v>662</v>
      </c>
      <c r="J99" s="100">
        <v>5.68</v>
      </c>
    </row>
    <row r="100" spans="1:10" ht="15" thickBot="1" x14ac:dyDescent="0.25">
      <c r="A100" s="84"/>
      <c r="B100" s="84"/>
      <c r="C100" s="84"/>
      <c r="D100" s="84"/>
      <c r="E100" s="84"/>
      <c r="F100" s="84"/>
      <c r="G100" s="85"/>
      <c r="H100" s="84"/>
      <c r="I100" s="84" t="s">
        <v>663</v>
      </c>
      <c r="J100" s="100">
        <v>69.16</v>
      </c>
    </row>
    <row r="101" spans="1:10" ht="0.95" customHeight="1" thickTop="1" x14ac:dyDescent="0.2">
      <c r="A101" s="86"/>
      <c r="B101" s="86"/>
      <c r="C101" s="86"/>
      <c r="D101" s="86"/>
      <c r="E101" s="86"/>
      <c r="F101" s="86"/>
      <c r="G101" s="86"/>
      <c r="H101" s="86"/>
      <c r="I101" s="86"/>
      <c r="J101" s="102"/>
    </row>
    <row r="102" spans="1:10" ht="18" customHeight="1" x14ac:dyDescent="0.2">
      <c r="A102" s="81" t="s">
        <v>111</v>
      </c>
      <c r="B102" s="82" t="s">
        <v>5</v>
      </c>
      <c r="C102" s="81" t="s">
        <v>6</v>
      </c>
      <c r="D102" s="81" t="s">
        <v>7</v>
      </c>
      <c r="E102" s="172" t="s">
        <v>434</v>
      </c>
      <c r="F102" s="172"/>
      <c r="G102" s="83" t="s">
        <v>8</v>
      </c>
      <c r="H102" s="82" t="s">
        <v>9</v>
      </c>
      <c r="I102" s="82" t="s">
        <v>10</v>
      </c>
      <c r="J102" s="101" t="s">
        <v>12</v>
      </c>
    </row>
    <row r="103" spans="1:10" ht="26.1" customHeight="1" x14ac:dyDescent="0.2">
      <c r="A103" s="94" t="s">
        <v>435</v>
      </c>
      <c r="B103" s="95" t="s">
        <v>112</v>
      </c>
      <c r="C103" s="94" t="s">
        <v>22</v>
      </c>
      <c r="D103" s="94" t="s">
        <v>113</v>
      </c>
      <c r="E103" s="173" t="s">
        <v>521</v>
      </c>
      <c r="F103" s="173"/>
      <c r="G103" s="96" t="s">
        <v>50</v>
      </c>
      <c r="H103" s="97">
        <v>1</v>
      </c>
      <c r="I103" s="98">
        <v>58.81</v>
      </c>
      <c r="J103" s="98">
        <v>58.81</v>
      </c>
    </row>
    <row r="104" spans="1:10" ht="26.1" customHeight="1" x14ac:dyDescent="0.2">
      <c r="A104" s="90" t="s">
        <v>437</v>
      </c>
      <c r="B104" s="91" t="s">
        <v>522</v>
      </c>
      <c r="C104" s="90" t="s">
        <v>27</v>
      </c>
      <c r="D104" s="90" t="s">
        <v>523</v>
      </c>
      <c r="E104" s="174" t="s">
        <v>443</v>
      </c>
      <c r="F104" s="174"/>
      <c r="G104" s="92" t="s">
        <v>39</v>
      </c>
      <c r="H104" s="93">
        <v>0.15</v>
      </c>
      <c r="I104" s="99">
        <v>27.77</v>
      </c>
      <c r="J104" s="99">
        <v>4.16</v>
      </c>
    </row>
    <row r="105" spans="1:10" ht="24" customHeight="1" x14ac:dyDescent="0.2">
      <c r="A105" s="90" t="s">
        <v>437</v>
      </c>
      <c r="B105" s="91" t="s">
        <v>441</v>
      </c>
      <c r="C105" s="90" t="s">
        <v>27</v>
      </c>
      <c r="D105" s="90" t="s">
        <v>442</v>
      </c>
      <c r="E105" s="174" t="s">
        <v>443</v>
      </c>
      <c r="F105" s="174"/>
      <c r="G105" s="92" t="s">
        <v>39</v>
      </c>
      <c r="H105" s="93">
        <v>7.4999999999999997E-2</v>
      </c>
      <c r="I105" s="99">
        <v>23.08</v>
      </c>
      <c r="J105" s="99">
        <v>1.73</v>
      </c>
    </row>
    <row r="106" spans="1:10" ht="24" customHeight="1" x14ac:dyDescent="0.2">
      <c r="A106" s="90" t="s">
        <v>446</v>
      </c>
      <c r="B106" s="91" t="s">
        <v>524</v>
      </c>
      <c r="C106" s="90" t="s">
        <v>27</v>
      </c>
      <c r="D106" s="90" t="s">
        <v>525</v>
      </c>
      <c r="E106" s="174" t="s">
        <v>449</v>
      </c>
      <c r="F106" s="174"/>
      <c r="G106" s="92" t="s">
        <v>66</v>
      </c>
      <c r="H106" s="93">
        <v>2.802</v>
      </c>
      <c r="I106" s="99">
        <v>2.4900000000000002</v>
      </c>
      <c r="J106" s="99">
        <v>6.97</v>
      </c>
    </row>
    <row r="107" spans="1:10" ht="39" customHeight="1" x14ac:dyDescent="0.2">
      <c r="A107" s="90" t="s">
        <v>446</v>
      </c>
      <c r="B107" s="91" t="s">
        <v>526</v>
      </c>
      <c r="C107" s="90" t="s">
        <v>27</v>
      </c>
      <c r="D107" s="90" t="s">
        <v>527</v>
      </c>
      <c r="E107" s="174" t="s">
        <v>449</v>
      </c>
      <c r="F107" s="174"/>
      <c r="G107" s="92" t="s">
        <v>528</v>
      </c>
      <c r="H107" s="93">
        <v>0.32500000000000001</v>
      </c>
      <c r="I107" s="99">
        <v>141.41</v>
      </c>
      <c r="J107" s="99">
        <v>45.95</v>
      </c>
    </row>
    <row r="108" spans="1:10" x14ac:dyDescent="0.2">
      <c r="A108" s="84"/>
      <c r="B108" s="84"/>
      <c r="C108" s="84"/>
      <c r="D108" s="84"/>
      <c r="E108" s="84"/>
      <c r="F108" s="84"/>
      <c r="G108" s="85"/>
      <c r="H108" s="84"/>
      <c r="I108" s="84" t="s">
        <v>662</v>
      </c>
      <c r="J108" s="100">
        <v>4.58</v>
      </c>
    </row>
    <row r="109" spans="1:10" ht="15" thickBot="1" x14ac:dyDescent="0.25">
      <c r="A109" s="84"/>
      <c r="B109" s="84"/>
      <c r="C109" s="84"/>
      <c r="D109" s="84"/>
      <c r="E109" s="84"/>
      <c r="F109" s="84"/>
      <c r="G109" s="85"/>
      <c r="H109" s="84"/>
      <c r="I109" s="84" t="s">
        <v>663</v>
      </c>
      <c r="J109" s="100">
        <v>58.81</v>
      </c>
    </row>
    <row r="110" spans="1:10" ht="0.95" customHeight="1" thickTop="1" x14ac:dyDescent="0.2">
      <c r="A110" s="86"/>
      <c r="B110" s="86"/>
      <c r="C110" s="86"/>
      <c r="D110" s="86"/>
      <c r="E110" s="86"/>
      <c r="F110" s="86"/>
      <c r="G110" s="86"/>
      <c r="H110" s="86"/>
      <c r="I110" s="86"/>
      <c r="J110" s="102"/>
    </row>
    <row r="111" spans="1:10" ht="18" customHeight="1" x14ac:dyDescent="0.2">
      <c r="A111" s="81" t="s">
        <v>114</v>
      </c>
      <c r="B111" s="82" t="s">
        <v>5</v>
      </c>
      <c r="C111" s="81" t="s">
        <v>6</v>
      </c>
      <c r="D111" s="81" t="s">
        <v>7</v>
      </c>
      <c r="E111" s="172" t="s">
        <v>434</v>
      </c>
      <c r="F111" s="172"/>
      <c r="G111" s="83" t="s">
        <v>8</v>
      </c>
      <c r="H111" s="82" t="s">
        <v>9</v>
      </c>
      <c r="I111" s="82" t="s">
        <v>10</v>
      </c>
      <c r="J111" s="101" t="s">
        <v>12</v>
      </c>
    </row>
    <row r="112" spans="1:10" ht="24" customHeight="1" x14ac:dyDescent="0.2">
      <c r="A112" s="94" t="s">
        <v>435</v>
      </c>
      <c r="B112" s="95" t="s">
        <v>115</v>
      </c>
      <c r="C112" s="94" t="s">
        <v>22</v>
      </c>
      <c r="D112" s="94" t="s">
        <v>116</v>
      </c>
      <c r="E112" s="173" t="s">
        <v>521</v>
      </c>
      <c r="F112" s="173"/>
      <c r="G112" s="96" t="s">
        <v>59</v>
      </c>
      <c r="H112" s="97">
        <v>1</v>
      </c>
      <c r="I112" s="98">
        <v>1317.81</v>
      </c>
      <c r="J112" s="98">
        <v>1317.81</v>
      </c>
    </row>
    <row r="113" spans="1:10" ht="39" customHeight="1" x14ac:dyDescent="0.2">
      <c r="A113" s="90" t="s">
        <v>437</v>
      </c>
      <c r="B113" s="91" t="s">
        <v>529</v>
      </c>
      <c r="C113" s="90" t="s">
        <v>27</v>
      </c>
      <c r="D113" s="90" t="s">
        <v>530</v>
      </c>
      <c r="E113" s="174" t="s">
        <v>440</v>
      </c>
      <c r="F113" s="174"/>
      <c r="G113" s="92" t="s">
        <v>66</v>
      </c>
      <c r="H113" s="93">
        <v>18.66</v>
      </c>
      <c r="I113" s="99">
        <v>13.71</v>
      </c>
      <c r="J113" s="99">
        <v>255.82</v>
      </c>
    </row>
    <row r="114" spans="1:10" ht="39" customHeight="1" x14ac:dyDescent="0.2">
      <c r="A114" s="90" t="s">
        <v>437</v>
      </c>
      <c r="B114" s="91" t="s">
        <v>531</v>
      </c>
      <c r="C114" s="90" t="s">
        <v>27</v>
      </c>
      <c r="D114" s="90" t="s">
        <v>532</v>
      </c>
      <c r="E114" s="174" t="s">
        <v>440</v>
      </c>
      <c r="F114" s="174"/>
      <c r="G114" s="92" t="s">
        <v>59</v>
      </c>
      <c r="H114" s="93">
        <v>0.6</v>
      </c>
      <c r="I114" s="99">
        <v>160.69</v>
      </c>
      <c r="J114" s="99">
        <v>96.41</v>
      </c>
    </row>
    <row r="115" spans="1:10" ht="39" customHeight="1" x14ac:dyDescent="0.2">
      <c r="A115" s="90" t="s">
        <v>437</v>
      </c>
      <c r="B115" s="91" t="s">
        <v>533</v>
      </c>
      <c r="C115" s="90" t="s">
        <v>27</v>
      </c>
      <c r="D115" s="90" t="s">
        <v>534</v>
      </c>
      <c r="E115" s="174" t="s">
        <v>440</v>
      </c>
      <c r="F115" s="174"/>
      <c r="G115" s="92" t="s">
        <v>59</v>
      </c>
      <c r="H115" s="93">
        <v>1.1000000000000001</v>
      </c>
      <c r="I115" s="99">
        <v>541.76</v>
      </c>
      <c r="J115" s="99">
        <v>595.92999999999995</v>
      </c>
    </row>
    <row r="116" spans="1:10" ht="39" customHeight="1" x14ac:dyDescent="0.2">
      <c r="A116" s="90" t="s">
        <v>437</v>
      </c>
      <c r="B116" s="91" t="s">
        <v>535</v>
      </c>
      <c r="C116" s="90" t="s">
        <v>27</v>
      </c>
      <c r="D116" s="90" t="s">
        <v>536</v>
      </c>
      <c r="E116" s="174" t="s">
        <v>440</v>
      </c>
      <c r="F116" s="174"/>
      <c r="G116" s="92" t="s">
        <v>24</v>
      </c>
      <c r="H116" s="93">
        <v>0.25</v>
      </c>
      <c r="I116" s="99">
        <v>120.55</v>
      </c>
      <c r="J116" s="99">
        <v>30.13</v>
      </c>
    </row>
    <row r="117" spans="1:10" ht="26.1" customHeight="1" x14ac:dyDescent="0.2">
      <c r="A117" s="90" t="s">
        <v>437</v>
      </c>
      <c r="B117" s="91" t="s">
        <v>537</v>
      </c>
      <c r="C117" s="90" t="s">
        <v>27</v>
      </c>
      <c r="D117" s="90" t="s">
        <v>538</v>
      </c>
      <c r="E117" s="174" t="s">
        <v>440</v>
      </c>
      <c r="F117" s="174"/>
      <c r="G117" s="92" t="s">
        <v>59</v>
      </c>
      <c r="H117" s="93">
        <v>1.1000000000000001</v>
      </c>
      <c r="I117" s="99">
        <v>308.66000000000003</v>
      </c>
      <c r="J117" s="99">
        <v>339.52</v>
      </c>
    </row>
    <row r="118" spans="1:10" x14ac:dyDescent="0.2">
      <c r="A118" s="84"/>
      <c r="B118" s="84"/>
      <c r="C118" s="84"/>
      <c r="D118" s="84"/>
      <c r="E118" s="84"/>
      <c r="F118" s="84"/>
      <c r="G118" s="85"/>
      <c r="H118" s="84"/>
      <c r="I118" s="84" t="s">
        <v>662</v>
      </c>
      <c r="J118" s="100">
        <v>410.9</v>
      </c>
    </row>
    <row r="119" spans="1:10" ht="15" thickBot="1" x14ac:dyDescent="0.25">
      <c r="A119" s="84"/>
      <c r="B119" s="84"/>
      <c r="C119" s="84"/>
      <c r="D119" s="84"/>
      <c r="E119" s="84"/>
      <c r="F119" s="84"/>
      <c r="G119" s="85"/>
      <c r="H119" s="84"/>
      <c r="I119" s="84" t="s">
        <v>663</v>
      </c>
      <c r="J119" s="100">
        <v>1317.81</v>
      </c>
    </row>
    <row r="120" spans="1:10" ht="0.95" customHeight="1" thickTop="1" x14ac:dyDescent="0.2">
      <c r="A120" s="86"/>
      <c r="B120" s="86"/>
      <c r="C120" s="86"/>
      <c r="D120" s="86"/>
      <c r="E120" s="86"/>
      <c r="F120" s="86"/>
      <c r="G120" s="86"/>
      <c r="H120" s="86"/>
      <c r="I120" s="86"/>
      <c r="J120" s="102"/>
    </row>
    <row r="121" spans="1:10" ht="18" customHeight="1" x14ac:dyDescent="0.2">
      <c r="A121" s="81" t="s">
        <v>125</v>
      </c>
      <c r="B121" s="82" t="s">
        <v>5</v>
      </c>
      <c r="C121" s="81" t="s">
        <v>6</v>
      </c>
      <c r="D121" s="81" t="s">
        <v>7</v>
      </c>
      <c r="E121" s="172" t="s">
        <v>434</v>
      </c>
      <c r="F121" s="172"/>
      <c r="G121" s="83" t="s">
        <v>8</v>
      </c>
      <c r="H121" s="82" t="s">
        <v>9</v>
      </c>
      <c r="I121" s="82" t="s">
        <v>10</v>
      </c>
      <c r="J121" s="101" t="s">
        <v>12</v>
      </c>
    </row>
    <row r="122" spans="1:10" ht="26.1" customHeight="1" x14ac:dyDescent="0.2">
      <c r="A122" s="94" t="s">
        <v>435</v>
      </c>
      <c r="B122" s="95" t="s">
        <v>126</v>
      </c>
      <c r="C122" s="94" t="s">
        <v>22</v>
      </c>
      <c r="D122" s="94" t="s">
        <v>127</v>
      </c>
      <c r="E122" s="173" t="s">
        <v>539</v>
      </c>
      <c r="F122" s="173"/>
      <c r="G122" s="96" t="s">
        <v>24</v>
      </c>
      <c r="H122" s="97">
        <v>1</v>
      </c>
      <c r="I122" s="98">
        <v>301.56</v>
      </c>
      <c r="J122" s="98">
        <v>301.56</v>
      </c>
    </row>
    <row r="123" spans="1:10" ht="39" customHeight="1" x14ac:dyDescent="0.2">
      <c r="A123" s="90" t="s">
        <v>437</v>
      </c>
      <c r="B123" s="91" t="s">
        <v>491</v>
      </c>
      <c r="C123" s="90" t="s">
        <v>27</v>
      </c>
      <c r="D123" s="90" t="s">
        <v>492</v>
      </c>
      <c r="E123" s="174" t="s">
        <v>477</v>
      </c>
      <c r="F123" s="174"/>
      <c r="G123" s="92" t="s">
        <v>478</v>
      </c>
      <c r="H123" s="93">
        <v>2.1999999999999999E-2</v>
      </c>
      <c r="I123" s="99">
        <v>198.49</v>
      </c>
      <c r="J123" s="99">
        <v>4.3600000000000003</v>
      </c>
    </row>
    <row r="124" spans="1:10" ht="26.1" customHeight="1" x14ac:dyDescent="0.2">
      <c r="A124" s="90" t="s">
        <v>437</v>
      </c>
      <c r="B124" s="91" t="s">
        <v>495</v>
      </c>
      <c r="C124" s="90" t="s">
        <v>27</v>
      </c>
      <c r="D124" s="90" t="s">
        <v>496</v>
      </c>
      <c r="E124" s="174" t="s">
        <v>443</v>
      </c>
      <c r="F124" s="174"/>
      <c r="G124" s="92" t="s">
        <v>39</v>
      </c>
      <c r="H124" s="93">
        <v>7.8E-2</v>
      </c>
      <c r="I124" s="99">
        <v>32.04</v>
      </c>
      <c r="J124" s="99">
        <v>2.4900000000000002</v>
      </c>
    </row>
    <row r="125" spans="1:10" ht="39" customHeight="1" x14ac:dyDescent="0.2">
      <c r="A125" s="90" t="s">
        <v>437</v>
      </c>
      <c r="B125" s="91" t="s">
        <v>501</v>
      </c>
      <c r="C125" s="90" t="s">
        <v>27</v>
      </c>
      <c r="D125" s="90" t="s">
        <v>502</v>
      </c>
      <c r="E125" s="174" t="s">
        <v>477</v>
      </c>
      <c r="F125" s="174"/>
      <c r="G125" s="92" t="s">
        <v>481</v>
      </c>
      <c r="H125" s="93">
        <v>2.3E-2</v>
      </c>
      <c r="I125" s="99">
        <v>366.52</v>
      </c>
      <c r="J125" s="99">
        <v>8.42</v>
      </c>
    </row>
    <row r="126" spans="1:10" ht="24" customHeight="1" x14ac:dyDescent="0.2">
      <c r="A126" s="90" t="s">
        <v>437</v>
      </c>
      <c r="B126" s="91" t="s">
        <v>497</v>
      </c>
      <c r="C126" s="90" t="s">
        <v>27</v>
      </c>
      <c r="D126" s="90" t="s">
        <v>498</v>
      </c>
      <c r="E126" s="174" t="s">
        <v>443</v>
      </c>
      <c r="F126" s="174"/>
      <c r="G126" s="92" t="s">
        <v>39</v>
      </c>
      <c r="H126" s="93">
        <v>0.441</v>
      </c>
      <c r="I126" s="99">
        <v>32.340000000000003</v>
      </c>
      <c r="J126" s="99">
        <v>14.26</v>
      </c>
    </row>
    <row r="127" spans="1:10" ht="51.95" customHeight="1" x14ac:dyDescent="0.2">
      <c r="A127" s="90" t="s">
        <v>437</v>
      </c>
      <c r="B127" s="91" t="s">
        <v>540</v>
      </c>
      <c r="C127" s="90" t="s">
        <v>27</v>
      </c>
      <c r="D127" s="90" t="s">
        <v>541</v>
      </c>
      <c r="E127" s="174" t="s">
        <v>490</v>
      </c>
      <c r="F127" s="174"/>
      <c r="G127" s="92" t="s">
        <v>24</v>
      </c>
      <c r="H127" s="93">
        <v>1</v>
      </c>
      <c r="I127" s="99">
        <v>50.29</v>
      </c>
      <c r="J127" s="99">
        <v>50.29</v>
      </c>
    </row>
    <row r="128" spans="1:10" ht="51.95" customHeight="1" x14ac:dyDescent="0.2">
      <c r="A128" s="90" t="s">
        <v>437</v>
      </c>
      <c r="B128" s="91" t="s">
        <v>542</v>
      </c>
      <c r="C128" s="90" t="s">
        <v>27</v>
      </c>
      <c r="D128" s="90" t="s">
        <v>543</v>
      </c>
      <c r="E128" s="174" t="s">
        <v>490</v>
      </c>
      <c r="F128" s="174"/>
      <c r="G128" s="92" t="s">
        <v>24</v>
      </c>
      <c r="H128" s="93">
        <v>1</v>
      </c>
      <c r="I128" s="99">
        <v>25.67</v>
      </c>
      <c r="J128" s="99">
        <v>25.67</v>
      </c>
    </row>
    <row r="129" spans="1:10" ht="26.1" customHeight="1" x14ac:dyDescent="0.2">
      <c r="A129" s="90" t="s">
        <v>437</v>
      </c>
      <c r="B129" s="91" t="s">
        <v>499</v>
      </c>
      <c r="C129" s="90" t="s">
        <v>27</v>
      </c>
      <c r="D129" s="90" t="s">
        <v>500</v>
      </c>
      <c r="E129" s="174" t="s">
        <v>443</v>
      </c>
      <c r="F129" s="174"/>
      <c r="G129" s="92" t="s">
        <v>39</v>
      </c>
      <c r="H129" s="93">
        <v>0.02</v>
      </c>
      <c r="I129" s="99">
        <v>23.12</v>
      </c>
      <c r="J129" s="99">
        <v>0.46</v>
      </c>
    </row>
    <row r="130" spans="1:10" ht="26.1" customHeight="1" x14ac:dyDescent="0.2">
      <c r="A130" s="90" t="s">
        <v>446</v>
      </c>
      <c r="B130" s="91" t="s">
        <v>544</v>
      </c>
      <c r="C130" s="90" t="s">
        <v>27</v>
      </c>
      <c r="D130" s="90" t="s">
        <v>545</v>
      </c>
      <c r="E130" s="174" t="s">
        <v>449</v>
      </c>
      <c r="F130" s="174"/>
      <c r="G130" s="92" t="s">
        <v>66</v>
      </c>
      <c r="H130" s="93">
        <v>15.6</v>
      </c>
      <c r="I130" s="99">
        <v>12.44</v>
      </c>
      <c r="J130" s="99">
        <v>194.06</v>
      </c>
    </row>
    <row r="131" spans="1:10" ht="26.1" customHeight="1" x14ac:dyDescent="0.2">
      <c r="A131" s="90" t="s">
        <v>446</v>
      </c>
      <c r="B131" s="91" t="s">
        <v>511</v>
      </c>
      <c r="C131" s="90" t="s">
        <v>27</v>
      </c>
      <c r="D131" s="90" t="s">
        <v>512</v>
      </c>
      <c r="E131" s="174" t="s">
        <v>449</v>
      </c>
      <c r="F131" s="174"/>
      <c r="G131" s="92" t="s">
        <v>66</v>
      </c>
      <c r="H131" s="93">
        <v>2.7E-2</v>
      </c>
      <c r="I131" s="99">
        <v>57.48</v>
      </c>
      <c r="J131" s="99">
        <v>1.55</v>
      </c>
    </row>
    <row r="132" spans="1:10" x14ac:dyDescent="0.2">
      <c r="A132" s="84"/>
      <c r="B132" s="84"/>
      <c r="C132" s="84"/>
      <c r="D132" s="84"/>
      <c r="E132" s="84"/>
      <c r="F132" s="84"/>
      <c r="G132" s="85"/>
      <c r="H132" s="84"/>
      <c r="I132" s="84" t="s">
        <v>662</v>
      </c>
      <c r="J132" s="100">
        <v>50.51</v>
      </c>
    </row>
    <row r="133" spans="1:10" ht="15" thickBot="1" x14ac:dyDescent="0.25">
      <c r="A133" s="84"/>
      <c r="B133" s="84"/>
      <c r="C133" s="84"/>
      <c r="D133" s="84"/>
      <c r="E133" s="84"/>
      <c r="F133" s="84"/>
      <c r="G133" s="85"/>
      <c r="H133" s="84"/>
      <c r="I133" s="84" t="s">
        <v>663</v>
      </c>
      <c r="J133" s="100">
        <v>301.56</v>
      </c>
    </row>
    <row r="134" spans="1:10" ht="0.95" customHeight="1" thickTop="1" x14ac:dyDescent="0.2">
      <c r="A134" s="86"/>
      <c r="B134" s="86"/>
      <c r="C134" s="86"/>
      <c r="D134" s="86"/>
      <c r="E134" s="86"/>
      <c r="F134" s="86"/>
      <c r="G134" s="86"/>
      <c r="H134" s="86"/>
      <c r="I134" s="86"/>
      <c r="J134" s="102"/>
    </row>
    <row r="135" spans="1:10" ht="18" customHeight="1" x14ac:dyDescent="0.2">
      <c r="A135" s="81" t="s">
        <v>136</v>
      </c>
      <c r="B135" s="82" t="s">
        <v>5</v>
      </c>
      <c r="C135" s="81" t="s">
        <v>6</v>
      </c>
      <c r="D135" s="81" t="s">
        <v>7</v>
      </c>
      <c r="E135" s="172" t="s">
        <v>434</v>
      </c>
      <c r="F135" s="172"/>
      <c r="G135" s="83" t="s">
        <v>8</v>
      </c>
      <c r="H135" s="82" t="s">
        <v>9</v>
      </c>
      <c r="I135" s="82" t="s">
        <v>10</v>
      </c>
      <c r="J135" s="101" t="s">
        <v>12</v>
      </c>
    </row>
    <row r="136" spans="1:10" ht="24" customHeight="1" x14ac:dyDescent="0.2">
      <c r="A136" s="94" t="s">
        <v>435</v>
      </c>
      <c r="B136" s="95" t="s">
        <v>137</v>
      </c>
      <c r="C136" s="94" t="s">
        <v>22</v>
      </c>
      <c r="D136" s="94" t="s">
        <v>138</v>
      </c>
      <c r="E136" s="173" t="s">
        <v>546</v>
      </c>
      <c r="F136" s="173"/>
      <c r="G136" s="96" t="s">
        <v>50</v>
      </c>
      <c r="H136" s="97">
        <v>1</v>
      </c>
      <c r="I136" s="98">
        <v>389.53</v>
      </c>
      <c r="J136" s="98">
        <v>389.53</v>
      </c>
    </row>
    <row r="137" spans="1:10" ht="39" customHeight="1" x14ac:dyDescent="0.2">
      <c r="A137" s="90" t="s">
        <v>437</v>
      </c>
      <c r="B137" s="91" t="s">
        <v>547</v>
      </c>
      <c r="C137" s="90" t="s">
        <v>27</v>
      </c>
      <c r="D137" s="90" t="s">
        <v>548</v>
      </c>
      <c r="E137" s="174" t="s">
        <v>549</v>
      </c>
      <c r="F137" s="174"/>
      <c r="G137" s="92" t="s">
        <v>24</v>
      </c>
      <c r="H137" s="93">
        <v>0.7</v>
      </c>
      <c r="I137" s="99">
        <v>138.94</v>
      </c>
      <c r="J137" s="99">
        <v>97.25</v>
      </c>
    </row>
    <row r="138" spans="1:10" ht="39" customHeight="1" x14ac:dyDescent="0.2">
      <c r="A138" s="90" t="s">
        <v>437</v>
      </c>
      <c r="B138" s="91" t="s">
        <v>531</v>
      </c>
      <c r="C138" s="90" t="s">
        <v>27</v>
      </c>
      <c r="D138" s="90" t="s">
        <v>532</v>
      </c>
      <c r="E138" s="174" t="s">
        <v>440</v>
      </c>
      <c r="F138" s="174"/>
      <c r="G138" s="92" t="s">
        <v>59</v>
      </c>
      <c r="H138" s="93">
        <v>0.25</v>
      </c>
      <c r="I138" s="99">
        <v>160.69</v>
      </c>
      <c r="J138" s="99">
        <v>40.17</v>
      </c>
    </row>
    <row r="139" spans="1:10" ht="26.1" customHeight="1" x14ac:dyDescent="0.2">
      <c r="A139" s="90" t="s">
        <v>437</v>
      </c>
      <c r="B139" s="91" t="s">
        <v>537</v>
      </c>
      <c r="C139" s="90" t="s">
        <v>27</v>
      </c>
      <c r="D139" s="90" t="s">
        <v>538</v>
      </c>
      <c r="E139" s="174" t="s">
        <v>440</v>
      </c>
      <c r="F139" s="174"/>
      <c r="G139" s="92" t="s">
        <v>59</v>
      </c>
      <c r="H139" s="93">
        <v>0.17499999999999999</v>
      </c>
      <c r="I139" s="99">
        <v>308.66000000000003</v>
      </c>
      <c r="J139" s="99">
        <v>54.01</v>
      </c>
    </row>
    <row r="140" spans="1:10" ht="39" customHeight="1" x14ac:dyDescent="0.2">
      <c r="A140" s="90" t="s">
        <v>437</v>
      </c>
      <c r="B140" s="91" t="s">
        <v>533</v>
      </c>
      <c r="C140" s="90" t="s">
        <v>27</v>
      </c>
      <c r="D140" s="90" t="s">
        <v>534</v>
      </c>
      <c r="E140" s="174" t="s">
        <v>440</v>
      </c>
      <c r="F140" s="174"/>
      <c r="G140" s="92" t="s">
        <v>59</v>
      </c>
      <c r="H140" s="93">
        <v>0.17499999999999999</v>
      </c>
      <c r="I140" s="99">
        <v>541.76</v>
      </c>
      <c r="J140" s="99">
        <v>94.8</v>
      </c>
    </row>
    <row r="141" spans="1:10" ht="39" customHeight="1" x14ac:dyDescent="0.2">
      <c r="A141" s="90" t="s">
        <v>437</v>
      </c>
      <c r="B141" s="91" t="s">
        <v>550</v>
      </c>
      <c r="C141" s="90" t="s">
        <v>27</v>
      </c>
      <c r="D141" s="90" t="s">
        <v>551</v>
      </c>
      <c r="E141" s="174" t="s">
        <v>549</v>
      </c>
      <c r="F141" s="174"/>
      <c r="G141" s="92" t="s">
        <v>24</v>
      </c>
      <c r="H141" s="93">
        <v>0.7</v>
      </c>
      <c r="I141" s="99">
        <v>47.53</v>
      </c>
      <c r="J141" s="99">
        <v>33.270000000000003</v>
      </c>
    </row>
    <row r="142" spans="1:10" ht="39" customHeight="1" x14ac:dyDescent="0.2">
      <c r="A142" s="90" t="s">
        <v>437</v>
      </c>
      <c r="B142" s="91" t="s">
        <v>552</v>
      </c>
      <c r="C142" s="90" t="s">
        <v>27</v>
      </c>
      <c r="D142" s="90" t="s">
        <v>553</v>
      </c>
      <c r="E142" s="174" t="s">
        <v>440</v>
      </c>
      <c r="F142" s="174"/>
      <c r="G142" s="92" t="s">
        <v>24</v>
      </c>
      <c r="H142" s="93">
        <v>0.7</v>
      </c>
      <c r="I142" s="99">
        <v>100.05</v>
      </c>
      <c r="J142" s="99">
        <v>70.03</v>
      </c>
    </row>
    <row r="143" spans="1:10" x14ac:dyDescent="0.2">
      <c r="A143" s="84"/>
      <c r="B143" s="84"/>
      <c r="C143" s="84"/>
      <c r="D143" s="84"/>
      <c r="E143" s="84"/>
      <c r="F143" s="84"/>
      <c r="G143" s="85"/>
      <c r="H143" s="84"/>
      <c r="I143" s="84" t="s">
        <v>662</v>
      </c>
      <c r="J143" s="100">
        <v>135.82</v>
      </c>
    </row>
    <row r="144" spans="1:10" ht="15" thickBot="1" x14ac:dyDescent="0.25">
      <c r="A144" s="84"/>
      <c r="B144" s="84"/>
      <c r="C144" s="84"/>
      <c r="D144" s="84"/>
      <c r="E144" s="84"/>
      <c r="F144" s="84"/>
      <c r="G144" s="85"/>
      <c r="H144" s="84"/>
      <c r="I144" s="84" t="s">
        <v>663</v>
      </c>
      <c r="J144" s="100">
        <v>389.53</v>
      </c>
    </row>
    <row r="145" spans="1:10" ht="0.95" customHeight="1" thickTop="1" x14ac:dyDescent="0.2">
      <c r="A145" s="86"/>
      <c r="B145" s="86"/>
      <c r="C145" s="86"/>
      <c r="D145" s="86"/>
      <c r="E145" s="86"/>
      <c r="F145" s="86"/>
      <c r="G145" s="86"/>
      <c r="H145" s="86"/>
      <c r="I145" s="86"/>
      <c r="J145" s="102"/>
    </row>
    <row r="146" spans="1:10" ht="18" customHeight="1" x14ac:dyDescent="0.2">
      <c r="A146" s="81" t="s">
        <v>139</v>
      </c>
      <c r="B146" s="82" t="s">
        <v>5</v>
      </c>
      <c r="C146" s="81" t="s">
        <v>6</v>
      </c>
      <c r="D146" s="81" t="s">
        <v>7</v>
      </c>
      <c r="E146" s="172" t="s">
        <v>434</v>
      </c>
      <c r="F146" s="172"/>
      <c r="G146" s="83" t="s">
        <v>8</v>
      </c>
      <c r="H146" s="82" t="s">
        <v>9</v>
      </c>
      <c r="I146" s="82" t="s">
        <v>10</v>
      </c>
      <c r="J146" s="101" t="s">
        <v>12</v>
      </c>
    </row>
    <row r="147" spans="1:10" ht="24" customHeight="1" x14ac:dyDescent="0.2">
      <c r="A147" s="94" t="s">
        <v>435</v>
      </c>
      <c r="B147" s="95" t="s">
        <v>140</v>
      </c>
      <c r="C147" s="94" t="s">
        <v>22</v>
      </c>
      <c r="D147" s="94" t="s">
        <v>141</v>
      </c>
      <c r="E147" s="173" t="s">
        <v>554</v>
      </c>
      <c r="F147" s="173"/>
      <c r="G147" s="96" t="s">
        <v>50</v>
      </c>
      <c r="H147" s="97">
        <v>1</v>
      </c>
      <c r="I147" s="98">
        <v>66.239999999999995</v>
      </c>
      <c r="J147" s="98">
        <v>66.239999999999995</v>
      </c>
    </row>
    <row r="148" spans="1:10" ht="24" customHeight="1" x14ac:dyDescent="0.2">
      <c r="A148" s="90" t="s">
        <v>437</v>
      </c>
      <c r="B148" s="91" t="s">
        <v>441</v>
      </c>
      <c r="C148" s="90" t="s">
        <v>27</v>
      </c>
      <c r="D148" s="90" t="s">
        <v>442</v>
      </c>
      <c r="E148" s="174" t="s">
        <v>443</v>
      </c>
      <c r="F148" s="174"/>
      <c r="G148" s="92" t="s">
        <v>39</v>
      </c>
      <c r="H148" s="93">
        <v>0.1</v>
      </c>
      <c r="I148" s="99">
        <v>23.08</v>
      </c>
      <c r="J148" s="99">
        <v>2.2999999999999998</v>
      </c>
    </row>
    <row r="149" spans="1:10" ht="26.1" customHeight="1" x14ac:dyDescent="0.2">
      <c r="A149" s="90" t="s">
        <v>437</v>
      </c>
      <c r="B149" s="91" t="s">
        <v>522</v>
      </c>
      <c r="C149" s="90" t="s">
        <v>27</v>
      </c>
      <c r="D149" s="90" t="s">
        <v>523</v>
      </c>
      <c r="E149" s="174" t="s">
        <v>443</v>
      </c>
      <c r="F149" s="174"/>
      <c r="G149" s="92" t="s">
        <v>39</v>
      </c>
      <c r="H149" s="93">
        <v>0.25</v>
      </c>
      <c r="I149" s="99">
        <v>27.77</v>
      </c>
      <c r="J149" s="99">
        <v>6.94</v>
      </c>
    </row>
    <row r="150" spans="1:10" ht="24" customHeight="1" x14ac:dyDescent="0.2">
      <c r="A150" s="90" t="s">
        <v>446</v>
      </c>
      <c r="B150" s="91" t="s">
        <v>524</v>
      </c>
      <c r="C150" s="90" t="s">
        <v>27</v>
      </c>
      <c r="D150" s="90" t="s">
        <v>525</v>
      </c>
      <c r="E150" s="174" t="s">
        <v>449</v>
      </c>
      <c r="F150" s="174"/>
      <c r="G150" s="92" t="s">
        <v>66</v>
      </c>
      <c r="H150" s="93">
        <v>3.0169999999999999</v>
      </c>
      <c r="I150" s="99">
        <v>2.4900000000000002</v>
      </c>
      <c r="J150" s="99">
        <v>7.51</v>
      </c>
    </row>
    <row r="151" spans="1:10" ht="39" customHeight="1" x14ac:dyDescent="0.2">
      <c r="A151" s="90" t="s">
        <v>446</v>
      </c>
      <c r="B151" s="91" t="s">
        <v>526</v>
      </c>
      <c r="C151" s="90" t="s">
        <v>27</v>
      </c>
      <c r="D151" s="90" t="s">
        <v>527</v>
      </c>
      <c r="E151" s="174" t="s">
        <v>449</v>
      </c>
      <c r="F151" s="174"/>
      <c r="G151" s="92" t="s">
        <v>528</v>
      </c>
      <c r="H151" s="93">
        <v>0.35</v>
      </c>
      <c r="I151" s="99">
        <v>141.41</v>
      </c>
      <c r="J151" s="99">
        <v>49.49</v>
      </c>
    </row>
    <row r="152" spans="1:10" x14ac:dyDescent="0.2">
      <c r="A152" s="84"/>
      <c r="B152" s="84"/>
      <c r="C152" s="84"/>
      <c r="D152" s="84"/>
      <c r="E152" s="84"/>
      <c r="F152" s="84"/>
      <c r="G152" s="85"/>
      <c r="H152" s="84"/>
      <c r="I152" s="84" t="s">
        <v>662</v>
      </c>
      <c r="J152" s="100">
        <v>7.21</v>
      </c>
    </row>
    <row r="153" spans="1:10" ht="15" thickBot="1" x14ac:dyDescent="0.25">
      <c r="A153" s="84"/>
      <c r="B153" s="84"/>
      <c r="C153" s="84"/>
      <c r="D153" s="84"/>
      <c r="E153" s="84"/>
      <c r="F153" s="84"/>
      <c r="G153" s="85"/>
      <c r="H153" s="84"/>
      <c r="I153" s="84" t="s">
        <v>663</v>
      </c>
      <c r="J153" s="100">
        <v>66.239999999999995</v>
      </c>
    </row>
    <row r="154" spans="1:10" ht="0.95" customHeight="1" thickTop="1" x14ac:dyDescent="0.2">
      <c r="A154" s="86"/>
      <c r="B154" s="86"/>
      <c r="C154" s="86"/>
      <c r="D154" s="86"/>
      <c r="E154" s="86"/>
      <c r="F154" s="86"/>
      <c r="G154" s="86"/>
      <c r="H154" s="86"/>
      <c r="I154" s="86"/>
      <c r="J154" s="102"/>
    </row>
    <row r="155" spans="1:10" ht="18" customHeight="1" x14ac:dyDescent="0.2">
      <c r="A155" s="81" t="s">
        <v>142</v>
      </c>
      <c r="B155" s="82" t="s">
        <v>5</v>
      </c>
      <c r="C155" s="81" t="s">
        <v>6</v>
      </c>
      <c r="D155" s="81" t="s">
        <v>7</v>
      </c>
      <c r="E155" s="172" t="s">
        <v>434</v>
      </c>
      <c r="F155" s="172"/>
      <c r="G155" s="83" t="s">
        <v>8</v>
      </c>
      <c r="H155" s="82" t="s">
        <v>9</v>
      </c>
      <c r="I155" s="82" t="s">
        <v>10</v>
      </c>
      <c r="J155" s="101" t="s">
        <v>12</v>
      </c>
    </row>
    <row r="156" spans="1:10" ht="26.1" customHeight="1" x14ac:dyDescent="0.2">
      <c r="A156" s="94" t="s">
        <v>435</v>
      </c>
      <c r="B156" s="95" t="s">
        <v>143</v>
      </c>
      <c r="C156" s="94" t="s">
        <v>22</v>
      </c>
      <c r="D156" s="94" t="s">
        <v>144</v>
      </c>
      <c r="E156" s="173" t="s">
        <v>546</v>
      </c>
      <c r="F156" s="173"/>
      <c r="G156" s="96" t="s">
        <v>50</v>
      </c>
      <c r="H156" s="97">
        <v>1</v>
      </c>
      <c r="I156" s="98">
        <v>137</v>
      </c>
      <c r="J156" s="98">
        <v>137</v>
      </c>
    </row>
    <row r="157" spans="1:10" ht="26.1" customHeight="1" x14ac:dyDescent="0.2">
      <c r="A157" s="90" t="s">
        <v>437</v>
      </c>
      <c r="B157" s="91" t="s">
        <v>555</v>
      </c>
      <c r="C157" s="90" t="s">
        <v>27</v>
      </c>
      <c r="D157" s="90" t="s">
        <v>556</v>
      </c>
      <c r="E157" s="174" t="s">
        <v>490</v>
      </c>
      <c r="F157" s="174"/>
      <c r="G157" s="92" t="s">
        <v>24</v>
      </c>
      <c r="H157" s="93">
        <v>5</v>
      </c>
      <c r="I157" s="99">
        <v>10.91</v>
      </c>
      <c r="J157" s="99">
        <v>54.55</v>
      </c>
    </row>
    <row r="158" spans="1:10" ht="24" customHeight="1" x14ac:dyDescent="0.2">
      <c r="A158" s="90" t="s">
        <v>437</v>
      </c>
      <c r="B158" s="91" t="s">
        <v>441</v>
      </c>
      <c r="C158" s="90" t="s">
        <v>27</v>
      </c>
      <c r="D158" s="90" t="s">
        <v>442</v>
      </c>
      <c r="E158" s="174" t="s">
        <v>443</v>
      </c>
      <c r="F158" s="174"/>
      <c r="G158" s="92" t="s">
        <v>39</v>
      </c>
      <c r="H158" s="93">
        <v>0.4</v>
      </c>
      <c r="I158" s="99">
        <v>23.08</v>
      </c>
      <c r="J158" s="99">
        <v>9.23</v>
      </c>
    </row>
    <row r="159" spans="1:10" ht="39" customHeight="1" x14ac:dyDescent="0.2">
      <c r="A159" s="90" t="s">
        <v>437</v>
      </c>
      <c r="B159" s="91" t="s">
        <v>557</v>
      </c>
      <c r="C159" s="90" t="s">
        <v>27</v>
      </c>
      <c r="D159" s="90" t="s">
        <v>558</v>
      </c>
      <c r="E159" s="174" t="s">
        <v>559</v>
      </c>
      <c r="F159" s="174"/>
      <c r="G159" s="92" t="s">
        <v>33</v>
      </c>
      <c r="H159" s="93">
        <v>0.5</v>
      </c>
      <c r="I159" s="99">
        <v>50.2</v>
      </c>
      <c r="J159" s="99">
        <v>25.1</v>
      </c>
    </row>
    <row r="160" spans="1:10" ht="24" customHeight="1" x14ac:dyDescent="0.2">
      <c r="A160" s="90" t="s">
        <v>437</v>
      </c>
      <c r="B160" s="91" t="s">
        <v>560</v>
      </c>
      <c r="C160" s="90" t="s">
        <v>27</v>
      </c>
      <c r="D160" s="90" t="s">
        <v>561</v>
      </c>
      <c r="E160" s="174" t="s">
        <v>443</v>
      </c>
      <c r="F160" s="174"/>
      <c r="G160" s="92" t="s">
        <v>39</v>
      </c>
      <c r="H160" s="93">
        <v>0.8</v>
      </c>
      <c r="I160" s="99">
        <v>26</v>
      </c>
      <c r="J160" s="99">
        <v>20.8</v>
      </c>
    </row>
    <row r="161" spans="1:10" ht="26.1" customHeight="1" x14ac:dyDescent="0.2">
      <c r="A161" s="90" t="s">
        <v>446</v>
      </c>
      <c r="B161" s="91" t="s">
        <v>562</v>
      </c>
      <c r="C161" s="90" t="s">
        <v>27</v>
      </c>
      <c r="D161" s="90" t="s">
        <v>563</v>
      </c>
      <c r="E161" s="174" t="s">
        <v>449</v>
      </c>
      <c r="F161" s="174"/>
      <c r="G161" s="92" t="s">
        <v>50</v>
      </c>
      <c r="H161" s="93">
        <v>2</v>
      </c>
      <c r="I161" s="99">
        <v>13.66</v>
      </c>
      <c r="J161" s="99">
        <v>27.32</v>
      </c>
    </row>
    <row r="162" spans="1:10" x14ac:dyDescent="0.2">
      <c r="A162" s="84"/>
      <c r="B162" s="84"/>
      <c r="C162" s="84"/>
      <c r="D162" s="84"/>
      <c r="E162" s="84"/>
      <c r="F162" s="84"/>
      <c r="G162" s="85"/>
      <c r="H162" s="84"/>
      <c r="I162" s="84" t="s">
        <v>662</v>
      </c>
      <c r="J162" s="100">
        <v>56</v>
      </c>
    </row>
    <row r="163" spans="1:10" ht="15" thickBot="1" x14ac:dyDescent="0.25">
      <c r="A163" s="84"/>
      <c r="B163" s="84"/>
      <c r="C163" s="84"/>
      <c r="D163" s="84"/>
      <c r="E163" s="84"/>
      <c r="F163" s="84"/>
      <c r="G163" s="85"/>
      <c r="H163" s="84"/>
      <c r="I163" s="84" t="s">
        <v>663</v>
      </c>
      <c r="J163" s="100">
        <v>137</v>
      </c>
    </row>
    <row r="164" spans="1:10" ht="0.95" customHeight="1" thickTop="1" x14ac:dyDescent="0.2">
      <c r="A164" s="86"/>
      <c r="B164" s="86"/>
      <c r="C164" s="86"/>
      <c r="D164" s="86"/>
      <c r="E164" s="86"/>
      <c r="F164" s="86"/>
      <c r="G164" s="86"/>
      <c r="H164" s="86"/>
      <c r="I164" s="86"/>
      <c r="J164" s="102"/>
    </row>
    <row r="165" spans="1:10" ht="18" customHeight="1" x14ac:dyDescent="0.2">
      <c r="A165" s="81" t="s">
        <v>145</v>
      </c>
      <c r="B165" s="82" t="s">
        <v>5</v>
      </c>
      <c r="C165" s="81" t="s">
        <v>6</v>
      </c>
      <c r="D165" s="81" t="s">
        <v>7</v>
      </c>
      <c r="E165" s="172" t="s">
        <v>434</v>
      </c>
      <c r="F165" s="172"/>
      <c r="G165" s="83" t="s">
        <v>8</v>
      </c>
      <c r="H165" s="82" t="s">
        <v>9</v>
      </c>
      <c r="I165" s="82" t="s">
        <v>10</v>
      </c>
      <c r="J165" s="101" t="s">
        <v>12</v>
      </c>
    </row>
    <row r="166" spans="1:10" ht="24" customHeight="1" x14ac:dyDescent="0.2">
      <c r="A166" s="94" t="s">
        <v>435</v>
      </c>
      <c r="B166" s="95" t="s">
        <v>146</v>
      </c>
      <c r="C166" s="94" t="s">
        <v>22</v>
      </c>
      <c r="D166" s="94" t="s">
        <v>147</v>
      </c>
      <c r="E166" s="173" t="s">
        <v>443</v>
      </c>
      <c r="F166" s="173"/>
      <c r="G166" s="96" t="s">
        <v>24</v>
      </c>
      <c r="H166" s="97">
        <v>1</v>
      </c>
      <c r="I166" s="98">
        <v>65.069999999999993</v>
      </c>
      <c r="J166" s="98">
        <v>65.069999999999993</v>
      </c>
    </row>
    <row r="167" spans="1:10" ht="24" customHeight="1" x14ac:dyDescent="0.2">
      <c r="A167" s="90" t="s">
        <v>437</v>
      </c>
      <c r="B167" s="91" t="s">
        <v>441</v>
      </c>
      <c r="C167" s="90" t="s">
        <v>27</v>
      </c>
      <c r="D167" s="90" t="s">
        <v>442</v>
      </c>
      <c r="E167" s="174" t="s">
        <v>443</v>
      </c>
      <c r="F167" s="174"/>
      <c r="G167" s="92" t="s">
        <v>39</v>
      </c>
      <c r="H167" s="93">
        <v>0.16700000000000001</v>
      </c>
      <c r="I167" s="99">
        <v>23.08</v>
      </c>
      <c r="J167" s="99">
        <v>3.85</v>
      </c>
    </row>
    <row r="168" spans="1:10" ht="24" customHeight="1" x14ac:dyDescent="0.2">
      <c r="A168" s="90" t="s">
        <v>437</v>
      </c>
      <c r="B168" s="91" t="s">
        <v>564</v>
      </c>
      <c r="C168" s="90" t="s">
        <v>27</v>
      </c>
      <c r="D168" s="90" t="s">
        <v>565</v>
      </c>
      <c r="E168" s="174" t="s">
        <v>443</v>
      </c>
      <c r="F168" s="174"/>
      <c r="G168" s="92" t="s">
        <v>39</v>
      </c>
      <c r="H168" s="93">
        <v>0.33300000000000002</v>
      </c>
      <c r="I168" s="99">
        <v>24.1</v>
      </c>
      <c r="J168" s="99">
        <v>8.02</v>
      </c>
    </row>
    <row r="169" spans="1:10" ht="26.1" customHeight="1" x14ac:dyDescent="0.2">
      <c r="A169" s="90" t="s">
        <v>446</v>
      </c>
      <c r="B169" s="91" t="s">
        <v>566</v>
      </c>
      <c r="C169" s="90" t="s">
        <v>27</v>
      </c>
      <c r="D169" s="90" t="s">
        <v>567</v>
      </c>
      <c r="E169" s="174" t="s">
        <v>449</v>
      </c>
      <c r="F169" s="174"/>
      <c r="G169" s="92" t="s">
        <v>33</v>
      </c>
      <c r="H169" s="93">
        <v>4</v>
      </c>
      <c r="I169" s="99">
        <v>2.41</v>
      </c>
      <c r="J169" s="99">
        <v>9.64</v>
      </c>
    </row>
    <row r="170" spans="1:10" ht="26.1" customHeight="1" x14ac:dyDescent="0.2">
      <c r="A170" s="90" t="s">
        <v>446</v>
      </c>
      <c r="B170" s="91" t="s">
        <v>568</v>
      </c>
      <c r="C170" s="90" t="s">
        <v>27</v>
      </c>
      <c r="D170" s="90" t="s">
        <v>569</v>
      </c>
      <c r="E170" s="174" t="s">
        <v>449</v>
      </c>
      <c r="F170" s="174"/>
      <c r="G170" s="92" t="s">
        <v>33</v>
      </c>
      <c r="H170" s="93">
        <v>1</v>
      </c>
      <c r="I170" s="99">
        <v>41.51</v>
      </c>
      <c r="J170" s="99">
        <v>41.51</v>
      </c>
    </row>
    <row r="171" spans="1:10" ht="24" customHeight="1" x14ac:dyDescent="0.2">
      <c r="A171" s="90" t="s">
        <v>446</v>
      </c>
      <c r="B171" s="91" t="s">
        <v>570</v>
      </c>
      <c r="C171" s="90" t="s">
        <v>27</v>
      </c>
      <c r="D171" s="90" t="s">
        <v>571</v>
      </c>
      <c r="E171" s="174" t="s">
        <v>449</v>
      </c>
      <c r="F171" s="174"/>
      <c r="G171" s="92" t="s">
        <v>66</v>
      </c>
      <c r="H171" s="93">
        <v>1.5</v>
      </c>
      <c r="I171" s="99">
        <v>1.37</v>
      </c>
      <c r="J171" s="99">
        <v>2.0499999999999998</v>
      </c>
    </row>
    <row r="172" spans="1:10" x14ac:dyDescent="0.2">
      <c r="A172" s="84"/>
      <c r="B172" s="84"/>
      <c r="C172" s="84"/>
      <c r="D172" s="84"/>
      <c r="E172" s="84"/>
      <c r="F172" s="84"/>
      <c r="G172" s="85"/>
      <c r="H172" s="84"/>
      <c r="I172" s="84" t="s">
        <v>662</v>
      </c>
      <c r="J172" s="100">
        <v>8.9600000000000009</v>
      </c>
    </row>
    <row r="173" spans="1:10" ht="15" thickBot="1" x14ac:dyDescent="0.25">
      <c r="A173" s="84"/>
      <c r="B173" s="84"/>
      <c r="C173" s="84"/>
      <c r="D173" s="84"/>
      <c r="E173" s="84"/>
      <c r="F173" s="84"/>
      <c r="G173" s="85"/>
      <c r="H173" s="84"/>
      <c r="I173" s="84" t="s">
        <v>663</v>
      </c>
      <c r="J173" s="100">
        <v>65.069999999999993</v>
      </c>
    </row>
    <row r="174" spans="1:10" ht="0.95" customHeight="1" thickTop="1" x14ac:dyDescent="0.2">
      <c r="A174" s="86"/>
      <c r="B174" s="86"/>
      <c r="C174" s="86"/>
      <c r="D174" s="86"/>
      <c r="E174" s="86"/>
      <c r="F174" s="86"/>
      <c r="G174" s="86"/>
      <c r="H174" s="86"/>
      <c r="I174" s="86"/>
      <c r="J174" s="102"/>
    </row>
    <row r="175" spans="1:10" ht="18" customHeight="1" x14ac:dyDescent="0.2">
      <c r="A175" s="81" t="s">
        <v>184</v>
      </c>
      <c r="B175" s="82" t="s">
        <v>5</v>
      </c>
      <c r="C175" s="81" t="s">
        <v>6</v>
      </c>
      <c r="D175" s="81" t="s">
        <v>7</v>
      </c>
      <c r="E175" s="172" t="s">
        <v>434</v>
      </c>
      <c r="F175" s="172"/>
      <c r="G175" s="83" t="s">
        <v>8</v>
      </c>
      <c r="H175" s="82" t="s">
        <v>9</v>
      </c>
      <c r="I175" s="82" t="s">
        <v>10</v>
      </c>
      <c r="J175" s="101" t="s">
        <v>12</v>
      </c>
    </row>
    <row r="176" spans="1:10" ht="26.1" customHeight="1" x14ac:dyDescent="0.2">
      <c r="A176" s="94" t="s">
        <v>435</v>
      </c>
      <c r="B176" s="95" t="s">
        <v>185</v>
      </c>
      <c r="C176" s="94" t="s">
        <v>22</v>
      </c>
      <c r="D176" s="94" t="s">
        <v>186</v>
      </c>
      <c r="E176" s="173" t="s">
        <v>572</v>
      </c>
      <c r="F176" s="173"/>
      <c r="G176" s="96" t="s">
        <v>33</v>
      </c>
      <c r="H176" s="97">
        <v>1</v>
      </c>
      <c r="I176" s="98">
        <v>147.38999999999999</v>
      </c>
      <c r="J176" s="98">
        <v>147.38999999999999</v>
      </c>
    </row>
    <row r="177" spans="1:10" ht="26.1" customHeight="1" x14ac:dyDescent="0.2">
      <c r="A177" s="90" t="s">
        <v>437</v>
      </c>
      <c r="B177" s="91" t="s">
        <v>573</v>
      </c>
      <c r="C177" s="90" t="s">
        <v>27</v>
      </c>
      <c r="D177" s="90" t="s">
        <v>574</v>
      </c>
      <c r="E177" s="174" t="s">
        <v>443</v>
      </c>
      <c r="F177" s="174"/>
      <c r="G177" s="92" t="s">
        <v>39</v>
      </c>
      <c r="H177" s="93">
        <v>0.5</v>
      </c>
      <c r="I177" s="99">
        <v>24.84</v>
      </c>
      <c r="J177" s="99">
        <v>12.42</v>
      </c>
    </row>
    <row r="178" spans="1:10" ht="24" customHeight="1" x14ac:dyDescent="0.2">
      <c r="A178" s="90" t="s">
        <v>437</v>
      </c>
      <c r="B178" s="91" t="s">
        <v>575</v>
      </c>
      <c r="C178" s="90" t="s">
        <v>27</v>
      </c>
      <c r="D178" s="90" t="s">
        <v>576</v>
      </c>
      <c r="E178" s="174" t="s">
        <v>443</v>
      </c>
      <c r="F178" s="174"/>
      <c r="G178" s="92" t="s">
        <v>39</v>
      </c>
      <c r="H178" s="93">
        <v>0.5</v>
      </c>
      <c r="I178" s="99">
        <v>28.95</v>
      </c>
      <c r="J178" s="99">
        <v>14.47</v>
      </c>
    </row>
    <row r="179" spans="1:10" ht="39" customHeight="1" x14ac:dyDescent="0.2">
      <c r="A179" s="90" t="s">
        <v>446</v>
      </c>
      <c r="B179" s="91" t="s">
        <v>577</v>
      </c>
      <c r="C179" s="90" t="s">
        <v>27</v>
      </c>
      <c r="D179" s="90" t="s">
        <v>578</v>
      </c>
      <c r="E179" s="174" t="s">
        <v>449</v>
      </c>
      <c r="F179" s="174"/>
      <c r="G179" s="92" t="s">
        <v>33</v>
      </c>
      <c r="H179" s="93">
        <v>1</v>
      </c>
      <c r="I179" s="99">
        <v>120.5</v>
      </c>
      <c r="J179" s="99">
        <v>120.5</v>
      </c>
    </row>
    <row r="180" spans="1:10" x14ac:dyDescent="0.2">
      <c r="A180" s="84"/>
      <c r="B180" s="84"/>
      <c r="C180" s="84"/>
      <c r="D180" s="84"/>
      <c r="E180" s="84"/>
      <c r="F180" s="84"/>
      <c r="G180" s="85"/>
      <c r="H180" s="84"/>
      <c r="I180" s="84" t="s">
        <v>662</v>
      </c>
      <c r="J180" s="100">
        <v>21.05</v>
      </c>
    </row>
    <row r="181" spans="1:10" ht="15" thickBot="1" x14ac:dyDescent="0.25">
      <c r="A181" s="84"/>
      <c r="B181" s="84"/>
      <c r="C181" s="84"/>
      <c r="D181" s="84"/>
      <c r="E181" s="84"/>
      <c r="F181" s="84"/>
      <c r="G181" s="85"/>
      <c r="H181" s="84"/>
      <c r="I181" s="84" t="s">
        <v>663</v>
      </c>
      <c r="J181" s="100">
        <v>147.38999999999999</v>
      </c>
    </row>
    <row r="182" spans="1:10" ht="0.95" customHeight="1" thickTop="1" x14ac:dyDescent="0.2">
      <c r="A182" s="86"/>
      <c r="B182" s="86"/>
      <c r="C182" s="86"/>
      <c r="D182" s="86"/>
      <c r="E182" s="86"/>
      <c r="F182" s="86"/>
      <c r="G182" s="86"/>
      <c r="H182" s="86"/>
      <c r="I182" s="86"/>
      <c r="J182" s="102"/>
    </row>
    <row r="183" spans="1:10" ht="18" customHeight="1" x14ac:dyDescent="0.2">
      <c r="A183" s="81" t="s">
        <v>187</v>
      </c>
      <c r="B183" s="82" t="s">
        <v>5</v>
      </c>
      <c r="C183" s="81" t="s">
        <v>6</v>
      </c>
      <c r="D183" s="81" t="s">
        <v>7</v>
      </c>
      <c r="E183" s="172" t="s">
        <v>434</v>
      </c>
      <c r="F183" s="172"/>
      <c r="G183" s="83" t="s">
        <v>8</v>
      </c>
      <c r="H183" s="82" t="s">
        <v>9</v>
      </c>
      <c r="I183" s="82" t="s">
        <v>10</v>
      </c>
      <c r="J183" s="101" t="s">
        <v>12</v>
      </c>
    </row>
    <row r="184" spans="1:10" ht="26.1" customHeight="1" x14ac:dyDescent="0.2">
      <c r="A184" s="94" t="s">
        <v>435</v>
      </c>
      <c r="B184" s="95" t="s">
        <v>188</v>
      </c>
      <c r="C184" s="94" t="s">
        <v>22</v>
      </c>
      <c r="D184" s="94" t="s">
        <v>189</v>
      </c>
      <c r="E184" s="173" t="s">
        <v>572</v>
      </c>
      <c r="F184" s="173"/>
      <c r="G184" s="96" t="s">
        <v>33</v>
      </c>
      <c r="H184" s="97">
        <v>1</v>
      </c>
      <c r="I184" s="98">
        <v>273.29000000000002</v>
      </c>
      <c r="J184" s="98">
        <v>273.29000000000002</v>
      </c>
    </row>
    <row r="185" spans="1:10" ht="24" customHeight="1" x14ac:dyDescent="0.2">
      <c r="A185" s="90" t="s">
        <v>437</v>
      </c>
      <c r="B185" s="91" t="s">
        <v>575</v>
      </c>
      <c r="C185" s="90" t="s">
        <v>27</v>
      </c>
      <c r="D185" s="90" t="s">
        <v>576</v>
      </c>
      <c r="E185" s="174" t="s">
        <v>443</v>
      </c>
      <c r="F185" s="174"/>
      <c r="G185" s="92" t="s">
        <v>39</v>
      </c>
      <c r="H185" s="93">
        <v>0.5</v>
      </c>
      <c r="I185" s="99">
        <v>28.95</v>
      </c>
      <c r="J185" s="99">
        <v>14.47</v>
      </c>
    </row>
    <row r="186" spans="1:10" ht="26.1" customHeight="1" x14ac:dyDescent="0.2">
      <c r="A186" s="90" t="s">
        <v>437</v>
      </c>
      <c r="B186" s="91" t="s">
        <v>573</v>
      </c>
      <c r="C186" s="90" t="s">
        <v>27</v>
      </c>
      <c r="D186" s="90" t="s">
        <v>574</v>
      </c>
      <c r="E186" s="174" t="s">
        <v>443</v>
      </c>
      <c r="F186" s="174"/>
      <c r="G186" s="92" t="s">
        <v>39</v>
      </c>
      <c r="H186" s="93">
        <v>0.5</v>
      </c>
      <c r="I186" s="99">
        <v>24.84</v>
      </c>
      <c r="J186" s="99">
        <v>12.42</v>
      </c>
    </row>
    <row r="187" spans="1:10" ht="39" customHeight="1" x14ac:dyDescent="0.2">
      <c r="A187" s="90" t="s">
        <v>446</v>
      </c>
      <c r="B187" s="91" t="s">
        <v>579</v>
      </c>
      <c r="C187" s="90" t="s">
        <v>27</v>
      </c>
      <c r="D187" s="90" t="s">
        <v>580</v>
      </c>
      <c r="E187" s="174" t="s">
        <v>449</v>
      </c>
      <c r="F187" s="174"/>
      <c r="G187" s="92" t="s">
        <v>33</v>
      </c>
      <c r="H187" s="93">
        <v>1</v>
      </c>
      <c r="I187" s="99">
        <v>246.4</v>
      </c>
      <c r="J187" s="99">
        <v>246.4</v>
      </c>
    </row>
    <row r="188" spans="1:10" x14ac:dyDescent="0.2">
      <c r="A188" s="84"/>
      <c r="B188" s="84"/>
      <c r="C188" s="84"/>
      <c r="D188" s="84"/>
      <c r="E188" s="84"/>
      <c r="F188" s="84"/>
      <c r="G188" s="85"/>
      <c r="H188" s="84"/>
      <c r="I188" s="84" t="s">
        <v>662</v>
      </c>
      <c r="J188" s="100">
        <v>21.05</v>
      </c>
    </row>
    <row r="189" spans="1:10" ht="15" thickBot="1" x14ac:dyDescent="0.25">
      <c r="A189" s="84"/>
      <c r="B189" s="84"/>
      <c r="C189" s="84"/>
      <c r="D189" s="84"/>
      <c r="E189" s="84"/>
      <c r="F189" s="84"/>
      <c r="G189" s="85"/>
      <c r="H189" s="84"/>
      <c r="I189" s="84" t="s">
        <v>663</v>
      </c>
      <c r="J189" s="100">
        <v>273.29000000000002</v>
      </c>
    </row>
    <row r="190" spans="1:10" ht="0.95" customHeight="1" thickTop="1" x14ac:dyDescent="0.2">
      <c r="A190" s="86"/>
      <c r="B190" s="86"/>
      <c r="C190" s="86"/>
      <c r="D190" s="86"/>
      <c r="E190" s="86"/>
      <c r="F190" s="86"/>
      <c r="G190" s="86"/>
      <c r="H190" s="86"/>
      <c r="I190" s="86"/>
      <c r="J190" s="102"/>
    </row>
    <row r="191" spans="1:10" ht="18" customHeight="1" x14ac:dyDescent="0.2">
      <c r="A191" s="81" t="s">
        <v>190</v>
      </c>
      <c r="B191" s="82" t="s">
        <v>5</v>
      </c>
      <c r="C191" s="81" t="s">
        <v>6</v>
      </c>
      <c r="D191" s="81" t="s">
        <v>7</v>
      </c>
      <c r="E191" s="172" t="s">
        <v>434</v>
      </c>
      <c r="F191" s="172"/>
      <c r="G191" s="83" t="s">
        <v>8</v>
      </c>
      <c r="H191" s="82" t="s">
        <v>9</v>
      </c>
      <c r="I191" s="82" t="s">
        <v>10</v>
      </c>
      <c r="J191" s="101" t="s">
        <v>12</v>
      </c>
    </row>
    <row r="192" spans="1:10" ht="24" customHeight="1" x14ac:dyDescent="0.2">
      <c r="A192" s="94" t="s">
        <v>435</v>
      </c>
      <c r="B192" s="95" t="s">
        <v>191</v>
      </c>
      <c r="C192" s="94" t="s">
        <v>22</v>
      </c>
      <c r="D192" s="94" t="s">
        <v>192</v>
      </c>
      <c r="E192" s="173" t="s">
        <v>572</v>
      </c>
      <c r="F192" s="173"/>
      <c r="G192" s="96" t="s">
        <v>33</v>
      </c>
      <c r="H192" s="97">
        <v>1</v>
      </c>
      <c r="I192" s="98">
        <v>30.67</v>
      </c>
      <c r="J192" s="98">
        <v>30.67</v>
      </c>
    </row>
    <row r="193" spans="1:10" ht="24" customHeight="1" x14ac:dyDescent="0.2">
      <c r="A193" s="90" t="s">
        <v>437</v>
      </c>
      <c r="B193" s="91" t="s">
        <v>575</v>
      </c>
      <c r="C193" s="90" t="s">
        <v>27</v>
      </c>
      <c r="D193" s="90" t="s">
        <v>576</v>
      </c>
      <c r="E193" s="174" t="s">
        <v>443</v>
      </c>
      <c r="F193" s="174"/>
      <c r="G193" s="92" t="s">
        <v>39</v>
      </c>
      <c r="H193" s="93">
        <v>0.16700000000000001</v>
      </c>
      <c r="I193" s="99">
        <v>28.95</v>
      </c>
      <c r="J193" s="99">
        <v>4.83</v>
      </c>
    </row>
    <row r="194" spans="1:10" ht="26.1" customHeight="1" x14ac:dyDescent="0.2">
      <c r="A194" s="90" t="s">
        <v>437</v>
      </c>
      <c r="B194" s="91" t="s">
        <v>573</v>
      </c>
      <c r="C194" s="90" t="s">
        <v>27</v>
      </c>
      <c r="D194" s="90" t="s">
        <v>574</v>
      </c>
      <c r="E194" s="174" t="s">
        <v>443</v>
      </c>
      <c r="F194" s="174"/>
      <c r="G194" s="92" t="s">
        <v>39</v>
      </c>
      <c r="H194" s="93">
        <v>8.3000000000000004E-2</v>
      </c>
      <c r="I194" s="99">
        <v>24.84</v>
      </c>
      <c r="J194" s="99">
        <v>2.06</v>
      </c>
    </row>
    <row r="195" spans="1:10" ht="24" customHeight="1" x14ac:dyDescent="0.2">
      <c r="A195" s="90" t="s">
        <v>446</v>
      </c>
      <c r="B195" s="91" t="s">
        <v>581</v>
      </c>
      <c r="C195" s="90" t="s">
        <v>22</v>
      </c>
      <c r="D195" s="90" t="s">
        <v>582</v>
      </c>
      <c r="E195" s="174" t="s">
        <v>449</v>
      </c>
      <c r="F195" s="174"/>
      <c r="G195" s="92" t="s">
        <v>583</v>
      </c>
      <c r="H195" s="93">
        <v>1</v>
      </c>
      <c r="I195" s="99">
        <v>23.78</v>
      </c>
      <c r="J195" s="99">
        <v>23.78</v>
      </c>
    </row>
    <row r="196" spans="1:10" x14ac:dyDescent="0.2">
      <c r="A196" s="84"/>
      <c r="B196" s="84"/>
      <c r="C196" s="84"/>
      <c r="D196" s="84"/>
      <c r="E196" s="84"/>
      <c r="F196" s="84"/>
      <c r="G196" s="85"/>
      <c r="H196" s="84"/>
      <c r="I196" s="84" t="s">
        <v>662</v>
      </c>
      <c r="J196" s="100">
        <v>5.42</v>
      </c>
    </row>
    <row r="197" spans="1:10" ht="15" thickBot="1" x14ac:dyDescent="0.25">
      <c r="A197" s="84"/>
      <c r="B197" s="84"/>
      <c r="C197" s="84"/>
      <c r="D197" s="84"/>
      <c r="E197" s="84"/>
      <c r="F197" s="84"/>
      <c r="G197" s="85"/>
      <c r="H197" s="84"/>
      <c r="I197" s="84" t="s">
        <v>663</v>
      </c>
      <c r="J197" s="100">
        <v>30.67</v>
      </c>
    </row>
    <row r="198" spans="1:10" ht="0.95" customHeight="1" thickTop="1" x14ac:dyDescent="0.2">
      <c r="A198" s="86"/>
      <c r="B198" s="86"/>
      <c r="C198" s="86"/>
      <c r="D198" s="86"/>
      <c r="E198" s="86"/>
      <c r="F198" s="86"/>
      <c r="G198" s="86"/>
      <c r="H198" s="86"/>
      <c r="I198" s="86"/>
      <c r="J198" s="102"/>
    </row>
    <row r="199" spans="1:10" ht="18" customHeight="1" x14ac:dyDescent="0.2">
      <c r="A199" s="81" t="s">
        <v>193</v>
      </c>
      <c r="B199" s="82" t="s">
        <v>5</v>
      </c>
      <c r="C199" s="81" t="s">
        <v>6</v>
      </c>
      <c r="D199" s="81" t="s">
        <v>7</v>
      </c>
      <c r="E199" s="172" t="s">
        <v>434</v>
      </c>
      <c r="F199" s="172"/>
      <c r="G199" s="83" t="s">
        <v>8</v>
      </c>
      <c r="H199" s="82" t="s">
        <v>9</v>
      </c>
      <c r="I199" s="82" t="s">
        <v>10</v>
      </c>
      <c r="J199" s="101" t="s">
        <v>12</v>
      </c>
    </row>
    <row r="200" spans="1:10" ht="24" customHeight="1" x14ac:dyDescent="0.2">
      <c r="A200" s="94" t="s">
        <v>435</v>
      </c>
      <c r="B200" s="95" t="s">
        <v>194</v>
      </c>
      <c r="C200" s="94" t="s">
        <v>22</v>
      </c>
      <c r="D200" s="94" t="s">
        <v>195</v>
      </c>
      <c r="E200" s="173" t="s">
        <v>572</v>
      </c>
      <c r="F200" s="173"/>
      <c r="G200" s="96" t="s">
        <v>33</v>
      </c>
      <c r="H200" s="97">
        <v>1</v>
      </c>
      <c r="I200" s="104">
        <v>18.13</v>
      </c>
      <c r="J200" s="98">
        <v>18.13</v>
      </c>
    </row>
    <row r="201" spans="1:10" ht="24" customHeight="1" x14ac:dyDescent="0.2">
      <c r="A201" s="90" t="s">
        <v>437</v>
      </c>
      <c r="B201" s="91" t="s">
        <v>575</v>
      </c>
      <c r="C201" s="90" t="s">
        <v>27</v>
      </c>
      <c r="D201" s="90" t="s">
        <v>576</v>
      </c>
      <c r="E201" s="174" t="s">
        <v>443</v>
      </c>
      <c r="F201" s="174"/>
      <c r="G201" s="92" t="s">
        <v>39</v>
      </c>
      <c r="H201" s="93">
        <v>0.16700000000000001</v>
      </c>
      <c r="I201" s="105">
        <v>28.95</v>
      </c>
      <c r="J201" s="99">
        <v>4.83</v>
      </c>
    </row>
    <row r="202" spans="1:10" ht="26.1" customHeight="1" x14ac:dyDescent="0.2">
      <c r="A202" s="90" t="s">
        <v>437</v>
      </c>
      <c r="B202" s="91" t="s">
        <v>573</v>
      </c>
      <c r="C202" s="90" t="s">
        <v>27</v>
      </c>
      <c r="D202" s="90" t="s">
        <v>574</v>
      </c>
      <c r="E202" s="174" t="s">
        <v>443</v>
      </c>
      <c r="F202" s="174"/>
      <c r="G202" s="92" t="s">
        <v>39</v>
      </c>
      <c r="H202" s="93">
        <v>8.3000000000000004E-2</v>
      </c>
      <c r="I202" s="105">
        <v>24.84</v>
      </c>
      <c r="J202" s="99">
        <v>2.06</v>
      </c>
    </row>
    <row r="203" spans="1:10" ht="24" customHeight="1" x14ac:dyDescent="0.2">
      <c r="A203" s="90" t="s">
        <v>446</v>
      </c>
      <c r="B203" s="91" t="s">
        <v>584</v>
      </c>
      <c r="C203" s="90" t="s">
        <v>22</v>
      </c>
      <c r="D203" s="90" t="s">
        <v>195</v>
      </c>
      <c r="E203" s="174" t="s">
        <v>449</v>
      </c>
      <c r="F203" s="174"/>
      <c r="G203" s="92" t="s">
        <v>585</v>
      </c>
      <c r="H203" s="93">
        <v>1</v>
      </c>
      <c r="I203" s="105">
        <v>11.24</v>
      </c>
      <c r="J203" s="99">
        <v>11.24</v>
      </c>
    </row>
    <row r="204" spans="1:10" x14ac:dyDescent="0.2">
      <c r="A204" s="84"/>
      <c r="B204" s="84"/>
      <c r="C204" s="84"/>
      <c r="D204" s="84"/>
      <c r="E204" s="84"/>
      <c r="F204" s="84"/>
      <c r="G204" s="85"/>
      <c r="H204" s="84"/>
      <c r="I204" s="84" t="s">
        <v>662</v>
      </c>
      <c r="J204" s="100">
        <v>5.42</v>
      </c>
    </row>
    <row r="205" spans="1:10" ht="15" thickBot="1" x14ac:dyDescent="0.25">
      <c r="A205" s="84"/>
      <c r="B205" s="84"/>
      <c r="C205" s="84"/>
      <c r="D205" s="84"/>
      <c r="E205" s="84"/>
      <c r="F205" s="84"/>
      <c r="G205" s="85"/>
      <c r="H205" s="84"/>
      <c r="I205" s="84" t="s">
        <v>663</v>
      </c>
      <c r="J205" s="100">
        <v>18.13</v>
      </c>
    </row>
    <row r="206" spans="1:10" ht="0.95" customHeight="1" thickTop="1" x14ac:dyDescent="0.2">
      <c r="A206" s="86"/>
      <c r="B206" s="86"/>
      <c r="C206" s="86"/>
      <c r="D206" s="86"/>
      <c r="E206" s="86"/>
      <c r="F206" s="86"/>
      <c r="G206" s="86"/>
      <c r="H206" s="86"/>
      <c r="I206" s="86"/>
      <c r="J206" s="102"/>
    </row>
    <row r="207" spans="1:10" ht="18" customHeight="1" x14ac:dyDescent="0.2">
      <c r="A207" s="81" t="s">
        <v>196</v>
      </c>
      <c r="B207" s="82" t="s">
        <v>5</v>
      </c>
      <c r="C207" s="81" t="s">
        <v>6</v>
      </c>
      <c r="D207" s="81" t="s">
        <v>7</v>
      </c>
      <c r="E207" s="172" t="s">
        <v>434</v>
      </c>
      <c r="F207" s="172"/>
      <c r="G207" s="83" t="s">
        <v>8</v>
      </c>
      <c r="H207" s="82" t="s">
        <v>9</v>
      </c>
      <c r="I207" s="82" t="s">
        <v>10</v>
      </c>
      <c r="J207" s="101" t="s">
        <v>12</v>
      </c>
    </row>
    <row r="208" spans="1:10" ht="24" customHeight="1" x14ac:dyDescent="0.2">
      <c r="A208" s="94" t="s">
        <v>435</v>
      </c>
      <c r="B208" s="95" t="s">
        <v>197</v>
      </c>
      <c r="C208" s="94" t="s">
        <v>22</v>
      </c>
      <c r="D208" s="94" t="s">
        <v>198</v>
      </c>
      <c r="E208" s="173" t="s">
        <v>572</v>
      </c>
      <c r="F208" s="173"/>
      <c r="G208" s="96" t="s">
        <v>33</v>
      </c>
      <c r="H208" s="97">
        <v>1</v>
      </c>
      <c r="I208" s="98">
        <v>27.19</v>
      </c>
      <c r="J208" s="98">
        <v>27.19</v>
      </c>
    </row>
    <row r="209" spans="1:10" ht="24" customHeight="1" x14ac:dyDescent="0.2">
      <c r="A209" s="90" t="s">
        <v>437</v>
      </c>
      <c r="B209" s="91" t="s">
        <v>575</v>
      </c>
      <c r="C209" s="90" t="s">
        <v>27</v>
      </c>
      <c r="D209" s="90" t="s">
        <v>576</v>
      </c>
      <c r="E209" s="174" t="s">
        <v>443</v>
      </c>
      <c r="F209" s="174"/>
      <c r="G209" s="92" t="s">
        <v>39</v>
      </c>
      <c r="H209" s="93">
        <v>0.16700000000000001</v>
      </c>
      <c r="I209" s="99">
        <v>28.95</v>
      </c>
      <c r="J209" s="99">
        <v>4.83</v>
      </c>
    </row>
    <row r="210" spans="1:10" ht="26.1" customHeight="1" x14ac:dyDescent="0.2">
      <c r="A210" s="90" t="s">
        <v>437</v>
      </c>
      <c r="B210" s="91" t="s">
        <v>573</v>
      </c>
      <c r="C210" s="90" t="s">
        <v>27</v>
      </c>
      <c r="D210" s="90" t="s">
        <v>574</v>
      </c>
      <c r="E210" s="174" t="s">
        <v>443</v>
      </c>
      <c r="F210" s="174"/>
      <c r="G210" s="92" t="s">
        <v>39</v>
      </c>
      <c r="H210" s="93">
        <v>8.3000000000000004E-2</v>
      </c>
      <c r="I210" s="99">
        <v>24.84</v>
      </c>
      <c r="J210" s="99">
        <v>2.06</v>
      </c>
    </row>
    <row r="211" spans="1:10" ht="24" customHeight="1" x14ac:dyDescent="0.2">
      <c r="A211" s="90" t="s">
        <v>446</v>
      </c>
      <c r="B211" s="91" t="s">
        <v>586</v>
      </c>
      <c r="C211" s="90" t="s">
        <v>22</v>
      </c>
      <c r="D211" s="90" t="s">
        <v>198</v>
      </c>
      <c r="E211" s="174" t="s">
        <v>449</v>
      </c>
      <c r="F211" s="174"/>
      <c r="G211" s="92" t="s">
        <v>583</v>
      </c>
      <c r="H211" s="93">
        <v>1</v>
      </c>
      <c r="I211" s="99">
        <v>20.3</v>
      </c>
      <c r="J211" s="99">
        <v>20.3</v>
      </c>
    </row>
    <row r="212" spans="1:10" x14ac:dyDescent="0.2">
      <c r="A212" s="84"/>
      <c r="B212" s="84"/>
      <c r="C212" s="84"/>
      <c r="D212" s="84"/>
      <c r="E212" s="84"/>
      <c r="F212" s="84"/>
      <c r="G212" s="85"/>
      <c r="H212" s="84"/>
      <c r="I212" s="84" t="s">
        <v>662</v>
      </c>
      <c r="J212" s="100">
        <v>5.42</v>
      </c>
    </row>
    <row r="213" spans="1:10" ht="15" thickBot="1" x14ac:dyDescent="0.25">
      <c r="A213" s="84"/>
      <c r="B213" s="84"/>
      <c r="C213" s="84"/>
      <c r="D213" s="84"/>
      <c r="E213" s="84"/>
      <c r="F213" s="84"/>
      <c r="G213" s="85"/>
      <c r="H213" s="84"/>
      <c r="I213" s="84" t="s">
        <v>663</v>
      </c>
      <c r="J213" s="100">
        <v>27.19</v>
      </c>
    </row>
    <row r="214" spans="1:10" ht="0.95" customHeight="1" thickTop="1" x14ac:dyDescent="0.2">
      <c r="A214" s="86"/>
      <c r="B214" s="86"/>
      <c r="C214" s="86"/>
      <c r="D214" s="86"/>
      <c r="E214" s="86"/>
      <c r="F214" s="86"/>
      <c r="G214" s="86"/>
      <c r="H214" s="86"/>
      <c r="I214" s="86"/>
      <c r="J214" s="102"/>
    </row>
    <row r="215" spans="1:10" ht="18" customHeight="1" x14ac:dyDescent="0.2">
      <c r="A215" s="81" t="s">
        <v>234</v>
      </c>
      <c r="B215" s="82" t="s">
        <v>5</v>
      </c>
      <c r="C215" s="81" t="s">
        <v>6</v>
      </c>
      <c r="D215" s="81" t="s">
        <v>7</v>
      </c>
      <c r="E215" s="172" t="s">
        <v>434</v>
      </c>
      <c r="F215" s="172"/>
      <c r="G215" s="83" t="s">
        <v>8</v>
      </c>
      <c r="H215" s="82" t="s">
        <v>9</v>
      </c>
      <c r="I215" s="82" t="s">
        <v>10</v>
      </c>
      <c r="J215" s="101" t="s">
        <v>12</v>
      </c>
    </row>
    <row r="216" spans="1:10" ht="24" customHeight="1" x14ac:dyDescent="0.2">
      <c r="A216" s="94" t="s">
        <v>435</v>
      </c>
      <c r="B216" s="95" t="s">
        <v>235</v>
      </c>
      <c r="C216" s="94" t="s">
        <v>22</v>
      </c>
      <c r="D216" s="94" t="s">
        <v>236</v>
      </c>
      <c r="E216" s="173" t="s">
        <v>572</v>
      </c>
      <c r="F216" s="173"/>
      <c r="G216" s="96" t="s">
        <v>50</v>
      </c>
      <c r="H216" s="97">
        <v>1</v>
      </c>
      <c r="I216" s="98">
        <v>86.79</v>
      </c>
      <c r="J216" s="98">
        <v>86.79</v>
      </c>
    </row>
    <row r="217" spans="1:10" ht="26.1" customHeight="1" x14ac:dyDescent="0.2">
      <c r="A217" s="90" t="s">
        <v>437</v>
      </c>
      <c r="B217" s="91" t="s">
        <v>573</v>
      </c>
      <c r="C217" s="90" t="s">
        <v>27</v>
      </c>
      <c r="D217" s="90" t="s">
        <v>574</v>
      </c>
      <c r="E217" s="174" t="s">
        <v>443</v>
      </c>
      <c r="F217" s="174"/>
      <c r="G217" s="92" t="s">
        <v>39</v>
      </c>
      <c r="H217" s="93">
        <v>4.2000000000000003E-2</v>
      </c>
      <c r="I217" s="99">
        <v>24.84</v>
      </c>
      <c r="J217" s="99">
        <v>1.04</v>
      </c>
    </row>
    <row r="218" spans="1:10" ht="24" customHeight="1" x14ac:dyDescent="0.2">
      <c r="A218" s="90" t="s">
        <v>437</v>
      </c>
      <c r="B218" s="91" t="s">
        <v>575</v>
      </c>
      <c r="C218" s="90" t="s">
        <v>27</v>
      </c>
      <c r="D218" s="90" t="s">
        <v>576</v>
      </c>
      <c r="E218" s="174" t="s">
        <v>443</v>
      </c>
      <c r="F218" s="174"/>
      <c r="G218" s="92" t="s">
        <v>39</v>
      </c>
      <c r="H218" s="93">
        <v>4.2000000000000003E-2</v>
      </c>
      <c r="I218" s="99">
        <v>28.95</v>
      </c>
      <c r="J218" s="99">
        <v>1.21</v>
      </c>
    </row>
    <row r="219" spans="1:10" ht="26.1" customHeight="1" x14ac:dyDescent="0.2">
      <c r="A219" s="90" t="s">
        <v>446</v>
      </c>
      <c r="B219" s="91" t="s">
        <v>587</v>
      </c>
      <c r="C219" s="90" t="s">
        <v>27</v>
      </c>
      <c r="D219" s="90" t="s">
        <v>588</v>
      </c>
      <c r="E219" s="174" t="s">
        <v>449</v>
      </c>
      <c r="F219" s="174"/>
      <c r="G219" s="92" t="s">
        <v>33</v>
      </c>
      <c r="H219" s="93">
        <v>2.5</v>
      </c>
      <c r="I219" s="99">
        <v>4.3</v>
      </c>
      <c r="J219" s="99">
        <v>10.75</v>
      </c>
    </row>
    <row r="220" spans="1:10" ht="24" customHeight="1" x14ac:dyDescent="0.2">
      <c r="A220" s="90" t="s">
        <v>446</v>
      </c>
      <c r="B220" s="91" t="s">
        <v>589</v>
      </c>
      <c r="C220" s="90" t="s">
        <v>22</v>
      </c>
      <c r="D220" s="90" t="s">
        <v>590</v>
      </c>
      <c r="E220" s="174" t="s">
        <v>449</v>
      </c>
      <c r="F220" s="174"/>
      <c r="G220" s="92" t="s">
        <v>585</v>
      </c>
      <c r="H220" s="93">
        <v>1</v>
      </c>
      <c r="I220" s="99">
        <v>73.790000000000006</v>
      </c>
      <c r="J220" s="99">
        <v>73.790000000000006</v>
      </c>
    </row>
    <row r="221" spans="1:10" x14ac:dyDescent="0.2">
      <c r="A221" s="84"/>
      <c r="B221" s="84"/>
      <c r="C221" s="84"/>
      <c r="D221" s="84"/>
      <c r="E221" s="84"/>
      <c r="F221" s="84"/>
      <c r="G221" s="85"/>
      <c r="H221" s="84"/>
      <c r="I221" s="84" t="s">
        <v>662</v>
      </c>
      <c r="J221" s="100">
        <v>1.76</v>
      </c>
    </row>
    <row r="222" spans="1:10" ht="15" thickBot="1" x14ac:dyDescent="0.25">
      <c r="A222" s="84"/>
      <c r="B222" s="84"/>
      <c r="C222" s="84"/>
      <c r="D222" s="84"/>
      <c r="E222" s="84"/>
      <c r="F222" s="84"/>
      <c r="G222" s="85"/>
      <c r="H222" s="84"/>
      <c r="I222" s="84" t="s">
        <v>663</v>
      </c>
      <c r="J222" s="100">
        <v>86.79</v>
      </c>
    </row>
    <row r="223" spans="1:10" ht="0.95" customHeight="1" thickTop="1" x14ac:dyDescent="0.2">
      <c r="A223" s="86"/>
      <c r="B223" s="86"/>
      <c r="C223" s="86"/>
      <c r="D223" s="86"/>
      <c r="E223" s="86"/>
      <c r="F223" s="86"/>
      <c r="G223" s="86"/>
      <c r="H223" s="86"/>
      <c r="I223" s="86"/>
      <c r="J223" s="102"/>
    </row>
    <row r="224" spans="1:10" ht="18" customHeight="1" x14ac:dyDescent="0.2">
      <c r="A224" s="81" t="s">
        <v>254</v>
      </c>
      <c r="B224" s="82" t="s">
        <v>5</v>
      </c>
      <c r="C224" s="81" t="s">
        <v>6</v>
      </c>
      <c r="D224" s="81" t="s">
        <v>7</v>
      </c>
      <c r="E224" s="172" t="s">
        <v>434</v>
      </c>
      <c r="F224" s="172"/>
      <c r="G224" s="83" t="s">
        <v>8</v>
      </c>
      <c r="H224" s="82" t="s">
        <v>9</v>
      </c>
      <c r="I224" s="82" t="s">
        <v>10</v>
      </c>
      <c r="J224" s="101" t="s">
        <v>12</v>
      </c>
    </row>
    <row r="225" spans="1:10" ht="24" customHeight="1" x14ac:dyDescent="0.2">
      <c r="A225" s="94" t="s">
        <v>435</v>
      </c>
      <c r="B225" s="95" t="s">
        <v>255</v>
      </c>
      <c r="C225" s="94" t="s">
        <v>22</v>
      </c>
      <c r="D225" s="94" t="s">
        <v>256</v>
      </c>
      <c r="E225" s="173" t="s">
        <v>591</v>
      </c>
      <c r="F225" s="173"/>
      <c r="G225" s="96" t="s">
        <v>33</v>
      </c>
      <c r="H225" s="97">
        <v>1</v>
      </c>
      <c r="I225" s="98">
        <v>735.68</v>
      </c>
      <c r="J225" s="98">
        <v>735.68</v>
      </c>
    </row>
    <row r="226" spans="1:10" ht="39" customHeight="1" x14ac:dyDescent="0.2">
      <c r="A226" s="90" t="s">
        <v>437</v>
      </c>
      <c r="B226" s="91" t="s">
        <v>592</v>
      </c>
      <c r="C226" s="90" t="s">
        <v>27</v>
      </c>
      <c r="D226" s="90" t="s">
        <v>593</v>
      </c>
      <c r="E226" s="174" t="s">
        <v>440</v>
      </c>
      <c r="F226" s="174"/>
      <c r="G226" s="92" t="s">
        <v>59</v>
      </c>
      <c r="H226" s="93">
        <v>6.4000000000000001E-2</v>
      </c>
      <c r="I226" s="99">
        <v>2530.92</v>
      </c>
      <c r="J226" s="99">
        <v>161.97</v>
      </c>
    </row>
    <row r="227" spans="1:10" ht="39" customHeight="1" x14ac:dyDescent="0.2">
      <c r="A227" s="90" t="s">
        <v>437</v>
      </c>
      <c r="B227" s="91" t="s">
        <v>594</v>
      </c>
      <c r="C227" s="90" t="s">
        <v>27</v>
      </c>
      <c r="D227" s="90" t="s">
        <v>595</v>
      </c>
      <c r="E227" s="174" t="s">
        <v>443</v>
      </c>
      <c r="F227" s="174"/>
      <c r="G227" s="92" t="s">
        <v>59</v>
      </c>
      <c r="H227" s="93">
        <v>1.4999999999999999E-2</v>
      </c>
      <c r="I227" s="99">
        <v>562.26</v>
      </c>
      <c r="J227" s="99">
        <v>8.43</v>
      </c>
    </row>
    <row r="228" spans="1:10" ht="24" customHeight="1" x14ac:dyDescent="0.2">
      <c r="A228" s="90" t="s">
        <v>437</v>
      </c>
      <c r="B228" s="91" t="s">
        <v>482</v>
      </c>
      <c r="C228" s="90" t="s">
        <v>27</v>
      </c>
      <c r="D228" s="90" t="s">
        <v>483</v>
      </c>
      <c r="E228" s="174" t="s">
        <v>443</v>
      </c>
      <c r="F228" s="174"/>
      <c r="G228" s="92" t="s">
        <v>39</v>
      </c>
      <c r="H228" s="93">
        <v>5.0940000000000003</v>
      </c>
      <c r="I228" s="99">
        <v>27.93</v>
      </c>
      <c r="J228" s="99">
        <v>142.27000000000001</v>
      </c>
    </row>
    <row r="229" spans="1:10" ht="26.1" customHeight="1" x14ac:dyDescent="0.2">
      <c r="A229" s="90" t="s">
        <v>437</v>
      </c>
      <c r="B229" s="91" t="s">
        <v>596</v>
      </c>
      <c r="C229" s="90" t="s">
        <v>27</v>
      </c>
      <c r="D229" s="90" t="s">
        <v>597</v>
      </c>
      <c r="E229" s="174" t="s">
        <v>598</v>
      </c>
      <c r="F229" s="174"/>
      <c r="G229" s="92" t="s">
        <v>24</v>
      </c>
      <c r="H229" s="93">
        <v>0.81</v>
      </c>
      <c r="I229" s="99">
        <v>6.68</v>
      </c>
      <c r="J229" s="99">
        <v>5.41</v>
      </c>
    </row>
    <row r="230" spans="1:10" ht="65.099999999999994" customHeight="1" x14ac:dyDescent="0.2">
      <c r="A230" s="90" t="s">
        <v>437</v>
      </c>
      <c r="B230" s="91" t="s">
        <v>599</v>
      </c>
      <c r="C230" s="90" t="s">
        <v>27</v>
      </c>
      <c r="D230" s="90" t="s">
        <v>600</v>
      </c>
      <c r="E230" s="174" t="s">
        <v>477</v>
      </c>
      <c r="F230" s="174"/>
      <c r="G230" s="92" t="s">
        <v>481</v>
      </c>
      <c r="H230" s="93">
        <v>8.9999999999999993E-3</v>
      </c>
      <c r="I230" s="99">
        <v>149.75</v>
      </c>
      <c r="J230" s="99">
        <v>1.34</v>
      </c>
    </row>
    <row r="231" spans="1:10" ht="39" customHeight="1" x14ac:dyDescent="0.2">
      <c r="A231" s="90" t="s">
        <v>437</v>
      </c>
      <c r="B231" s="91" t="s">
        <v>601</v>
      </c>
      <c r="C231" s="90" t="s">
        <v>27</v>
      </c>
      <c r="D231" s="90" t="s">
        <v>602</v>
      </c>
      <c r="E231" s="174" t="s">
        <v>443</v>
      </c>
      <c r="F231" s="174"/>
      <c r="G231" s="92" t="s">
        <v>59</v>
      </c>
      <c r="H231" s="93">
        <v>0.11600000000000001</v>
      </c>
      <c r="I231" s="99">
        <v>645.01</v>
      </c>
      <c r="J231" s="99">
        <v>74.819999999999993</v>
      </c>
    </row>
    <row r="232" spans="1:10" ht="65.099999999999994" customHeight="1" x14ac:dyDescent="0.2">
      <c r="A232" s="90" t="s">
        <v>437</v>
      </c>
      <c r="B232" s="91" t="s">
        <v>603</v>
      </c>
      <c r="C232" s="90" t="s">
        <v>27</v>
      </c>
      <c r="D232" s="90" t="s">
        <v>604</v>
      </c>
      <c r="E232" s="174" t="s">
        <v>477</v>
      </c>
      <c r="F232" s="174"/>
      <c r="G232" s="92" t="s">
        <v>478</v>
      </c>
      <c r="H232" s="93">
        <v>1.7999999999999999E-2</v>
      </c>
      <c r="I232" s="99">
        <v>68.12</v>
      </c>
      <c r="J232" s="99">
        <v>1.22</v>
      </c>
    </row>
    <row r="233" spans="1:10" ht="24" customHeight="1" x14ac:dyDescent="0.2">
      <c r="A233" s="90" t="s">
        <v>437</v>
      </c>
      <c r="B233" s="91" t="s">
        <v>441</v>
      </c>
      <c r="C233" s="90" t="s">
        <v>27</v>
      </c>
      <c r="D233" s="90" t="s">
        <v>442</v>
      </c>
      <c r="E233" s="174" t="s">
        <v>443</v>
      </c>
      <c r="F233" s="174"/>
      <c r="G233" s="92" t="s">
        <v>39</v>
      </c>
      <c r="H233" s="93">
        <v>4.0030000000000001</v>
      </c>
      <c r="I233" s="99">
        <v>23.08</v>
      </c>
      <c r="J233" s="99">
        <v>92.38</v>
      </c>
    </row>
    <row r="234" spans="1:10" ht="39" customHeight="1" x14ac:dyDescent="0.2">
      <c r="A234" s="90" t="s">
        <v>437</v>
      </c>
      <c r="B234" s="91" t="s">
        <v>605</v>
      </c>
      <c r="C234" s="90" t="s">
        <v>27</v>
      </c>
      <c r="D234" s="90" t="s">
        <v>606</v>
      </c>
      <c r="E234" s="174" t="s">
        <v>440</v>
      </c>
      <c r="F234" s="174"/>
      <c r="G234" s="92" t="s">
        <v>59</v>
      </c>
      <c r="H234" s="93">
        <v>7.3999999999999996E-2</v>
      </c>
      <c r="I234" s="99">
        <v>502.23</v>
      </c>
      <c r="J234" s="99">
        <v>37.159999999999997</v>
      </c>
    </row>
    <row r="235" spans="1:10" ht="39" customHeight="1" x14ac:dyDescent="0.2">
      <c r="A235" s="90" t="s">
        <v>446</v>
      </c>
      <c r="B235" s="91" t="s">
        <v>607</v>
      </c>
      <c r="C235" s="90" t="s">
        <v>27</v>
      </c>
      <c r="D235" s="90" t="s">
        <v>608</v>
      </c>
      <c r="E235" s="174" t="s">
        <v>449</v>
      </c>
      <c r="F235" s="174"/>
      <c r="G235" s="92" t="s">
        <v>33</v>
      </c>
      <c r="H235" s="93">
        <v>0.3</v>
      </c>
      <c r="I235" s="99">
        <v>391.16</v>
      </c>
      <c r="J235" s="99">
        <v>117.34</v>
      </c>
    </row>
    <row r="236" spans="1:10" ht="26.1" customHeight="1" x14ac:dyDescent="0.2">
      <c r="A236" s="90" t="s">
        <v>446</v>
      </c>
      <c r="B236" s="91" t="s">
        <v>609</v>
      </c>
      <c r="C236" s="90" t="s">
        <v>27</v>
      </c>
      <c r="D236" s="90" t="s">
        <v>610</v>
      </c>
      <c r="E236" s="174" t="s">
        <v>449</v>
      </c>
      <c r="F236" s="174"/>
      <c r="G236" s="92" t="s">
        <v>611</v>
      </c>
      <c r="H236" s="93">
        <v>5.0000000000000001E-3</v>
      </c>
      <c r="I236" s="99">
        <v>7.31</v>
      </c>
      <c r="J236" s="99">
        <v>0.03</v>
      </c>
    </row>
    <row r="237" spans="1:10" ht="26.1" customHeight="1" x14ac:dyDescent="0.2">
      <c r="A237" s="90" t="s">
        <v>446</v>
      </c>
      <c r="B237" s="91" t="s">
        <v>612</v>
      </c>
      <c r="C237" s="90" t="s">
        <v>27</v>
      </c>
      <c r="D237" s="90" t="s">
        <v>613</v>
      </c>
      <c r="E237" s="174" t="s">
        <v>449</v>
      </c>
      <c r="F237" s="174"/>
      <c r="G237" s="92" t="s">
        <v>50</v>
      </c>
      <c r="H237" s="93">
        <v>0.14099999999999999</v>
      </c>
      <c r="I237" s="99">
        <v>2.44</v>
      </c>
      <c r="J237" s="99">
        <v>0.34</v>
      </c>
    </row>
    <row r="238" spans="1:10" ht="26.1" customHeight="1" x14ac:dyDescent="0.2">
      <c r="A238" s="90" t="s">
        <v>446</v>
      </c>
      <c r="B238" s="91" t="s">
        <v>447</v>
      </c>
      <c r="C238" s="90" t="s">
        <v>27</v>
      </c>
      <c r="D238" s="90" t="s">
        <v>448</v>
      </c>
      <c r="E238" s="174" t="s">
        <v>449</v>
      </c>
      <c r="F238" s="174"/>
      <c r="G238" s="92" t="s">
        <v>50</v>
      </c>
      <c r="H238" s="93">
        <v>0.11799999999999999</v>
      </c>
      <c r="I238" s="99">
        <v>6.99</v>
      </c>
      <c r="J238" s="99">
        <v>0.82</v>
      </c>
    </row>
    <row r="239" spans="1:10" ht="26.1" customHeight="1" x14ac:dyDescent="0.2">
      <c r="A239" s="90" t="s">
        <v>446</v>
      </c>
      <c r="B239" s="91" t="s">
        <v>614</v>
      </c>
      <c r="C239" s="90" t="s">
        <v>27</v>
      </c>
      <c r="D239" s="90" t="s">
        <v>615</v>
      </c>
      <c r="E239" s="174" t="s">
        <v>449</v>
      </c>
      <c r="F239" s="174"/>
      <c r="G239" s="92" t="s">
        <v>66</v>
      </c>
      <c r="H239" s="93">
        <v>1.2999999999999999E-2</v>
      </c>
      <c r="I239" s="99">
        <v>14.87</v>
      </c>
      <c r="J239" s="99">
        <v>0.19</v>
      </c>
    </row>
    <row r="240" spans="1:10" ht="39" customHeight="1" x14ac:dyDescent="0.2">
      <c r="A240" s="90" t="s">
        <v>446</v>
      </c>
      <c r="B240" s="91" t="s">
        <v>616</v>
      </c>
      <c r="C240" s="90" t="s">
        <v>27</v>
      </c>
      <c r="D240" s="90" t="s">
        <v>617</v>
      </c>
      <c r="E240" s="174" t="s">
        <v>449</v>
      </c>
      <c r="F240" s="174"/>
      <c r="G240" s="92" t="s">
        <v>50</v>
      </c>
      <c r="H240" s="93">
        <v>0.442</v>
      </c>
      <c r="I240" s="99">
        <v>11.23</v>
      </c>
      <c r="J240" s="99">
        <v>4.96</v>
      </c>
    </row>
    <row r="241" spans="1:10" ht="26.1" customHeight="1" x14ac:dyDescent="0.2">
      <c r="A241" s="90" t="s">
        <v>446</v>
      </c>
      <c r="B241" s="91" t="s">
        <v>618</v>
      </c>
      <c r="C241" s="90" t="s">
        <v>27</v>
      </c>
      <c r="D241" s="90" t="s">
        <v>619</v>
      </c>
      <c r="E241" s="174" t="s">
        <v>449</v>
      </c>
      <c r="F241" s="174"/>
      <c r="G241" s="92" t="s">
        <v>33</v>
      </c>
      <c r="H241" s="93">
        <v>131.81899999999999</v>
      </c>
      <c r="I241" s="99">
        <v>0.66</v>
      </c>
      <c r="J241" s="99">
        <v>87</v>
      </c>
    </row>
    <row r="242" spans="1:10" x14ac:dyDescent="0.2">
      <c r="A242" s="84"/>
      <c r="B242" s="84"/>
      <c r="C242" s="84"/>
      <c r="D242" s="84"/>
      <c r="E242" s="84"/>
      <c r="F242" s="84"/>
      <c r="G242" s="85"/>
      <c r="H242" s="84"/>
      <c r="I242" s="84" t="s">
        <v>662</v>
      </c>
      <c r="J242" s="100">
        <v>284.89999999999998</v>
      </c>
    </row>
    <row r="243" spans="1:10" ht="15" thickBot="1" x14ac:dyDescent="0.25">
      <c r="A243" s="84"/>
      <c r="B243" s="84"/>
      <c r="C243" s="84"/>
      <c r="D243" s="84"/>
      <c r="E243" s="84"/>
      <c r="F243" s="84"/>
      <c r="G243" s="85"/>
      <c r="H243" s="84"/>
      <c r="I243" s="84" t="s">
        <v>663</v>
      </c>
      <c r="J243" s="100">
        <v>735.68</v>
      </c>
    </row>
    <row r="244" spans="1:10" ht="0.95" customHeight="1" thickTop="1" x14ac:dyDescent="0.2">
      <c r="A244" s="86"/>
      <c r="B244" s="86"/>
      <c r="C244" s="86"/>
      <c r="D244" s="86"/>
      <c r="E244" s="86"/>
      <c r="F244" s="86"/>
      <c r="G244" s="86"/>
      <c r="H244" s="86"/>
      <c r="I244" s="86"/>
      <c r="J244" s="102"/>
    </row>
    <row r="245" spans="1:10" ht="18" customHeight="1" x14ac:dyDescent="0.2">
      <c r="A245" s="81" t="s">
        <v>263</v>
      </c>
      <c r="B245" s="82" t="s">
        <v>5</v>
      </c>
      <c r="C245" s="81" t="s">
        <v>6</v>
      </c>
      <c r="D245" s="81" t="s">
        <v>7</v>
      </c>
      <c r="E245" s="172" t="s">
        <v>434</v>
      </c>
      <c r="F245" s="172"/>
      <c r="G245" s="83" t="s">
        <v>8</v>
      </c>
      <c r="H245" s="82" t="s">
        <v>9</v>
      </c>
      <c r="I245" s="82" t="s">
        <v>10</v>
      </c>
      <c r="J245" s="101" t="s">
        <v>12</v>
      </c>
    </row>
    <row r="246" spans="1:10" ht="24" customHeight="1" x14ac:dyDescent="0.2">
      <c r="A246" s="94" t="s">
        <v>435</v>
      </c>
      <c r="B246" s="95" t="s">
        <v>264</v>
      </c>
      <c r="C246" s="94" t="s">
        <v>22</v>
      </c>
      <c r="D246" s="94" t="s">
        <v>265</v>
      </c>
      <c r="E246" s="173" t="s">
        <v>591</v>
      </c>
      <c r="F246" s="173"/>
      <c r="G246" s="96" t="s">
        <v>33</v>
      </c>
      <c r="H246" s="97">
        <v>1</v>
      </c>
      <c r="I246" s="98">
        <v>7282.52</v>
      </c>
      <c r="J246" s="98">
        <v>7282.52</v>
      </c>
    </row>
    <row r="247" spans="1:10" ht="26.1" customHeight="1" x14ac:dyDescent="0.2">
      <c r="A247" s="90" t="s">
        <v>437</v>
      </c>
      <c r="B247" s="91" t="s">
        <v>620</v>
      </c>
      <c r="C247" s="90" t="s">
        <v>27</v>
      </c>
      <c r="D247" s="90" t="s">
        <v>621</v>
      </c>
      <c r="E247" s="174" t="s">
        <v>591</v>
      </c>
      <c r="F247" s="174"/>
      <c r="G247" s="92" t="s">
        <v>66</v>
      </c>
      <c r="H247" s="93">
        <v>14.95</v>
      </c>
      <c r="I247" s="99">
        <v>14.04</v>
      </c>
      <c r="J247" s="99">
        <v>209.89</v>
      </c>
    </row>
    <row r="248" spans="1:10" ht="39" customHeight="1" x14ac:dyDescent="0.2">
      <c r="A248" s="90" t="s">
        <v>437</v>
      </c>
      <c r="B248" s="91" t="s">
        <v>622</v>
      </c>
      <c r="C248" s="90" t="s">
        <v>27</v>
      </c>
      <c r="D248" s="90" t="s">
        <v>623</v>
      </c>
      <c r="E248" s="174" t="s">
        <v>440</v>
      </c>
      <c r="F248" s="174"/>
      <c r="G248" s="92" t="s">
        <v>59</v>
      </c>
      <c r="H248" s="93">
        <v>0.18</v>
      </c>
      <c r="I248" s="99">
        <v>160.96</v>
      </c>
      <c r="J248" s="99">
        <v>28.97</v>
      </c>
    </row>
    <row r="249" spans="1:10" ht="26.1" customHeight="1" x14ac:dyDescent="0.2">
      <c r="A249" s="90" t="s">
        <v>437</v>
      </c>
      <c r="B249" s="91" t="s">
        <v>624</v>
      </c>
      <c r="C249" s="90" t="s">
        <v>27</v>
      </c>
      <c r="D249" s="90" t="s">
        <v>625</v>
      </c>
      <c r="E249" s="174" t="s">
        <v>591</v>
      </c>
      <c r="F249" s="174"/>
      <c r="G249" s="92" t="s">
        <v>66</v>
      </c>
      <c r="H249" s="93">
        <v>260.56</v>
      </c>
      <c r="I249" s="99">
        <v>15.09</v>
      </c>
      <c r="J249" s="99">
        <v>3931.85</v>
      </c>
    </row>
    <row r="250" spans="1:10" ht="39" customHeight="1" x14ac:dyDescent="0.2">
      <c r="A250" s="90" t="s">
        <v>437</v>
      </c>
      <c r="B250" s="91" t="s">
        <v>626</v>
      </c>
      <c r="C250" s="90" t="s">
        <v>27</v>
      </c>
      <c r="D250" s="90" t="s">
        <v>627</v>
      </c>
      <c r="E250" s="174" t="s">
        <v>591</v>
      </c>
      <c r="F250" s="174"/>
      <c r="G250" s="92" t="s">
        <v>59</v>
      </c>
      <c r="H250" s="93">
        <v>0.59099999999999997</v>
      </c>
      <c r="I250" s="99">
        <v>652.80999999999995</v>
      </c>
      <c r="J250" s="99">
        <v>385.81</v>
      </c>
    </row>
    <row r="251" spans="1:10" ht="26.1" customHeight="1" x14ac:dyDescent="0.2">
      <c r="A251" s="90" t="s">
        <v>437</v>
      </c>
      <c r="B251" s="91" t="s">
        <v>628</v>
      </c>
      <c r="C251" s="90" t="s">
        <v>27</v>
      </c>
      <c r="D251" s="90" t="s">
        <v>629</v>
      </c>
      <c r="E251" s="174" t="s">
        <v>591</v>
      </c>
      <c r="F251" s="174"/>
      <c r="G251" s="92" t="s">
        <v>66</v>
      </c>
      <c r="H251" s="93">
        <v>42.81</v>
      </c>
      <c r="I251" s="99">
        <v>12.48</v>
      </c>
      <c r="J251" s="99">
        <v>534.26</v>
      </c>
    </row>
    <row r="252" spans="1:10" ht="26.1" customHeight="1" x14ac:dyDescent="0.2">
      <c r="A252" s="90" t="s">
        <v>437</v>
      </c>
      <c r="B252" s="91" t="s">
        <v>630</v>
      </c>
      <c r="C252" s="90" t="s">
        <v>27</v>
      </c>
      <c r="D252" s="90" t="s">
        <v>631</v>
      </c>
      <c r="E252" s="174" t="s">
        <v>591</v>
      </c>
      <c r="F252" s="174"/>
      <c r="G252" s="92" t="s">
        <v>66</v>
      </c>
      <c r="H252" s="93">
        <v>105.49</v>
      </c>
      <c r="I252" s="99">
        <v>10.47</v>
      </c>
      <c r="J252" s="99">
        <v>1104.48</v>
      </c>
    </row>
    <row r="253" spans="1:10" ht="39" customHeight="1" x14ac:dyDescent="0.2">
      <c r="A253" s="90" t="s">
        <v>437</v>
      </c>
      <c r="B253" s="91" t="s">
        <v>632</v>
      </c>
      <c r="C253" s="90" t="s">
        <v>27</v>
      </c>
      <c r="D253" s="90" t="s">
        <v>633</v>
      </c>
      <c r="E253" s="174" t="s">
        <v>440</v>
      </c>
      <c r="F253" s="174"/>
      <c r="G253" s="92" t="s">
        <v>24</v>
      </c>
      <c r="H253" s="93">
        <v>4</v>
      </c>
      <c r="I253" s="99">
        <v>0.73</v>
      </c>
      <c r="J253" s="99">
        <v>2.92</v>
      </c>
    </row>
    <row r="254" spans="1:10" ht="39" customHeight="1" x14ac:dyDescent="0.2">
      <c r="A254" s="90" t="s">
        <v>437</v>
      </c>
      <c r="B254" s="91" t="s">
        <v>634</v>
      </c>
      <c r="C254" s="90" t="s">
        <v>27</v>
      </c>
      <c r="D254" s="90" t="s">
        <v>635</v>
      </c>
      <c r="E254" s="174" t="s">
        <v>591</v>
      </c>
      <c r="F254" s="174"/>
      <c r="G254" s="92" t="s">
        <v>24</v>
      </c>
      <c r="H254" s="93">
        <v>4</v>
      </c>
      <c r="I254" s="99">
        <v>104.61</v>
      </c>
      <c r="J254" s="99">
        <v>418.44</v>
      </c>
    </row>
    <row r="255" spans="1:10" ht="26.1" customHeight="1" x14ac:dyDescent="0.2">
      <c r="A255" s="90" t="s">
        <v>437</v>
      </c>
      <c r="B255" s="91" t="s">
        <v>636</v>
      </c>
      <c r="C255" s="90" t="s">
        <v>27</v>
      </c>
      <c r="D255" s="90" t="s">
        <v>637</v>
      </c>
      <c r="E255" s="174" t="s">
        <v>591</v>
      </c>
      <c r="F255" s="174"/>
      <c r="G255" s="92" t="s">
        <v>66</v>
      </c>
      <c r="H255" s="93">
        <v>46.19</v>
      </c>
      <c r="I255" s="99">
        <v>14.07</v>
      </c>
      <c r="J255" s="99">
        <v>649.89</v>
      </c>
    </row>
    <row r="256" spans="1:10" ht="26.1" customHeight="1" x14ac:dyDescent="0.2">
      <c r="A256" s="90" t="s">
        <v>446</v>
      </c>
      <c r="B256" s="91" t="s">
        <v>638</v>
      </c>
      <c r="C256" s="90" t="s">
        <v>27</v>
      </c>
      <c r="D256" s="90" t="s">
        <v>639</v>
      </c>
      <c r="E256" s="174" t="s">
        <v>449</v>
      </c>
      <c r="F256" s="174"/>
      <c r="G256" s="92" t="s">
        <v>486</v>
      </c>
      <c r="H256" s="93">
        <v>0.2</v>
      </c>
      <c r="I256" s="99">
        <v>80.06</v>
      </c>
      <c r="J256" s="99">
        <v>16.010000000000002</v>
      </c>
    </row>
    <row r="257" spans="1:10" x14ac:dyDescent="0.2">
      <c r="A257" s="84"/>
      <c r="B257" s="84"/>
      <c r="C257" s="84"/>
      <c r="D257" s="84"/>
      <c r="E257" s="84"/>
      <c r="F257" s="84"/>
      <c r="G257" s="85"/>
      <c r="H257" s="84"/>
      <c r="I257" s="84" t="s">
        <v>662</v>
      </c>
      <c r="J257" s="100">
        <v>1542.58</v>
      </c>
    </row>
    <row r="258" spans="1:10" ht="15" thickBot="1" x14ac:dyDescent="0.25">
      <c r="A258" s="84"/>
      <c r="B258" s="84"/>
      <c r="C258" s="84"/>
      <c r="D258" s="84"/>
      <c r="E258" s="84"/>
      <c r="F258" s="84"/>
      <c r="G258" s="85"/>
      <c r="H258" s="84"/>
      <c r="I258" s="84" t="s">
        <v>663</v>
      </c>
      <c r="J258" s="100">
        <v>7282.52</v>
      </c>
    </row>
    <row r="259" spans="1:10" ht="0.95" customHeight="1" thickTop="1" x14ac:dyDescent="0.2">
      <c r="A259" s="86"/>
      <c r="B259" s="86"/>
      <c r="C259" s="86"/>
      <c r="D259" s="86"/>
      <c r="E259" s="86"/>
      <c r="F259" s="86"/>
      <c r="G259" s="86"/>
      <c r="H259" s="86"/>
      <c r="I259" s="86"/>
      <c r="J259" s="102"/>
    </row>
    <row r="260" spans="1:10" ht="18" customHeight="1" x14ac:dyDescent="0.2">
      <c r="A260" s="81" t="s">
        <v>276</v>
      </c>
      <c r="B260" s="82" t="s">
        <v>5</v>
      </c>
      <c r="C260" s="81" t="s">
        <v>6</v>
      </c>
      <c r="D260" s="81" t="s">
        <v>7</v>
      </c>
      <c r="E260" s="172" t="s">
        <v>434</v>
      </c>
      <c r="F260" s="172"/>
      <c r="G260" s="83" t="s">
        <v>8</v>
      </c>
      <c r="H260" s="82" t="s">
        <v>9</v>
      </c>
      <c r="I260" s="82" t="s">
        <v>10</v>
      </c>
      <c r="J260" s="101" t="s">
        <v>12</v>
      </c>
    </row>
    <row r="261" spans="1:10" ht="24" customHeight="1" x14ac:dyDescent="0.2">
      <c r="A261" s="94" t="s">
        <v>435</v>
      </c>
      <c r="B261" s="95" t="s">
        <v>277</v>
      </c>
      <c r="C261" s="94" t="s">
        <v>22</v>
      </c>
      <c r="D261" s="94" t="s">
        <v>278</v>
      </c>
      <c r="E261" s="173" t="s">
        <v>554</v>
      </c>
      <c r="F261" s="173"/>
      <c r="G261" s="96" t="s">
        <v>50</v>
      </c>
      <c r="H261" s="97">
        <v>1</v>
      </c>
      <c r="I261" s="98">
        <v>65.33</v>
      </c>
      <c r="J261" s="98">
        <v>65.33</v>
      </c>
    </row>
    <row r="262" spans="1:10" ht="26.1" customHeight="1" x14ac:dyDescent="0.2">
      <c r="A262" s="90" t="s">
        <v>437</v>
      </c>
      <c r="B262" s="91" t="s">
        <v>457</v>
      </c>
      <c r="C262" s="90" t="s">
        <v>27</v>
      </c>
      <c r="D262" s="90" t="s">
        <v>458</v>
      </c>
      <c r="E262" s="174" t="s">
        <v>443</v>
      </c>
      <c r="F262" s="174"/>
      <c r="G262" s="92" t="s">
        <v>39</v>
      </c>
      <c r="H262" s="93">
        <v>8.0000000000000002E-3</v>
      </c>
      <c r="I262" s="99">
        <v>29.16</v>
      </c>
      <c r="J262" s="99">
        <v>0.23</v>
      </c>
    </row>
    <row r="263" spans="1:10" ht="26.1" customHeight="1" x14ac:dyDescent="0.2">
      <c r="A263" s="90" t="s">
        <v>437</v>
      </c>
      <c r="B263" s="91" t="s">
        <v>459</v>
      </c>
      <c r="C263" s="90" t="s">
        <v>27</v>
      </c>
      <c r="D263" s="90" t="s">
        <v>460</v>
      </c>
      <c r="E263" s="174" t="s">
        <v>443</v>
      </c>
      <c r="F263" s="174"/>
      <c r="G263" s="92" t="s">
        <v>39</v>
      </c>
      <c r="H263" s="93">
        <v>1.7000000000000001E-2</v>
      </c>
      <c r="I263" s="99">
        <v>23.75</v>
      </c>
      <c r="J263" s="99">
        <v>0.4</v>
      </c>
    </row>
    <row r="264" spans="1:10" ht="26.1" customHeight="1" x14ac:dyDescent="0.2">
      <c r="A264" s="90" t="s">
        <v>446</v>
      </c>
      <c r="B264" s="91" t="s">
        <v>640</v>
      </c>
      <c r="C264" s="90" t="s">
        <v>27</v>
      </c>
      <c r="D264" s="90" t="s">
        <v>641</v>
      </c>
      <c r="E264" s="174" t="s">
        <v>449</v>
      </c>
      <c r="F264" s="174"/>
      <c r="G264" s="92" t="s">
        <v>50</v>
      </c>
      <c r="H264" s="93">
        <v>1.05</v>
      </c>
      <c r="I264" s="99">
        <v>61.62</v>
      </c>
      <c r="J264" s="99">
        <v>64.7</v>
      </c>
    </row>
    <row r="265" spans="1:10" x14ac:dyDescent="0.2">
      <c r="A265" s="84"/>
      <c r="B265" s="84"/>
      <c r="C265" s="84"/>
      <c r="D265" s="84"/>
      <c r="E265" s="84"/>
      <c r="F265" s="84"/>
      <c r="G265" s="85"/>
      <c r="H265" s="84"/>
      <c r="I265" s="84" t="s">
        <v>662</v>
      </c>
      <c r="J265" s="100">
        <v>0.5</v>
      </c>
    </row>
    <row r="266" spans="1:10" ht="15" thickBot="1" x14ac:dyDescent="0.25">
      <c r="A266" s="84"/>
      <c r="B266" s="84"/>
      <c r="C266" s="84"/>
      <c r="D266" s="84"/>
      <c r="E266" s="84"/>
      <c r="F266" s="84"/>
      <c r="G266" s="85"/>
      <c r="H266" s="84"/>
      <c r="I266" s="84" t="s">
        <v>663</v>
      </c>
      <c r="J266" s="100">
        <v>65.33</v>
      </c>
    </row>
    <row r="267" spans="1:10" ht="0.95" customHeight="1" thickTop="1" x14ac:dyDescent="0.2">
      <c r="A267" s="86"/>
      <c r="B267" s="86"/>
      <c r="C267" s="86"/>
      <c r="D267" s="86"/>
      <c r="E267" s="86"/>
      <c r="F267" s="86"/>
      <c r="G267" s="86"/>
      <c r="H267" s="86"/>
      <c r="I267" s="86"/>
      <c r="J267" s="102"/>
    </row>
    <row r="268" spans="1:10" ht="18" customHeight="1" x14ac:dyDescent="0.2">
      <c r="A268" s="81" t="s">
        <v>279</v>
      </c>
      <c r="B268" s="82" t="s">
        <v>5</v>
      </c>
      <c r="C268" s="81" t="s">
        <v>6</v>
      </c>
      <c r="D268" s="81" t="s">
        <v>7</v>
      </c>
      <c r="E268" s="172" t="s">
        <v>434</v>
      </c>
      <c r="F268" s="172"/>
      <c r="G268" s="83" t="s">
        <v>8</v>
      </c>
      <c r="H268" s="82" t="s">
        <v>9</v>
      </c>
      <c r="I268" s="101" t="s">
        <v>10</v>
      </c>
      <c r="J268" s="101" t="s">
        <v>12</v>
      </c>
    </row>
    <row r="269" spans="1:10" ht="24" customHeight="1" x14ac:dyDescent="0.2">
      <c r="A269" s="94" t="s">
        <v>435</v>
      </c>
      <c r="B269" s="95" t="s">
        <v>280</v>
      </c>
      <c r="C269" s="94" t="s">
        <v>22</v>
      </c>
      <c r="D269" s="94" t="s">
        <v>281</v>
      </c>
      <c r="E269" s="173" t="s">
        <v>591</v>
      </c>
      <c r="F269" s="173"/>
      <c r="G269" s="96" t="s">
        <v>50</v>
      </c>
      <c r="H269" s="97">
        <v>1</v>
      </c>
      <c r="I269" s="98">
        <v>36.520000000000003</v>
      </c>
      <c r="J269" s="98">
        <v>36.520000000000003</v>
      </c>
    </row>
    <row r="270" spans="1:10" ht="39" customHeight="1" x14ac:dyDescent="0.2">
      <c r="A270" s="90" t="s">
        <v>437</v>
      </c>
      <c r="B270" s="91" t="s">
        <v>531</v>
      </c>
      <c r="C270" s="90" t="s">
        <v>27</v>
      </c>
      <c r="D270" s="90" t="s">
        <v>532</v>
      </c>
      <c r="E270" s="174" t="s">
        <v>440</v>
      </c>
      <c r="F270" s="174"/>
      <c r="G270" s="92" t="s">
        <v>59</v>
      </c>
      <c r="H270" s="93">
        <v>9.7000000000000003E-2</v>
      </c>
      <c r="I270" s="99">
        <v>160.69</v>
      </c>
      <c r="J270" s="99">
        <v>15.58</v>
      </c>
    </row>
    <row r="271" spans="1:10" ht="24" customHeight="1" x14ac:dyDescent="0.2">
      <c r="A271" s="90" t="s">
        <v>437</v>
      </c>
      <c r="B271" s="91" t="s">
        <v>441</v>
      </c>
      <c r="C271" s="90" t="s">
        <v>27</v>
      </c>
      <c r="D271" s="90" t="s">
        <v>442</v>
      </c>
      <c r="E271" s="174" t="s">
        <v>443</v>
      </c>
      <c r="F271" s="174"/>
      <c r="G271" s="92" t="s">
        <v>39</v>
      </c>
      <c r="H271" s="93">
        <v>0.1</v>
      </c>
      <c r="I271" s="99">
        <v>23.08</v>
      </c>
      <c r="J271" s="99">
        <v>2.2999999999999998</v>
      </c>
    </row>
    <row r="272" spans="1:10" ht="26.1" customHeight="1" x14ac:dyDescent="0.2">
      <c r="A272" s="90" t="s">
        <v>437</v>
      </c>
      <c r="B272" s="91" t="s">
        <v>642</v>
      </c>
      <c r="C272" s="90" t="s">
        <v>27</v>
      </c>
      <c r="D272" s="90" t="s">
        <v>643</v>
      </c>
      <c r="E272" s="174" t="s">
        <v>598</v>
      </c>
      <c r="F272" s="174"/>
      <c r="G272" s="92" t="s">
        <v>59</v>
      </c>
      <c r="H272" s="93">
        <v>0.105</v>
      </c>
      <c r="I272" s="99">
        <v>91.3</v>
      </c>
      <c r="J272" s="99">
        <v>9.58</v>
      </c>
    </row>
    <row r="273" spans="1:10" ht="26.1" customHeight="1" x14ac:dyDescent="0.2">
      <c r="A273" s="90" t="s">
        <v>446</v>
      </c>
      <c r="B273" s="91" t="s">
        <v>644</v>
      </c>
      <c r="C273" s="90" t="s">
        <v>27</v>
      </c>
      <c r="D273" s="90" t="s">
        <v>645</v>
      </c>
      <c r="E273" s="174" t="s">
        <v>449</v>
      </c>
      <c r="F273" s="174"/>
      <c r="G273" s="92" t="s">
        <v>24</v>
      </c>
      <c r="H273" s="93">
        <v>0.314</v>
      </c>
      <c r="I273" s="99">
        <v>28.87</v>
      </c>
      <c r="J273" s="99">
        <v>9.06</v>
      </c>
    </row>
    <row r="274" spans="1:10" x14ac:dyDescent="0.2">
      <c r="A274" s="84"/>
      <c r="B274" s="84"/>
      <c r="C274" s="84"/>
      <c r="D274" s="84"/>
      <c r="E274" s="84"/>
      <c r="F274" s="84"/>
      <c r="G274" s="85"/>
      <c r="H274" s="84"/>
      <c r="I274" s="84" t="s">
        <v>662</v>
      </c>
      <c r="J274" s="100">
        <v>13.37</v>
      </c>
    </row>
    <row r="275" spans="1:10" ht="15" thickBot="1" x14ac:dyDescent="0.25">
      <c r="A275" s="84"/>
      <c r="B275" s="84"/>
      <c r="C275" s="84"/>
      <c r="D275" s="84"/>
      <c r="E275" s="84"/>
      <c r="F275" s="84"/>
      <c r="G275" s="85"/>
      <c r="H275" s="84"/>
      <c r="I275" s="84" t="s">
        <v>663</v>
      </c>
      <c r="J275" s="100">
        <v>36.520000000000003</v>
      </c>
    </row>
    <row r="276" spans="1:10" ht="0.95" customHeight="1" thickTop="1" x14ac:dyDescent="0.2">
      <c r="A276" s="86"/>
      <c r="B276" s="86"/>
      <c r="C276" s="86"/>
      <c r="D276" s="86"/>
      <c r="E276" s="86"/>
      <c r="F276" s="86"/>
      <c r="G276" s="86"/>
      <c r="H276" s="86"/>
      <c r="I276" s="86"/>
      <c r="J276" s="102"/>
    </row>
    <row r="277" spans="1:10" ht="18" customHeight="1" x14ac:dyDescent="0.2">
      <c r="A277" s="81" t="s">
        <v>323</v>
      </c>
      <c r="B277" s="82" t="s">
        <v>5</v>
      </c>
      <c r="C277" s="81" t="s">
        <v>6</v>
      </c>
      <c r="D277" s="81" t="s">
        <v>7</v>
      </c>
      <c r="E277" s="172" t="s">
        <v>434</v>
      </c>
      <c r="F277" s="172"/>
      <c r="G277" s="83" t="s">
        <v>8</v>
      </c>
      <c r="H277" s="82" t="s">
        <v>9</v>
      </c>
      <c r="I277" s="82" t="s">
        <v>10</v>
      </c>
      <c r="J277" s="101" t="s">
        <v>12</v>
      </c>
    </row>
    <row r="278" spans="1:10" ht="24" customHeight="1" x14ac:dyDescent="0.2">
      <c r="A278" s="94" t="s">
        <v>435</v>
      </c>
      <c r="B278" s="95" t="s">
        <v>324</v>
      </c>
      <c r="C278" s="94" t="s">
        <v>22</v>
      </c>
      <c r="D278" s="94" t="s">
        <v>325</v>
      </c>
      <c r="E278" s="173" t="s">
        <v>443</v>
      </c>
      <c r="F278" s="173"/>
      <c r="G278" s="96" t="s">
        <v>50</v>
      </c>
      <c r="H278" s="97">
        <v>1</v>
      </c>
      <c r="I278" s="98">
        <v>33.47</v>
      </c>
      <c r="J278" s="98">
        <v>33.47</v>
      </c>
    </row>
    <row r="279" spans="1:10" ht="26.1" customHeight="1" x14ac:dyDescent="0.2">
      <c r="A279" s="90" t="s">
        <v>437</v>
      </c>
      <c r="B279" s="91" t="s">
        <v>642</v>
      </c>
      <c r="C279" s="90" t="s">
        <v>27</v>
      </c>
      <c r="D279" s="90" t="s">
        <v>643</v>
      </c>
      <c r="E279" s="174" t="s">
        <v>598</v>
      </c>
      <c r="F279" s="174"/>
      <c r="G279" s="92" t="s">
        <v>59</v>
      </c>
      <c r="H279" s="93">
        <v>0.24</v>
      </c>
      <c r="I279" s="99">
        <v>91.3</v>
      </c>
      <c r="J279" s="99">
        <v>21.91</v>
      </c>
    </row>
    <row r="280" spans="1:10" ht="24" customHeight="1" x14ac:dyDescent="0.2">
      <c r="A280" s="90" t="s">
        <v>437</v>
      </c>
      <c r="B280" s="91" t="s">
        <v>646</v>
      </c>
      <c r="C280" s="90" t="s">
        <v>27</v>
      </c>
      <c r="D280" s="90" t="s">
        <v>647</v>
      </c>
      <c r="E280" s="174" t="s">
        <v>598</v>
      </c>
      <c r="F280" s="174"/>
      <c r="G280" s="92" t="s">
        <v>59</v>
      </c>
      <c r="H280" s="93">
        <v>0.20899999999999999</v>
      </c>
      <c r="I280" s="99">
        <v>55.35</v>
      </c>
      <c r="J280" s="99">
        <v>11.56</v>
      </c>
    </row>
    <row r="281" spans="1:10" x14ac:dyDescent="0.2">
      <c r="A281" s="84"/>
      <c r="B281" s="84"/>
      <c r="C281" s="84"/>
      <c r="D281" s="84"/>
      <c r="E281" s="84"/>
      <c r="F281" s="84"/>
      <c r="G281" s="85"/>
      <c r="H281" s="84"/>
      <c r="I281" s="84" t="s">
        <v>662</v>
      </c>
      <c r="J281" s="100">
        <v>25.16</v>
      </c>
    </row>
    <row r="282" spans="1:10" ht="15" thickBot="1" x14ac:dyDescent="0.25">
      <c r="A282" s="84"/>
      <c r="B282" s="84"/>
      <c r="C282" s="84"/>
      <c r="D282" s="84"/>
      <c r="E282" s="84"/>
      <c r="F282" s="84"/>
      <c r="G282" s="85"/>
      <c r="H282" s="84"/>
      <c r="I282" s="84" t="s">
        <v>663</v>
      </c>
      <c r="J282" s="100">
        <v>33.47</v>
      </c>
    </row>
    <row r="283" spans="1:10" ht="0.95" customHeight="1" thickTop="1" x14ac:dyDescent="0.2">
      <c r="A283" s="86"/>
      <c r="B283" s="86"/>
      <c r="C283" s="86"/>
      <c r="D283" s="86"/>
      <c r="E283" s="86"/>
      <c r="F283" s="86"/>
      <c r="G283" s="86"/>
      <c r="H283" s="86"/>
      <c r="I283" s="86"/>
      <c r="J283" s="102"/>
    </row>
    <row r="284" spans="1:10" ht="18" customHeight="1" x14ac:dyDescent="0.2">
      <c r="A284" s="81" t="s">
        <v>331</v>
      </c>
      <c r="B284" s="82" t="s">
        <v>5</v>
      </c>
      <c r="C284" s="81" t="s">
        <v>6</v>
      </c>
      <c r="D284" s="81" t="s">
        <v>7</v>
      </c>
      <c r="E284" s="172" t="s">
        <v>434</v>
      </c>
      <c r="F284" s="172"/>
      <c r="G284" s="83" t="s">
        <v>8</v>
      </c>
      <c r="H284" s="82" t="s">
        <v>9</v>
      </c>
      <c r="I284" s="82" t="s">
        <v>10</v>
      </c>
      <c r="J284" s="101" t="s">
        <v>12</v>
      </c>
    </row>
    <row r="285" spans="1:10" ht="24" customHeight="1" x14ac:dyDescent="0.2">
      <c r="A285" s="94" t="s">
        <v>435</v>
      </c>
      <c r="B285" s="95" t="s">
        <v>332</v>
      </c>
      <c r="C285" s="94" t="s">
        <v>22</v>
      </c>
      <c r="D285" s="94" t="s">
        <v>333</v>
      </c>
      <c r="E285" s="173" t="s">
        <v>443</v>
      </c>
      <c r="F285" s="173"/>
      <c r="G285" s="96" t="s">
        <v>50</v>
      </c>
      <c r="H285" s="97">
        <v>1</v>
      </c>
      <c r="I285" s="98">
        <v>10.99</v>
      </c>
      <c r="J285" s="98">
        <v>10.99</v>
      </c>
    </row>
    <row r="286" spans="1:10" ht="65.099999999999994" customHeight="1" x14ac:dyDescent="0.2">
      <c r="A286" s="90" t="s">
        <v>437</v>
      </c>
      <c r="B286" s="91" t="s">
        <v>648</v>
      </c>
      <c r="C286" s="90" t="s">
        <v>27</v>
      </c>
      <c r="D286" s="90" t="s">
        <v>649</v>
      </c>
      <c r="E286" s="174" t="s">
        <v>598</v>
      </c>
      <c r="F286" s="174"/>
      <c r="G286" s="92" t="s">
        <v>59</v>
      </c>
      <c r="H286" s="93">
        <v>0.22900000000000001</v>
      </c>
      <c r="I286" s="99">
        <v>26.26</v>
      </c>
      <c r="J286" s="99">
        <v>6.01</v>
      </c>
    </row>
    <row r="287" spans="1:10" ht="65.099999999999994" customHeight="1" x14ac:dyDescent="0.2">
      <c r="A287" s="90" t="s">
        <v>437</v>
      </c>
      <c r="B287" s="91" t="s">
        <v>650</v>
      </c>
      <c r="C287" s="90" t="s">
        <v>27</v>
      </c>
      <c r="D287" s="90" t="s">
        <v>651</v>
      </c>
      <c r="E287" s="174" t="s">
        <v>598</v>
      </c>
      <c r="F287" s="174"/>
      <c r="G287" s="92" t="s">
        <v>59</v>
      </c>
      <c r="H287" s="93">
        <v>0.3</v>
      </c>
      <c r="I287" s="99">
        <v>16.62</v>
      </c>
      <c r="J287" s="99">
        <v>4.9800000000000004</v>
      </c>
    </row>
    <row r="288" spans="1:10" x14ac:dyDescent="0.2">
      <c r="A288" s="84"/>
      <c r="B288" s="84"/>
      <c r="C288" s="84"/>
      <c r="D288" s="84"/>
      <c r="E288" s="84"/>
      <c r="F288" s="84"/>
      <c r="G288" s="85"/>
      <c r="H288" s="84"/>
      <c r="I288" s="84" t="s">
        <v>662</v>
      </c>
      <c r="J288" s="100">
        <v>4.8099999999999996</v>
      </c>
    </row>
    <row r="289" spans="1:10" ht="15" thickBot="1" x14ac:dyDescent="0.25">
      <c r="A289" s="84"/>
      <c r="B289" s="84"/>
      <c r="C289" s="84"/>
      <c r="D289" s="84"/>
      <c r="E289" s="84"/>
      <c r="F289" s="84"/>
      <c r="G289" s="85"/>
      <c r="H289" s="84"/>
      <c r="I289" s="84" t="s">
        <v>663</v>
      </c>
      <c r="J289" s="100">
        <v>10.99</v>
      </c>
    </row>
    <row r="290" spans="1:10" ht="0.95" customHeight="1" thickTop="1" x14ac:dyDescent="0.2">
      <c r="A290" s="86"/>
      <c r="B290" s="86"/>
      <c r="C290" s="86"/>
      <c r="D290" s="86"/>
      <c r="E290" s="86"/>
      <c r="F290" s="86"/>
      <c r="G290" s="86"/>
      <c r="H290" s="86"/>
      <c r="I290" s="86"/>
      <c r="J290" s="102"/>
    </row>
    <row r="291" spans="1:10" ht="18" customHeight="1" x14ac:dyDescent="0.2">
      <c r="A291" s="81" t="s">
        <v>382</v>
      </c>
      <c r="B291" s="82" t="s">
        <v>5</v>
      </c>
      <c r="C291" s="81" t="s">
        <v>6</v>
      </c>
      <c r="D291" s="81" t="s">
        <v>7</v>
      </c>
      <c r="E291" s="172" t="s">
        <v>434</v>
      </c>
      <c r="F291" s="172"/>
      <c r="G291" s="83" t="s">
        <v>8</v>
      </c>
      <c r="H291" s="82" t="s">
        <v>9</v>
      </c>
      <c r="I291" s="82" t="s">
        <v>10</v>
      </c>
      <c r="J291" s="101" t="s">
        <v>12</v>
      </c>
    </row>
    <row r="292" spans="1:10" ht="26.1" customHeight="1" x14ac:dyDescent="0.2">
      <c r="A292" s="94" t="s">
        <v>435</v>
      </c>
      <c r="B292" s="95" t="s">
        <v>383</v>
      </c>
      <c r="C292" s="94" t="s">
        <v>22</v>
      </c>
      <c r="D292" s="94" t="s">
        <v>384</v>
      </c>
      <c r="E292" s="173" t="s">
        <v>443</v>
      </c>
      <c r="F292" s="173"/>
      <c r="G292" s="96" t="s">
        <v>33</v>
      </c>
      <c r="H292" s="97">
        <v>1</v>
      </c>
      <c r="I292" s="98">
        <v>20.34</v>
      </c>
      <c r="J292" s="98">
        <v>20.34</v>
      </c>
    </row>
    <row r="293" spans="1:10" ht="24" customHeight="1" x14ac:dyDescent="0.2">
      <c r="A293" s="90" t="s">
        <v>437</v>
      </c>
      <c r="B293" s="91" t="s">
        <v>441</v>
      </c>
      <c r="C293" s="90" t="s">
        <v>27</v>
      </c>
      <c r="D293" s="90" t="s">
        <v>442</v>
      </c>
      <c r="E293" s="174" t="s">
        <v>443</v>
      </c>
      <c r="F293" s="174"/>
      <c r="G293" s="92" t="s">
        <v>39</v>
      </c>
      <c r="H293" s="93">
        <v>0.15</v>
      </c>
      <c r="I293" s="99">
        <v>23.08</v>
      </c>
      <c r="J293" s="99">
        <v>3.46</v>
      </c>
    </row>
    <row r="294" spans="1:10" ht="51.95" customHeight="1" x14ac:dyDescent="0.2">
      <c r="A294" s="90" t="s">
        <v>446</v>
      </c>
      <c r="B294" s="91" t="s">
        <v>652</v>
      </c>
      <c r="C294" s="90" t="s">
        <v>27</v>
      </c>
      <c r="D294" s="90" t="s">
        <v>653</v>
      </c>
      <c r="E294" s="174" t="s">
        <v>449</v>
      </c>
      <c r="F294" s="174"/>
      <c r="G294" s="92" t="s">
        <v>33</v>
      </c>
      <c r="H294" s="93">
        <v>1</v>
      </c>
      <c r="I294" s="99">
        <v>16.88</v>
      </c>
      <c r="J294" s="99">
        <v>16.88</v>
      </c>
    </row>
    <row r="295" spans="1:10" x14ac:dyDescent="0.2">
      <c r="A295" s="84"/>
      <c r="B295" s="84"/>
      <c r="C295" s="84"/>
      <c r="D295" s="84"/>
      <c r="E295" s="84"/>
      <c r="F295" s="84"/>
      <c r="G295" s="85"/>
      <c r="H295" s="84"/>
      <c r="I295" s="84" t="s">
        <v>662</v>
      </c>
      <c r="J295" s="100">
        <v>2.6</v>
      </c>
    </row>
    <row r="296" spans="1:10" ht="15" thickBot="1" x14ac:dyDescent="0.25">
      <c r="A296" s="84"/>
      <c r="B296" s="84"/>
      <c r="C296" s="84"/>
      <c r="D296" s="84"/>
      <c r="E296" s="84"/>
      <c r="F296" s="84"/>
      <c r="G296" s="85"/>
      <c r="H296" s="84"/>
      <c r="I296" s="84" t="s">
        <v>663</v>
      </c>
      <c r="J296" s="100">
        <v>20.34</v>
      </c>
    </row>
    <row r="297" spans="1:10" ht="0.95" customHeight="1" thickTop="1" x14ac:dyDescent="0.2">
      <c r="A297" s="86"/>
      <c r="B297" s="86"/>
      <c r="C297" s="86"/>
      <c r="D297" s="86"/>
      <c r="E297" s="86"/>
      <c r="F297" s="86"/>
      <c r="G297" s="86"/>
      <c r="H297" s="86"/>
      <c r="I297" s="86"/>
      <c r="J297" s="102"/>
    </row>
    <row r="298" spans="1:10" ht="18" customHeight="1" x14ac:dyDescent="0.2">
      <c r="A298" s="81" t="s">
        <v>385</v>
      </c>
      <c r="B298" s="82" t="s">
        <v>5</v>
      </c>
      <c r="C298" s="81" t="s">
        <v>6</v>
      </c>
      <c r="D298" s="81" t="s">
        <v>7</v>
      </c>
      <c r="E298" s="172" t="s">
        <v>434</v>
      </c>
      <c r="F298" s="172"/>
      <c r="G298" s="83" t="s">
        <v>8</v>
      </c>
      <c r="H298" s="82" t="s">
        <v>9</v>
      </c>
      <c r="I298" s="82" t="s">
        <v>10</v>
      </c>
      <c r="J298" s="101" t="s">
        <v>12</v>
      </c>
    </row>
    <row r="299" spans="1:10" ht="26.1" customHeight="1" x14ac:dyDescent="0.2">
      <c r="A299" s="94" t="s">
        <v>435</v>
      </c>
      <c r="B299" s="95" t="s">
        <v>386</v>
      </c>
      <c r="C299" s="94" t="s">
        <v>22</v>
      </c>
      <c r="D299" s="94" t="s">
        <v>387</v>
      </c>
      <c r="E299" s="173" t="s">
        <v>443</v>
      </c>
      <c r="F299" s="173"/>
      <c r="G299" s="96" t="s">
        <v>33</v>
      </c>
      <c r="H299" s="97">
        <v>1</v>
      </c>
      <c r="I299" s="98">
        <v>18.059999999999999</v>
      </c>
      <c r="J299" s="98">
        <v>18.059999999999999</v>
      </c>
    </row>
    <row r="300" spans="1:10" ht="24" customHeight="1" x14ac:dyDescent="0.2">
      <c r="A300" s="90" t="s">
        <v>437</v>
      </c>
      <c r="B300" s="91" t="s">
        <v>441</v>
      </c>
      <c r="C300" s="90" t="s">
        <v>27</v>
      </c>
      <c r="D300" s="90" t="s">
        <v>442</v>
      </c>
      <c r="E300" s="174" t="s">
        <v>443</v>
      </c>
      <c r="F300" s="174"/>
      <c r="G300" s="92" t="s">
        <v>39</v>
      </c>
      <c r="H300" s="93">
        <v>0.15</v>
      </c>
      <c r="I300" s="99">
        <v>23.08</v>
      </c>
      <c r="J300" s="99">
        <v>3.46</v>
      </c>
    </row>
    <row r="301" spans="1:10" ht="51.95" customHeight="1" x14ac:dyDescent="0.2">
      <c r="A301" s="90" t="s">
        <v>446</v>
      </c>
      <c r="B301" s="91" t="s">
        <v>654</v>
      </c>
      <c r="C301" s="90" t="s">
        <v>27</v>
      </c>
      <c r="D301" s="90" t="s">
        <v>655</v>
      </c>
      <c r="E301" s="174" t="s">
        <v>449</v>
      </c>
      <c r="F301" s="174"/>
      <c r="G301" s="92" t="s">
        <v>33</v>
      </c>
      <c r="H301" s="93">
        <v>1</v>
      </c>
      <c r="I301" s="99">
        <v>14.6</v>
      </c>
      <c r="J301" s="99">
        <v>14.6</v>
      </c>
    </row>
    <row r="302" spans="1:10" x14ac:dyDescent="0.2">
      <c r="A302" s="84"/>
      <c r="B302" s="84"/>
      <c r="C302" s="84"/>
      <c r="D302" s="84"/>
      <c r="E302" s="84"/>
      <c r="F302" s="84"/>
      <c r="G302" s="85"/>
      <c r="H302" s="84"/>
      <c r="I302" s="84" t="s">
        <v>662</v>
      </c>
      <c r="J302" s="100">
        <v>2.6</v>
      </c>
    </row>
    <row r="303" spans="1:10" ht="15" thickBot="1" x14ac:dyDescent="0.25">
      <c r="A303" s="84"/>
      <c r="B303" s="84"/>
      <c r="C303" s="84"/>
      <c r="D303" s="84"/>
      <c r="E303" s="84"/>
      <c r="F303" s="84"/>
      <c r="G303" s="85"/>
      <c r="H303" s="84"/>
      <c r="I303" s="84" t="s">
        <v>663</v>
      </c>
      <c r="J303" s="100">
        <v>18.059999999999999</v>
      </c>
    </row>
    <row r="304" spans="1:10" ht="0.95" customHeight="1" thickTop="1" x14ac:dyDescent="0.2">
      <c r="A304" s="86"/>
      <c r="B304" s="86"/>
      <c r="C304" s="86"/>
      <c r="D304" s="86"/>
      <c r="E304" s="86"/>
      <c r="F304" s="86"/>
      <c r="G304" s="86"/>
      <c r="H304" s="86"/>
      <c r="I304" s="86"/>
      <c r="J304" s="102"/>
    </row>
    <row r="305" spans="1:10" ht="18" customHeight="1" x14ac:dyDescent="0.2">
      <c r="A305" s="81" t="s">
        <v>388</v>
      </c>
      <c r="B305" s="82" t="s">
        <v>5</v>
      </c>
      <c r="C305" s="81" t="s">
        <v>6</v>
      </c>
      <c r="D305" s="81" t="s">
        <v>7</v>
      </c>
      <c r="E305" s="172" t="s">
        <v>434</v>
      </c>
      <c r="F305" s="172"/>
      <c r="G305" s="83" t="s">
        <v>8</v>
      </c>
      <c r="H305" s="82" t="s">
        <v>9</v>
      </c>
      <c r="I305" s="82" t="s">
        <v>10</v>
      </c>
      <c r="J305" s="101" t="s">
        <v>12</v>
      </c>
    </row>
    <row r="306" spans="1:10" ht="26.1" customHeight="1" x14ac:dyDescent="0.2">
      <c r="A306" s="94" t="s">
        <v>435</v>
      </c>
      <c r="B306" s="95" t="s">
        <v>389</v>
      </c>
      <c r="C306" s="94" t="s">
        <v>22</v>
      </c>
      <c r="D306" s="94" t="s">
        <v>390</v>
      </c>
      <c r="E306" s="173" t="s">
        <v>443</v>
      </c>
      <c r="F306" s="173"/>
      <c r="G306" s="96" t="s">
        <v>33</v>
      </c>
      <c r="H306" s="97">
        <v>1</v>
      </c>
      <c r="I306" s="98">
        <v>18.059999999999999</v>
      </c>
      <c r="J306" s="98">
        <v>18.059999999999999</v>
      </c>
    </row>
    <row r="307" spans="1:10" ht="24" customHeight="1" x14ac:dyDescent="0.2">
      <c r="A307" s="90" t="s">
        <v>437</v>
      </c>
      <c r="B307" s="91" t="s">
        <v>441</v>
      </c>
      <c r="C307" s="90" t="s">
        <v>27</v>
      </c>
      <c r="D307" s="90" t="s">
        <v>442</v>
      </c>
      <c r="E307" s="174" t="s">
        <v>443</v>
      </c>
      <c r="F307" s="174"/>
      <c r="G307" s="92" t="s">
        <v>39</v>
      </c>
      <c r="H307" s="93">
        <v>0.15</v>
      </c>
      <c r="I307" s="99">
        <v>23.08</v>
      </c>
      <c r="J307" s="99">
        <v>3.46</v>
      </c>
    </row>
    <row r="308" spans="1:10" ht="51.95" customHeight="1" x14ac:dyDescent="0.2">
      <c r="A308" s="90" t="s">
        <v>446</v>
      </c>
      <c r="B308" s="91" t="s">
        <v>654</v>
      </c>
      <c r="C308" s="90" t="s">
        <v>27</v>
      </c>
      <c r="D308" s="90" t="s">
        <v>655</v>
      </c>
      <c r="E308" s="174" t="s">
        <v>449</v>
      </c>
      <c r="F308" s="174"/>
      <c r="G308" s="92" t="s">
        <v>33</v>
      </c>
      <c r="H308" s="93">
        <v>1</v>
      </c>
      <c r="I308" s="99">
        <v>14.6</v>
      </c>
      <c r="J308" s="99">
        <v>14.6</v>
      </c>
    </row>
    <row r="309" spans="1:10" x14ac:dyDescent="0.2">
      <c r="A309" s="84"/>
      <c r="B309" s="84"/>
      <c r="C309" s="84"/>
      <c r="D309" s="84"/>
      <c r="E309" s="84"/>
      <c r="F309" s="84"/>
      <c r="G309" s="85"/>
      <c r="H309" s="84"/>
      <c r="I309" s="84" t="s">
        <v>662</v>
      </c>
      <c r="J309" s="100">
        <v>2.6</v>
      </c>
    </row>
    <row r="310" spans="1:10" ht="15" thickBot="1" x14ac:dyDescent="0.25">
      <c r="A310" s="84"/>
      <c r="B310" s="84"/>
      <c r="C310" s="84"/>
      <c r="D310" s="84"/>
      <c r="E310" s="84"/>
      <c r="F310" s="84"/>
      <c r="G310" s="85"/>
      <c r="H310" s="84"/>
      <c r="I310" s="84" t="s">
        <v>663</v>
      </c>
      <c r="J310" s="100">
        <v>18.059999999999999</v>
      </c>
    </row>
    <row r="311" spans="1:10" ht="0.95" customHeight="1" thickTop="1" x14ac:dyDescent="0.2">
      <c r="A311" s="86"/>
      <c r="B311" s="86"/>
      <c r="C311" s="86"/>
      <c r="D311" s="86"/>
      <c r="E311" s="86"/>
      <c r="F311" s="86"/>
      <c r="G311" s="86"/>
      <c r="H311" s="86"/>
      <c r="I311" s="86"/>
      <c r="J311" s="102"/>
    </row>
    <row r="312" spans="1:10" ht="18" customHeight="1" x14ac:dyDescent="0.2">
      <c r="A312" s="81" t="s">
        <v>391</v>
      </c>
      <c r="B312" s="82" t="s">
        <v>5</v>
      </c>
      <c r="C312" s="81" t="s">
        <v>6</v>
      </c>
      <c r="D312" s="81" t="s">
        <v>7</v>
      </c>
      <c r="E312" s="172" t="s">
        <v>434</v>
      </c>
      <c r="F312" s="172"/>
      <c r="G312" s="83" t="s">
        <v>8</v>
      </c>
      <c r="H312" s="82" t="s">
        <v>9</v>
      </c>
      <c r="I312" s="82" t="s">
        <v>10</v>
      </c>
      <c r="J312" s="101" t="s">
        <v>12</v>
      </c>
    </row>
    <row r="313" spans="1:10" ht="26.1" customHeight="1" x14ac:dyDescent="0.2">
      <c r="A313" s="94" t="s">
        <v>435</v>
      </c>
      <c r="B313" s="95" t="s">
        <v>392</v>
      </c>
      <c r="C313" s="94" t="s">
        <v>22</v>
      </c>
      <c r="D313" s="94" t="s">
        <v>393</v>
      </c>
      <c r="E313" s="173" t="s">
        <v>443</v>
      </c>
      <c r="F313" s="173"/>
      <c r="G313" s="96" t="s">
        <v>33</v>
      </c>
      <c r="H313" s="97">
        <v>1</v>
      </c>
      <c r="I313" s="98">
        <v>20.34</v>
      </c>
      <c r="J313" s="98">
        <v>20.34</v>
      </c>
    </row>
    <row r="314" spans="1:10" ht="24" customHeight="1" x14ac:dyDescent="0.2">
      <c r="A314" s="90" t="s">
        <v>437</v>
      </c>
      <c r="B314" s="91" t="s">
        <v>441</v>
      </c>
      <c r="C314" s="90" t="s">
        <v>27</v>
      </c>
      <c r="D314" s="90" t="s">
        <v>442</v>
      </c>
      <c r="E314" s="174" t="s">
        <v>443</v>
      </c>
      <c r="F314" s="174"/>
      <c r="G314" s="92" t="s">
        <v>39</v>
      </c>
      <c r="H314" s="93">
        <v>0.15</v>
      </c>
      <c r="I314" s="99">
        <v>23.08</v>
      </c>
      <c r="J314" s="99">
        <v>3.46</v>
      </c>
    </row>
    <row r="315" spans="1:10" ht="51.95" customHeight="1" x14ac:dyDescent="0.2">
      <c r="A315" s="90" t="s">
        <v>446</v>
      </c>
      <c r="B315" s="91" t="s">
        <v>652</v>
      </c>
      <c r="C315" s="90" t="s">
        <v>27</v>
      </c>
      <c r="D315" s="90" t="s">
        <v>653</v>
      </c>
      <c r="E315" s="174" t="s">
        <v>449</v>
      </c>
      <c r="F315" s="174"/>
      <c r="G315" s="92" t="s">
        <v>33</v>
      </c>
      <c r="H315" s="93">
        <v>1</v>
      </c>
      <c r="I315" s="99">
        <v>16.88</v>
      </c>
      <c r="J315" s="99">
        <v>16.88</v>
      </c>
    </row>
    <row r="316" spans="1:10" x14ac:dyDescent="0.2">
      <c r="A316" s="84"/>
      <c r="B316" s="84"/>
      <c r="C316" s="84"/>
      <c r="D316" s="84"/>
      <c r="E316" s="84"/>
      <c r="F316" s="84"/>
      <c r="G316" s="85"/>
      <c r="H316" s="84"/>
      <c r="I316" s="84" t="s">
        <v>662</v>
      </c>
      <c r="J316" s="100">
        <v>2.6</v>
      </c>
    </row>
    <row r="317" spans="1:10" ht="15" thickBot="1" x14ac:dyDescent="0.25">
      <c r="A317" s="84"/>
      <c r="B317" s="84"/>
      <c r="C317" s="84"/>
      <c r="D317" s="84"/>
      <c r="E317" s="84"/>
      <c r="F317" s="84"/>
      <c r="G317" s="85"/>
      <c r="H317" s="84"/>
      <c r="I317" s="84" t="s">
        <v>663</v>
      </c>
      <c r="J317" s="100">
        <v>20.34</v>
      </c>
    </row>
    <row r="318" spans="1:10" ht="0.95" customHeight="1" thickTop="1" x14ac:dyDescent="0.2">
      <c r="A318" s="86"/>
      <c r="B318" s="86"/>
      <c r="C318" s="86"/>
      <c r="D318" s="86"/>
      <c r="E318" s="86"/>
      <c r="F318" s="86"/>
      <c r="G318" s="86"/>
      <c r="H318" s="86"/>
      <c r="I318" s="86"/>
      <c r="J318" s="102"/>
    </row>
    <row r="319" spans="1:10" ht="18" customHeight="1" x14ac:dyDescent="0.2">
      <c r="A319" s="81" t="s">
        <v>394</v>
      </c>
      <c r="B319" s="82" t="s">
        <v>5</v>
      </c>
      <c r="C319" s="81" t="s">
        <v>6</v>
      </c>
      <c r="D319" s="81" t="s">
        <v>7</v>
      </c>
      <c r="E319" s="172" t="s">
        <v>434</v>
      </c>
      <c r="F319" s="172"/>
      <c r="G319" s="83" t="s">
        <v>8</v>
      </c>
      <c r="H319" s="82" t="s">
        <v>9</v>
      </c>
      <c r="I319" s="82" t="s">
        <v>10</v>
      </c>
      <c r="J319" s="101" t="s">
        <v>12</v>
      </c>
    </row>
    <row r="320" spans="1:10" ht="26.1" customHeight="1" x14ac:dyDescent="0.2">
      <c r="A320" s="94" t="s">
        <v>435</v>
      </c>
      <c r="B320" s="95" t="s">
        <v>395</v>
      </c>
      <c r="C320" s="94" t="s">
        <v>22</v>
      </c>
      <c r="D320" s="94" t="s">
        <v>396</v>
      </c>
      <c r="E320" s="173" t="s">
        <v>443</v>
      </c>
      <c r="F320" s="173"/>
      <c r="G320" s="96" t="s">
        <v>33</v>
      </c>
      <c r="H320" s="97">
        <v>1</v>
      </c>
      <c r="I320" s="98">
        <v>18.059999999999999</v>
      </c>
      <c r="J320" s="98">
        <v>18.059999999999999</v>
      </c>
    </row>
    <row r="321" spans="1:10" ht="24" customHeight="1" x14ac:dyDescent="0.2">
      <c r="A321" s="90" t="s">
        <v>437</v>
      </c>
      <c r="B321" s="91" t="s">
        <v>441</v>
      </c>
      <c r="C321" s="90" t="s">
        <v>27</v>
      </c>
      <c r="D321" s="90" t="s">
        <v>442</v>
      </c>
      <c r="E321" s="174" t="s">
        <v>443</v>
      </c>
      <c r="F321" s="174"/>
      <c r="G321" s="92" t="s">
        <v>39</v>
      </c>
      <c r="H321" s="93">
        <v>0.15</v>
      </c>
      <c r="I321" s="99">
        <v>23.08</v>
      </c>
      <c r="J321" s="99">
        <v>3.46</v>
      </c>
    </row>
    <row r="322" spans="1:10" ht="51.95" customHeight="1" x14ac:dyDescent="0.2">
      <c r="A322" s="90" t="s">
        <v>446</v>
      </c>
      <c r="B322" s="91" t="s">
        <v>654</v>
      </c>
      <c r="C322" s="90" t="s">
        <v>27</v>
      </c>
      <c r="D322" s="90" t="s">
        <v>655</v>
      </c>
      <c r="E322" s="174" t="s">
        <v>449</v>
      </c>
      <c r="F322" s="174"/>
      <c r="G322" s="92" t="s">
        <v>33</v>
      </c>
      <c r="H322" s="93">
        <v>1</v>
      </c>
      <c r="I322" s="99">
        <v>14.6</v>
      </c>
      <c r="J322" s="99">
        <v>14.6</v>
      </c>
    </row>
    <row r="323" spans="1:10" x14ac:dyDescent="0.2">
      <c r="A323" s="84"/>
      <c r="B323" s="84"/>
      <c r="C323" s="84"/>
      <c r="D323" s="84"/>
      <c r="E323" s="84"/>
      <c r="F323" s="84"/>
      <c r="G323" s="85"/>
      <c r="H323" s="84"/>
      <c r="I323" s="84" t="s">
        <v>662</v>
      </c>
      <c r="J323" s="100">
        <v>2.6</v>
      </c>
    </row>
    <row r="324" spans="1:10" ht="15" thickBot="1" x14ac:dyDescent="0.25">
      <c r="A324" s="84"/>
      <c r="B324" s="84"/>
      <c r="C324" s="84"/>
      <c r="D324" s="84"/>
      <c r="E324" s="84"/>
      <c r="F324" s="84"/>
      <c r="G324" s="85"/>
      <c r="H324" s="84"/>
      <c r="I324" s="84" t="s">
        <v>663</v>
      </c>
      <c r="J324" s="100">
        <v>18.059999999999999</v>
      </c>
    </row>
    <row r="325" spans="1:10" ht="0.95" customHeight="1" thickTop="1" x14ac:dyDescent="0.2">
      <c r="A325" s="86"/>
      <c r="B325" s="86"/>
      <c r="C325" s="86"/>
      <c r="D325" s="86"/>
      <c r="E325" s="86"/>
      <c r="F325" s="86"/>
      <c r="G325" s="86"/>
      <c r="H325" s="86"/>
      <c r="I325" s="86"/>
      <c r="J325" s="102"/>
    </row>
    <row r="326" spans="1:10" ht="18" customHeight="1" x14ac:dyDescent="0.2">
      <c r="A326" s="81" t="s">
        <v>397</v>
      </c>
      <c r="B326" s="82" t="s">
        <v>5</v>
      </c>
      <c r="C326" s="81" t="s">
        <v>6</v>
      </c>
      <c r="D326" s="81" t="s">
        <v>7</v>
      </c>
      <c r="E326" s="172" t="s">
        <v>434</v>
      </c>
      <c r="F326" s="172"/>
      <c r="G326" s="83" t="s">
        <v>8</v>
      </c>
      <c r="H326" s="82" t="s">
        <v>9</v>
      </c>
      <c r="I326" s="82" t="s">
        <v>10</v>
      </c>
      <c r="J326" s="101" t="s">
        <v>12</v>
      </c>
    </row>
    <row r="327" spans="1:10" ht="26.1" customHeight="1" x14ac:dyDescent="0.2">
      <c r="A327" s="94" t="s">
        <v>435</v>
      </c>
      <c r="B327" s="95" t="s">
        <v>398</v>
      </c>
      <c r="C327" s="94" t="s">
        <v>22</v>
      </c>
      <c r="D327" s="94" t="s">
        <v>399</v>
      </c>
      <c r="E327" s="173" t="s">
        <v>443</v>
      </c>
      <c r="F327" s="173"/>
      <c r="G327" s="96" t="s">
        <v>33</v>
      </c>
      <c r="H327" s="97">
        <v>1</v>
      </c>
      <c r="I327" s="98">
        <v>30.68</v>
      </c>
      <c r="J327" s="98">
        <v>30.68</v>
      </c>
    </row>
    <row r="328" spans="1:10" ht="24" customHeight="1" x14ac:dyDescent="0.2">
      <c r="A328" s="90" t="s">
        <v>437</v>
      </c>
      <c r="B328" s="91" t="s">
        <v>441</v>
      </c>
      <c r="C328" s="90" t="s">
        <v>27</v>
      </c>
      <c r="D328" s="90" t="s">
        <v>442</v>
      </c>
      <c r="E328" s="174" t="s">
        <v>443</v>
      </c>
      <c r="F328" s="174"/>
      <c r="G328" s="92" t="s">
        <v>39</v>
      </c>
      <c r="H328" s="93">
        <v>0.15</v>
      </c>
      <c r="I328" s="99">
        <v>23.08</v>
      </c>
      <c r="J328" s="99">
        <v>3.46</v>
      </c>
    </row>
    <row r="329" spans="1:10" ht="51.95" customHeight="1" x14ac:dyDescent="0.2">
      <c r="A329" s="90" t="s">
        <v>446</v>
      </c>
      <c r="B329" s="91" t="s">
        <v>656</v>
      </c>
      <c r="C329" s="90" t="s">
        <v>27</v>
      </c>
      <c r="D329" s="90" t="s">
        <v>657</v>
      </c>
      <c r="E329" s="174" t="s">
        <v>449</v>
      </c>
      <c r="F329" s="174"/>
      <c r="G329" s="92" t="s">
        <v>33</v>
      </c>
      <c r="H329" s="93">
        <v>1</v>
      </c>
      <c r="I329" s="99">
        <v>27.22</v>
      </c>
      <c r="J329" s="99">
        <v>27.22</v>
      </c>
    </row>
    <row r="330" spans="1:10" x14ac:dyDescent="0.2">
      <c r="A330" s="84"/>
      <c r="B330" s="84"/>
      <c r="C330" s="84"/>
      <c r="D330" s="84"/>
      <c r="E330" s="84"/>
      <c r="F330" s="84"/>
      <c r="G330" s="85"/>
      <c r="H330" s="84"/>
      <c r="I330" s="84" t="s">
        <v>662</v>
      </c>
      <c r="J330" s="100">
        <v>2.6</v>
      </c>
    </row>
    <row r="331" spans="1:10" ht="15" thickBot="1" x14ac:dyDescent="0.25">
      <c r="A331" s="84"/>
      <c r="B331" s="84"/>
      <c r="C331" s="84"/>
      <c r="D331" s="84"/>
      <c r="E331" s="84"/>
      <c r="F331" s="84"/>
      <c r="G331" s="85"/>
      <c r="H331" s="84"/>
      <c r="I331" s="84" t="s">
        <v>663</v>
      </c>
      <c r="J331" s="100">
        <v>30.68</v>
      </c>
    </row>
    <row r="332" spans="1:10" ht="0.95" customHeight="1" thickTop="1" x14ac:dyDescent="0.2">
      <c r="A332" s="86"/>
      <c r="B332" s="86"/>
      <c r="C332" s="86"/>
      <c r="D332" s="86"/>
      <c r="E332" s="86"/>
      <c r="F332" s="86"/>
      <c r="G332" s="86"/>
      <c r="H332" s="86"/>
      <c r="I332" s="86"/>
      <c r="J332" s="102"/>
    </row>
    <row r="333" spans="1:10" ht="18" customHeight="1" x14ac:dyDescent="0.2">
      <c r="A333" s="81" t="s">
        <v>402</v>
      </c>
      <c r="B333" s="82" t="s">
        <v>5</v>
      </c>
      <c r="C333" s="81" t="s">
        <v>6</v>
      </c>
      <c r="D333" s="81" t="s">
        <v>7</v>
      </c>
      <c r="E333" s="172" t="s">
        <v>434</v>
      </c>
      <c r="F333" s="172"/>
      <c r="G333" s="83" t="s">
        <v>8</v>
      </c>
      <c r="H333" s="82" t="s">
        <v>9</v>
      </c>
      <c r="I333" s="101" t="s">
        <v>10</v>
      </c>
      <c r="J333" s="101" t="s">
        <v>12</v>
      </c>
    </row>
    <row r="334" spans="1:10" ht="26.1" customHeight="1" x14ac:dyDescent="0.2">
      <c r="A334" s="94" t="s">
        <v>435</v>
      </c>
      <c r="B334" s="95" t="s">
        <v>403</v>
      </c>
      <c r="C334" s="94" t="s">
        <v>22</v>
      </c>
      <c r="D334" s="94" t="s">
        <v>404</v>
      </c>
      <c r="E334" s="173" t="s">
        <v>572</v>
      </c>
      <c r="F334" s="173"/>
      <c r="G334" s="96" t="s">
        <v>33</v>
      </c>
      <c r="H334" s="97">
        <v>1</v>
      </c>
      <c r="I334" s="98">
        <v>108.81</v>
      </c>
      <c r="J334" s="98">
        <v>108.81</v>
      </c>
    </row>
    <row r="335" spans="1:10" ht="24" customHeight="1" x14ac:dyDescent="0.2">
      <c r="A335" s="90" t="s">
        <v>437</v>
      </c>
      <c r="B335" s="91" t="s">
        <v>575</v>
      </c>
      <c r="C335" s="90" t="s">
        <v>27</v>
      </c>
      <c r="D335" s="90" t="s">
        <v>576</v>
      </c>
      <c r="E335" s="174" t="s">
        <v>443</v>
      </c>
      <c r="F335" s="174"/>
      <c r="G335" s="92" t="s">
        <v>39</v>
      </c>
      <c r="H335" s="93">
        <v>0.16700000000000001</v>
      </c>
      <c r="I335" s="99">
        <v>28.95</v>
      </c>
      <c r="J335" s="99">
        <v>4.83</v>
      </c>
    </row>
    <row r="336" spans="1:10" ht="26.1" customHeight="1" x14ac:dyDescent="0.2">
      <c r="A336" s="90" t="s">
        <v>437</v>
      </c>
      <c r="B336" s="91" t="s">
        <v>573</v>
      </c>
      <c r="C336" s="90" t="s">
        <v>27</v>
      </c>
      <c r="D336" s="90" t="s">
        <v>574</v>
      </c>
      <c r="E336" s="174" t="s">
        <v>443</v>
      </c>
      <c r="F336" s="174"/>
      <c r="G336" s="92" t="s">
        <v>39</v>
      </c>
      <c r="H336" s="93">
        <v>0.33300000000000002</v>
      </c>
      <c r="I336" s="99">
        <v>24.84</v>
      </c>
      <c r="J336" s="99">
        <v>8.27</v>
      </c>
    </row>
    <row r="337" spans="1:10" ht="26.1" customHeight="1" x14ac:dyDescent="0.2">
      <c r="A337" s="90" t="s">
        <v>446</v>
      </c>
      <c r="B337" s="91" t="s">
        <v>658</v>
      </c>
      <c r="C337" s="90" t="s">
        <v>22</v>
      </c>
      <c r="D337" s="90" t="s">
        <v>659</v>
      </c>
      <c r="E337" s="174" t="s">
        <v>449</v>
      </c>
      <c r="F337" s="174"/>
      <c r="G337" s="92" t="s">
        <v>583</v>
      </c>
      <c r="H337" s="93">
        <v>1</v>
      </c>
      <c r="I337" s="99">
        <v>95.71</v>
      </c>
      <c r="J337" s="99">
        <v>95.71</v>
      </c>
    </row>
    <row r="338" spans="1:10" x14ac:dyDescent="0.2">
      <c r="A338" s="84"/>
      <c r="B338" s="84"/>
      <c r="C338" s="84"/>
      <c r="D338" s="84"/>
      <c r="E338" s="84"/>
      <c r="F338" s="84"/>
      <c r="G338" s="85"/>
      <c r="H338" s="84"/>
      <c r="I338" s="84" t="s">
        <v>662</v>
      </c>
      <c r="J338" s="100">
        <v>10.17</v>
      </c>
    </row>
    <row r="339" spans="1:10" ht="15" thickBot="1" x14ac:dyDescent="0.25">
      <c r="A339" s="84"/>
      <c r="B339" s="84"/>
      <c r="C339" s="84"/>
      <c r="D339" s="84"/>
      <c r="E339" s="84"/>
      <c r="F339" s="84"/>
      <c r="G339" s="85"/>
      <c r="H339" s="84"/>
      <c r="I339" s="84" t="s">
        <v>663</v>
      </c>
      <c r="J339" s="100">
        <v>108.81</v>
      </c>
    </row>
    <row r="340" spans="1:10" ht="0.95" customHeight="1" thickTop="1" x14ac:dyDescent="0.2">
      <c r="A340" s="86"/>
      <c r="B340" s="86"/>
      <c r="C340" s="86"/>
      <c r="D340" s="86"/>
      <c r="E340" s="86"/>
      <c r="F340" s="86"/>
      <c r="G340" s="86"/>
      <c r="H340" s="86"/>
      <c r="I340" s="86"/>
      <c r="J340" s="102"/>
    </row>
    <row r="341" spans="1:10" ht="18" customHeight="1" x14ac:dyDescent="0.2">
      <c r="A341" s="81" t="s">
        <v>405</v>
      </c>
      <c r="B341" s="82" t="s">
        <v>5</v>
      </c>
      <c r="C341" s="81" t="s">
        <v>6</v>
      </c>
      <c r="D341" s="81" t="s">
        <v>7</v>
      </c>
      <c r="E341" s="172" t="s">
        <v>434</v>
      </c>
      <c r="F341" s="172"/>
      <c r="G341" s="83" t="s">
        <v>8</v>
      </c>
      <c r="H341" s="82" t="s">
        <v>9</v>
      </c>
      <c r="I341" s="82" t="s">
        <v>10</v>
      </c>
      <c r="J341" s="101" t="s">
        <v>12</v>
      </c>
    </row>
    <row r="342" spans="1:10" ht="39" customHeight="1" x14ac:dyDescent="0.2">
      <c r="A342" s="94" t="s">
        <v>435</v>
      </c>
      <c r="B342" s="95" t="s">
        <v>406</v>
      </c>
      <c r="C342" s="94" t="s">
        <v>22</v>
      </c>
      <c r="D342" s="94" t="s">
        <v>407</v>
      </c>
      <c r="E342" s="173" t="s">
        <v>572</v>
      </c>
      <c r="F342" s="173"/>
      <c r="G342" s="96" t="s">
        <v>33</v>
      </c>
      <c r="H342" s="97">
        <v>1</v>
      </c>
      <c r="I342" s="98">
        <v>85.72</v>
      </c>
      <c r="J342" s="98">
        <v>85.72</v>
      </c>
    </row>
    <row r="343" spans="1:10" ht="26.1" customHeight="1" x14ac:dyDescent="0.2">
      <c r="A343" s="90" t="s">
        <v>437</v>
      </c>
      <c r="B343" s="91" t="s">
        <v>573</v>
      </c>
      <c r="C343" s="90" t="s">
        <v>27</v>
      </c>
      <c r="D343" s="90" t="s">
        <v>574</v>
      </c>
      <c r="E343" s="174" t="s">
        <v>443</v>
      </c>
      <c r="F343" s="174"/>
      <c r="G343" s="92" t="s">
        <v>39</v>
      </c>
      <c r="H343" s="93">
        <v>0.33300000000000002</v>
      </c>
      <c r="I343" s="99">
        <v>24.84</v>
      </c>
      <c r="J343" s="99">
        <v>8.27</v>
      </c>
    </row>
    <row r="344" spans="1:10" ht="24" customHeight="1" x14ac:dyDescent="0.2">
      <c r="A344" s="90" t="s">
        <v>437</v>
      </c>
      <c r="B344" s="91" t="s">
        <v>575</v>
      </c>
      <c r="C344" s="90" t="s">
        <v>27</v>
      </c>
      <c r="D344" s="90" t="s">
        <v>576</v>
      </c>
      <c r="E344" s="174" t="s">
        <v>443</v>
      </c>
      <c r="F344" s="174"/>
      <c r="G344" s="92" t="s">
        <v>39</v>
      </c>
      <c r="H344" s="93">
        <v>0.16700000000000001</v>
      </c>
      <c r="I344" s="99">
        <v>28.95</v>
      </c>
      <c r="J344" s="99">
        <v>4.83</v>
      </c>
    </row>
    <row r="345" spans="1:10" ht="51.95" customHeight="1" x14ac:dyDescent="0.2">
      <c r="A345" s="90" t="s">
        <v>446</v>
      </c>
      <c r="B345" s="91" t="s">
        <v>660</v>
      </c>
      <c r="C345" s="90" t="s">
        <v>22</v>
      </c>
      <c r="D345" s="90" t="s">
        <v>661</v>
      </c>
      <c r="E345" s="174" t="s">
        <v>449</v>
      </c>
      <c r="F345" s="174"/>
      <c r="G345" s="92" t="s">
        <v>583</v>
      </c>
      <c r="H345" s="93">
        <v>1</v>
      </c>
      <c r="I345" s="99">
        <v>72.62</v>
      </c>
      <c r="J345" s="99">
        <v>72.62</v>
      </c>
    </row>
    <row r="346" spans="1:10" x14ac:dyDescent="0.2">
      <c r="A346" s="84"/>
      <c r="B346" s="84"/>
      <c r="C346" s="84"/>
      <c r="D346" s="84"/>
      <c r="E346" s="84"/>
      <c r="F346" s="84"/>
      <c r="G346" s="85"/>
      <c r="H346" s="84"/>
      <c r="I346" s="84" t="s">
        <v>662</v>
      </c>
      <c r="J346" s="100">
        <v>10.17</v>
      </c>
    </row>
    <row r="347" spans="1:10" ht="15" thickBot="1" x14ac:dyDescent="0.25">
      <c r="A347" s="84"/>
      <c r="B347" s="84"/>
      <c r="C347" s="84"/>
      <c r="D347" s="84"/>
      <c r="E347" s="84"/>
      <c r="F347" s="84"/>
      <c r="G347" s="85"/>
      <c r="H347" s="84"/>
      <c r="I347" s="84" t="s">
        <v>663</v>
      </c>
      <c r="J347" s="100">
        <v>85.72</v>
      </c>
    </row>
    <row r="348" spans="1:10" ht="0.95" customHeight="1" thickTop="1" x14ac:dyDescent="0.2">
      <c r="A348" s="86"/>
      <c r="B348" s="86"/>
      <c r="C348" s="86"/>
      <c r="D348" s="86"/>
      <c r="E348" s="86"/>
      <c r="F348" s="86"/>
      <c r="G348" s="86"/>
      <c r="H348" s="86"/>
      <c r="I348" s="86"/>
      <c r="J348" s="102"/>
    </row>
    <row r="349" spans="1:10" ht="18" customHeight="1" x14ac:dyDescent="0.2">
      <c r="A349" s="81" t="s">
        <v>408</v>
      </c>
      <c r="B349" s="82" t="s">
        <v>5</v>
      </c>
      <c r="C349" s="81" t="s">
        <v>6</v>
      </c>
      <c r="D349" s="81" t="s">
        <v>7</v>
      </c>
      <c r="E349" s="172" t="s">
        <v>434</v>
      </c>
      <c r="F349" s="172"/>
      <c r="G349" s="83" t="s">
        <v>8</v>
      </c>
      <c r="H349" s="82" t="s">
        <v>9</v>
      </c>
      <c r="I349" s="82" t="s">
        <v>10</v>
      </c>
      <c r="J349" s="101" t="s">
        <v>12</v>
      </c>
    </row>
    <row r="350" spans="1:10" ht="39" customHeight="1" x14ac:dyDescent="0.2">
      <c r="A350" s="94" t="s">
        <v>435</v>
      </c>
      <c r="B350" s="95" t="s">
        <v>409</v>
      </c>
      <c r="C350" s="94" t="s">
        <v>22</v>
      </c>
      <c r="D350" s="94" t="s">
        <v>410</v>
      </c>
      <c r="E350" s="173" t="s">
        <v>572</v>
      </c>
      <c r="F350" s="173"/>
      <c r="G350" s="96" t="s">
        <v>33</v>
      </c>
      <c r="H350" s="97">
        <v>1</v>
      </c>
      <c r="I350" s="98">
        <v>85.72</v>
      </c>
      <c r="J350" s="98">
        <v>85.72</v>
      </c>
    </row>
    <row r="351" spans="1:10" ht="24" customHeight="1" x14ac:dyDescent="0.2">
      <c r="A351" s="90" t="s">
        <v>437</v>
      </c>
      <c r="B351" s="91" t="s">
        <v>575</v>
      </c>
      <c r="C351" s="90" t="s">
        <v>27</v>
      </c>
      <c r="D351" s="90" t="s">
        <v>576</v>
      </c>
      <c r="E351" s="174" t="s">
        <v>443</v>
      </c>
      <c r="F351" s="174"/>
      <c r="G351" s="92" t="s">
        <v>39</v>
      </c>
      <c r="H351" s="93">
        <v>0.16700000000000001</v>
      </c>
      <c r="I351" s="99">
        <v>28.95</v>
      </c>
      <c r="J351" s="99">
        <v>4.83</v>
      </c>
    </row>
    <row r="352" spans="1:10" ht="26.1" customHeight="1" x14ac:dyDescent="0.2">
      <c r="A352" s="90" t="s">
        <v>437</v>
      </c>
      <c r="B352" s="91" t="s">
        <v>573</v>
      </c>
      <c r="C352" s="90" t="s">
        <v>27</v>
      </c>
      <c r="D352" s="90" t="s">
        <v>574</v>
      </c>
      <c r="E352" s="174" t="s">
        <v>443</v>
      </c>
      <c r="F352" s="174"/>
      <c r="G352" s="92" t="s">
        <v>39</v>
      </c>
      <c r="H352" s="93">
        <v>0.33300000000000002</v>
      </c>
      <c r="I352" s="99">
        <v>24.84</v>
      </c>
      <c r="J352" s="99">
        <v>8.27</v>
      </c>
    </row>
    <row r="353" spans="1:10" ht="51.95" customHeight="1" x14ac:dyDescent="0.2">
      <c r="A353" s="90" t="s">
        <v>446</v>
      </c>
      <c r="B353" s="91" t="s">
        <v>660</v>
      </c>
      <c r="C353" s="90" t="s">
        <v>22</v>
      </c>
      <c r="D353" s="90" t="s">
        <v>661</v>
      </c>
      <c r="E353" s="174" t="s">
        <v>449</v>
      </c>
      <c r="F353" s="174"/>
      <c r="G353" s="92" t="s">
        <v>583</v>
      </c>
      <c r="H353" s="93">
        <v>1</v>
      </c>
      <c r="I353" s="99">
        <v>72.62</v>
      </c>
      <c r="J353" s="99">
        <v>72.62</v>
      </c>
    </row>
    <row r="354" spans="1:10" x14ac:dyDescent="0.2">
      <c r="A354" s="84"/>
      <c r="B354" s="84"/>
      <c r="C354" s="84"/>
      <c r="D354" s="84"/>
      <c r="E354" s="84"/>
      <c r="F354" s="84"/>
      <c r="G354" s="85"/>
      <c r="H354" s="84"/>
      <c r="I354" s="84" t="s">
        <v>662</v>
      </c>
      <c r="J354" s="100">
        <v>10.17</v>
      </c>
    </row>
    <row r="355" spans="1:10" ht="15" thickBot="1" x14ac:dyDescent="0.25">
      <c r="A355" s="84"/>
      <c r="B355" s="84"/>
      <c r="C355" s="84"/>
      <c r="D355" s="84"/>
      <c r="E355" s="84"/>
      <c r="F355" s="84"/>
      <c r="G355" s="85"/>
      <c r="H355" s="84"/>
      <c r="I355" s="84" t="s">
        <v>663</v>
      </c>
      <c r="J355" s="100">
        <v>85.72</v>
      </c>
    </row>
    <row r="356" spans="1:10" ht="0.95" customHeight="1" thickTop="1" x14ac:dyDescent="0.2">
      <c r="A356" s="86"/>
      <c r="B356" s="86"/>
      <c r="C356" s="86"/>
      <c r="D356" s="86"/>
      <c r="E356" s="86"/>
      <c r="F356" s="86"/>
      <c r="G356" s="86"/>
      <c r="H356" s="86"/>
      <c r="I356" s="86"/>
      <c r="J356" s="102"/>
    </row>
    <row r="357" spans="1:10" ht="18" customHeight="1" x14ac:dyDescent="0.2">
      <c r="A357" s="81" t="s">
        <v>411</v>
      </c>
      <c r="B357" s="82" t="s">
        <v>5</v>
      </c>
      <c r="C357" s="81" t="s">
        <v>6</v>
      </c>
      <c r="D357" s="81" t="s">
        <v>7</v>
      </c>
      <c r="E357" s="172" t="s">
        <v>434</v>
      </c>
      <c r="F357" s="172"/>
      <c r="G357" s="83" t="s">
        <v>8</v>
      </c>
      <c r="H357" s="82" t="s">
        <v>9</v>
      </c>
      <c r="I357" s="82" t="s">
        <v>10</v>
      </c>
      <c r="J357" s="101" t="s">
        <v>12</v>
      </c>
    </row>
    <row r="358" spans="1:10" ht="39" customHeight="1" x14ac:dyDescent="0.2">
      <c r="A358" s="94" t="s">
        <v>435</v>
      </c>
      <c r="B358" s="95" t="s">
        <v>412</v>
      </c>
      <c r="C358" s="94" t="s">
        <v>22</v>
      </c>
      <c r="D358" s="94" t="s">
        <v>413</v>
      </c>
      <c r="E358" s="173" t="s">
        <v>572</v>
      </c>
      <c r="F358" s="173"/>
      <c r="G358" s="96" t="s">
        <v>33</v>
      </c>
      <c r="H358" s="97">
        <v>1</v>
      </c>
      <c r="I358" s="98">
        <v>85.72</v>
      </c>
      <c r="J358" s="98">
        <v>85.72</v>
      </c>
    </row>
    <row r="359" spans="1:10" ht="24" customHeight="1" x14ac:dyDescent="0.2">
      <c r="A359" s="90" t="s">
        <v>437</v>
      </c>
      <c r="B359" s="91" t="s">
        <v>575</v>
      </c>
      <c r="C359" s="90" t="s">
        <v>27</v>
      </c>
      <c r="D359" s="90" t="s">
        <v>576</v>
      </c>
      <c r="E359" s="174" t="s">
        <v>443</v>
      </c>
      <c r="F359" s="174"/>
      <c r="G359" s="92" t="s">
        <v>39</v>
      </c>
      <c r="H359" s="93">
        <v>0.16700000000000001</v>
      </c>
      <c r="I359" s="99">
        <v>28.95</v>
      </c>
      <c r="J359" s="99">
        <v>4.83</v>
      </c>
    </row>
    <row r="360" spans="1:10" ht="26.1" customHeight="1" x14ac:dyDescent="0.2">
      <c r="A360" s="90" t="s">
        <v>437</v>
      </c>
      <c r="B360" s="91" t="s">
        <v>573</v>
      </c>
      <c r="C360" s="90" t="s">
        <v>27</v>
      </c>
      <c r="D360" s="90" t="s">
        <v>574</v>
      </c>
      <c r="E360" s="174" t="s">
        <v>443</v>
      </c>
      <c r="F360" s="174"/>
      <c r="G360" s="92" t="s">
        <v>39</v>
      </c>
      <c r="H360" s="93">
        <v>0.33300000000000002</v>
      </c>
      <c r="I360" s="99">
        <v>24.84</v>
      </c>
      <c r="J360" s="99">
        <v>8.27</v>
      </c>
    </row>
    <row r="361" spans="1:10" ht="51.95" customHeight="1" x14ac:dyDescent="0.2">
      <c r="A361" s="90" t="s">
        <v>446</v>
      </c>
      <c r="B361" s="91" t="s">
        <v>660</v>
      </c>
      <c r="C361" s="90" t="s">
        <v>22</v>
      </c>
      <c r="D361" s="90" t="s">
        <v>661</v>
      </c>
      <c r="E361" s="174" t="s">
        <v>449</v>
      </c>
      <c r="F361" s="174"/>
      <c r="G361" s="92" t="s">
        <v>583</v>
      </c>
      <c r="H361" s="93">
        <v>1</v>
      </c>
      <c r="I361" s="99">
        <v>72.62</v>
      </c>
      <c r="J361" s="99">
        <v>72.62</v>
      </c>
    </row>
    <row r="362" spans="1:10" x14ac:dyDescent="0.2">
      <c r="A362" s="84"/>
      <c r="B362" s="84"/>
      <c r="C362" s="84"/>
      <c r="D362" s="84"/>
      <c r="E362" s="84"/>
      <c r="F362" s="84"/>
      <c r="G362" s="85"/>
      <c r="H362" s="84"/>
      <c r="I362" s="84" t="s">
        <v>662</v>
      </c>
      <c r="J362" s="100">
        <v>10.17</v>
      </c>
    </row>
    <row r="363" spans="1:10" ht="15" thickBot="1" x14ac:dyDescent="0.25">
      <c r="A363" s="84"/>
      <c r="B363" s="84"/>
      <c r="C363" s="84"/>
      <c r="D363" s="84"/>
      <c r="E363" s="84"/>
      <c r="F363" s="84"/>
      <c r="G363" s="85"/>
      <c r="H363" s="84"/>
      <c r="I363" s="84" t="s">
        <v>663</v>
      </c>
      <c r="J363" s="100">
        <v>85.72</v>
      </c>
    </row>
    <row r="364" spans="1:10" ht="0.95" customHeight="1" thickTop="1" x14ac:dyDescent="0.2">
      <c r="A364" s="86"/>
      <c r="B364" s="86"/>
      <c r="C364" s="86"/>
      <c r="D364" s="86"/>
      <c r="E364" s="86"/>
      <c r="F364" s="86"/>
      <c r="G364" s="86"/>
      <c r="H364" s="86"/>
      <c r="I364" s="86"/>
      <c r="J364" s="102"/>
    </row>
    <row r="365" spans="1:10" x14ac:dyDescent="0.2">
      <c r="A365" s="180"/>
      <c r="B365" s="180"/>
      <c r="C365" s="180"/>
      <c r="D365" s="87"/>
      <c r="E365" s="88"/>
      <c r="F365" s="178"/>
      <c r="G365" s="180"/>
      <c r="H365" s="181"/>
      <c r="I365" s="180"/>
    </row>
    <row r="366" spans="1:10" ht="60" customHeight="1" x14ac:dyDescent="0.2">
      <c r="A366" s="89"/>
      <c r="B366" s="89"/>
      <c r="C366" s="89"/>
      <c r="D366" s="89"/>
      <c r="E366" s="89"/>
      <c r="F366" s="89"/>
      <c r="G366" s="89"/>
      <c r="H366" s="89"/>
      <c r="I366" s="89"/>
    </row>
    <row r="367" spans="1:10" ht="69.95" customHeight="1" x14ac:dyDescent="0.2">
      <c r="A367" s="179" t="str">
        <f>'Orçamento Sintético'!A155:Q155</f>
        <v>_______________________________________________________________
Valéria Wollmann
Arq. e Urb. CAU A195685-0</v>
      </c>
      <c r="B367" s="171"/>
      <c r="C367" s="171"/>
      <c r="D367" s="171"/>
      <c r="E367" s="171"/>
      <c r="F367" s="171"/>
      <c r="G367" s="171"/>
      <c r="H367" s="171"/>
      <c r="I367" s="171"/>
    </row>
  </sheetData>
  <mergeCells count="266">
    <mergeCell ref="A367:I367"/>
    <mergeCell ref="A365:C365"/>
    <mergeCell ref="F365:G365"/>
    <mergeCell ref="H365:I365"/>
    <mergeCell ref="E361:F361"/>
    <mergeCell ref="E353:F353"/>
    <mergeCell ref="E357:F357"/>
    <mergeCell ref="E358:F358"/>
    <mergeCell ref="E359:F359"/>
    <mergeCell ref="E360:F360"/>
    <mergeCell ref="E345:F345"/>
    <mergeCell ref="E349:F349"/>
    <mergeCell ref="E350:F350"/>
    <mergeCell ref="E351:F351"/>
    <mergeCell ref="E352:F352"/>
    <mergeCell ref="E337:F337"/>
    <mergeCell ref="E341:F341"/>
    <mergeCell ref="E342:F342"/>
    <mergeCell ref="E343:F343"/>
    <mergeCell ref="E344:F344"/>
    <mergeCell ref="E329:F329"/>
    <mergeCell ref="E333:F333"/>
    <mergeCell ref="E334:F334"/>
    <mergeCell ref="E335:F335"/>
    <mergeCell ref="E336:F336"/>
    <mergeCell ref="E321:F321"/>
    <mergeCell ref="E322:F322"/>
    <mergeCell ref="E326:F326"/>
    <mergeCell ref="E327:F327"/>
    <mergeCell ref="E328:F328"/>
    <mergeCell ref="E313:F313"/>
    <mergeCell ref="E314:F314"/>
    <mergeCell ref="E315:F315"/>
    <mergeCell ref="E319:F319"/>
    <mergeCell ref="E320:F320"/>
    <mergeCell ref="E305:F305"/>
    <mergeCell ref="E306:F306"/>
    <mergeCell ref="E307:F307"/>
    <mergeCell ref="E308:F308"/>
    <mergeCell ref="E312:F312"/>
    <mergeCell ref="E298:F298"/>
    <mergeCell ref="E299:F299"/>
    <mergeCell ref="E300:F300"/>
    <mergeCell ref="E301:F301"/>
    <mergeCell ref="E287:F287"/>
    <mergeCell ref="E291:F291"/>
    <mergeCell ref="E292:F292"/>
    <mergeCell ref="E293:F293"/>
    <mergeCell ref="E294:F294"/>
    <mergeCell ref="E279:F279"/>
    <mergeCell ref="E280:F280"/>
    <mergeCell ref="E284:F284"/>
    <mergeCell ref="E285:F285"/>
    <mergeCell ref="E286:F286"/>
    <mergeCell ref="E271:F271"/>
    <mergeCell ref="E272:F272"/>
    <mergeCell ref="E273:F273"/>
    <mergeCell ref="E277:F277"/>
    <mergeCell ref="E278:F278"/>
    <mergeCell ref="E263:F263"/>
    <mergeCell ref="E264:F264"/>
    <mergeCell ref="E268:F268"/>
    <mergeCell ref="E269:F269"/>
    <mergeCell ref="E270:F270"/>
    <mergeCell ref="E255:F255"/>
    <mergeCell ref="E256:F256"/>
    <mergeCell ref="E260:F260"/>
    <mergeCell ref="E261:F261"/>
    <mergeCell ref="E262:F262"/>
    <mergeCell ref="E249:F249"/>
    <mergeCell ref="E250:F250"/>
    <mergeCell ref="E251:F251"/>
    <mergeCell ref="E252:F252"/>
    <mergeCell ref="E253:F253"/>
    <mergeCell ref="E254:F254"/>
    <mergeCell ref="E241:F241"/>
    <mergeCell ref="E245:F245"/>
    <mergeCell ref="E246:F246"/>
    <mergeCell ref="E247:F247"/>
    <mergeCell ref="E248:F248"/>
    <mergeCell ref="E235:F235"/>
    <mergeCell ref="E236:F236"/>
    <mergeCell ref="E237:F237"/>
    <mergeCell ref="E238:F238"/>
    <mergeCell ref="E239:F239"/>
    <mergeCell ref="E240:F240"/>
    <mergeCell ref="E229:F229"/>
    <mergeCell ref="E230:F230"/>
    <mergeCell ref="E231:F231"/>
    <mergeCell ref="E232:F232"/>
    <mergeCell ref="E233:F233"/>
    <mergeCell ref="E234:F234"/>
    <mergeCell ref="E224:F224"/>
    <mergeCell ref="E225:F225"/>
    <mergeCell ref="E226:F226"/>
    <mergeCell ref="E227:F227"/>
    <mergeCell ref="E228:F228"/>
    <mergeCell ref="E215:F215"/>
    <mergeCell ref="E216:F216"/>
    <mergeCell ref="E217:F217"/>
    <mergeCell ref="E218:F218"/>
    <mergeCell ref="E219:F219"/>
    <mergeCell ref="E220:F220"/>
    <mergeCell ref="E207:F207"/>
    <mergeCell ref="E208:F208"/>
    <mergeCell ref="E209:F209"/>
    <mergeCell ref="E210:F210"/>
    <mergeCell ref="E211:F211"/>
    <mergeCell ref="E199:F199"/>
    <mergeCell ref="E200:F200"/>
    <mergeCell ref="E201:F201"/>
    <mergeCell ref="E202:F202"/>
    <mergeCell ref="E203:F203"/>
    <mergeCell ref="E191:F191"/>
    <mergeCell ref="E192:F192"/>
    <mergeCell ref="E193:F193"/>
    <mergeCell ref="E194:F194"/>
    <mergeCell ref="E195:F195"/>
    <mergeCell ref="E183:F183"/>
    <mergeCell ref="E184:F184"/>
    <mergeCell ref="E185:F185"/>
    <mergeCell ref="E186:F186"/>
    <mergeCell ref="E187:F187"/>
    <mergeCell ref="E175:F175"/>
    <mergeCell ref="E176:F176"/>
    <mergeCell ref="E177:F177"/>
    <mergeCell ref="E178:F178"/>
    <mergeCell ref="E179:F179"/>
    <mergeCell ref="E167:F167"/>
    <mergeCell ref="E168:F168"/>
    <mergeCell ref="E169:F169"/>
    <mergeCell ref="E170:F170"/>
    <mergeCell ref="E171:F171"/>
    <mergeCell ref="E159:F159"/>
    <mergeCell ref="E160:F160"/>
    <mergeCell ref="E161:F161"/>
    <mergeCell ref="E165:F165"/>
    <mergeCell ref="E166:F166"/>
    <mergeCell ref="E151:F151"/>
    <mergeCell ref="E155:F155"/>
    <mergeCell ref="E156:F156"/>
    <mergeCell ref="E157:F157"/>
    <mergeCell ref="E158:F158"/>
    <mergeCell ref="E146:F146"/>
    <mergeCell ref="E147:F147"/>
    <mergeCell ref="E148:F148"/>
    <mergeCell ref="E149:F149"/>
    <mergeCell ref="E150:F150"/>
    <mergeCell ref="E137:F137"/>
    <mergeCell ref="E138:F138"/>
    <mergeCell ref="E139:F139"/>
    <mergeCell ref="E140:F140"/>
    <mergeCell ref="E141:F141"/>
    <mergeCell ref="E142:F142"/>
    <mergeCell ref="E129:F129"/>
    <mergeCell ref="E130:F130"/>
    <mergeCell ref="E131:F131"/>
    <mergeCell ref="E135:F135"/>
    <mergeCell ref="E136:F136"/>
    <mergeCell ref="E123:F123"/>
    <mergeCell ref="E124:F124"/>
    <mergeCell ref="E125:F125"/>
    <mergeCell ref="E126:F126"/>
    <mergeCell ref="E127:F127"/>
    <mergeCell ref="E128:F128"/>
    <mergeCell ref="E115:F115"/>
    <mergeCell ref="E116:F116"/>
    <mergeCell ref="E117:F117"/>
    <mergeCell ref="E121:F121"/>
    <mergeCell ref="E122:F122"/>
    <mergeCell ref="E107:F107"/>
    <mergeCell ref="E111:F111"/>
    <mergeCell ref="E112:F112"/>
    <mergeCell ref="E113:F113"/>
    <mergeCell ref="E114:F114"/>
    <mergeCell ref="E102:F102"/>
    <mergeCell ref="E103:F103"/>
    <mergeCell ref="E104:F104"/>
    <mergeCell ref="E105:F105"/>
    <mergeCell ref="E106:F106"/>
    <mergeCell ref="E93:F93"/>
    <mergeCell ref="E94:F94"/>
    <mergeCell ref="E95:F95"/>
    <mergeCell ref="E96:F96"/>
    <mergeCell ref="E97:F97"/>
    <mergeCell ref="E98:F98"/>
    <mergeCell ref="E85:F85"/>
    <mergeCell ref="E86:F86"/>
    <mergeCell ref="E87:F87"/>
    <mergeCell ref="E88:F88"/>
    <mergeCell ref="E89:F89"/>
    <mergeCell ref="E80:F80"/>
    <mergeCell ref="E81:F81"/>
    <mergeCell ref="E82:F82"/>
    <mergeCell ref="E83:F83"/>
    <mergeCell ref="E84:F84"/>
    <mergeCell ref="E71:F71"/>
    <mergeCell ref="E72:F72"/>
    <mergeCell ref="E73:F73"/>
    <mergeCell ref="E74:F74"/>
    <mergeCell ref="E75:F75"/>
    <mergeCell ref="E76:F76"/>
    <mergeCell ref="E65:F65"/>
    <mergeCell ref="E66:F66"/>
    <mergeCell ref="E67:F67"/>
    <mergeCell ref="E68:F68"/>
    <mergeCell ref="E69:F69"/>
    <mergeCell ref="E70:F70"/>
    <mergeCell ref="E57:F57"/>
    <mergeCell ref="E58:F58"/>
    <mergeCell ref="E59:F59"/>
    <mergeCell ref="E60:F60"/>
    <mergeCell ref="E61:F61"/>
    <mergeCell ref="E51:F51"/>
    <mergeCell ref="E52:F52"/>
    <mergeCell ref="E53:F53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7:F37"/>
    <mergeCell ref="E41:F41"/>
    <mergeCell ref="E42:F42"/>
    <mergeCell ref="E43:F43"/>
    <mergeCell ref="E44:F44"/>
    <mergeCell ref="E31:F31"/>
    <mergeCell ref="E32:F32"/>
    <mergeCell ref="E33:F33"/>
    <mergeCell ref="E34:F34"/>
    <mergeCell ref="E35:F35"/>
    <mergeCell ref="E36:F36"/>
    <mergeCell ref="E23:F23"/>
    <mergeCell ref="E24:F24"/>
    <mergeCell ref="E25:F25"/>
    <mergeCell ref="E26:F26"/>
    <mergeCell ref="E27:F27"/>
    <mergeCell ref="E17:F17"/>
    <mergeCell ref="E18:F18"/>
    <mergeCell ref="E19:F19"/>
    <mergeCell ref="E20:F20"/>
    <mergeCell ref="E21:F21"/>
    <mergeCell ref="E22:F22"/>
    <mergeCell ref="E9:F9"/>
    <mergeCell ref="E10:F10"/>
    <mergeCell ref="E11:F11"/>
    <mergeCell ref="E12:F12"/>
    <mergeCell ref="E13:F13"/>
    <mergeCell ref="A3:J3"/>
    <mergeCell ref="A4:J4"/>
    <mergeCell ref="E5:F5"/>
    <mergeCell ref="E6:F6"/>
    <mergeCell ref="E7:F7"/>
    <mergeCell ref="E8:F8"/>
    <mergeCell ref="C1:D1"/>
    <mergeCell ref="E1:F1"/>
    <mergeCell ref="G1:H1"/>
    <mergeCell ref="I1:J1"/>
    <mergeCell ref="C2:D2"/>
    <mergeCell ref="E2:F2"/>
    <mergeCell ref="G2:H2"/>
    <mergeCell ref="I2:J2"/>
  </mergeCells>
  <pageMargins left="0.51181102362204722" right="0.51181102362204722" top="0.98425196850393704" bottom="0.98425196850393704" header="0.51181102362204722" footer="0.51181102362204722"/>
  <pageSetup paperSize="9" scale="49" fitToHeight="0" orientation="portrait" r:id="rId1"/>
  <headerFooter>
    <oddHeader xml:space="preserve">&amp;L </oddHeader>
    <oddFooter xml:space="preserve">&amp;L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0"/>
  <sheetViews>
    <sheetView zoomScale="85" zoomScaleNormal="85" workbookViewId="0">
      <selection activeCell="D22" sqref="D22"/>
    </sheetView>
  </sheetViews>
  <sheetFormatPr defaultRowHeight="16.5" x14ac:dyDescent="0.2"/>
  <cols>
    <col min="1" max="1" width="8" style="108" customWidth="1"/>
    <col min="2" max="2" width="58" style="126" customWidth="1"/>
    <col min="3" max="3" width="12.25" style="108" bestFit="1" customWidth="1"/>
    <col min="4" max="4" width="9" style="127"/>
    <col min="5" max="5" width="10.75" style="128" customWidth="1"/>
    <col min="6" max="6" width="9.75" style="127" customWidth="1"/>
    <col min="7" max="7" width="11.25" style="128" customWidth="1"/>
    <col min="8" max="8" width="10" style="108" customWidth="1"/>
    <col min="9" max="9" width="12.25" style="108" bestFit="1" customWidth="1"/>
    <col min="10" max="10" width="11" style="108" bestFit="1" customWidth="1"/>
    <col min="11" max="11" width="11.5" style="108" bestFit="1" customWidth="1"/>
    <col min="12" max="16384" width="9" style="108"/>
  </cols>
  <sheetData>
    <row r="1" spans="1:11" ht="17.25" thickTop="1" x14ac:dyDescent="0.2">
      <c r="A1" s="106"/>
      <c r="B1" s="189" t="str">
        <f>[1]ORÇAMENTO!$D$1</f>
        <v>Obra</v>
      </c>
      <c r="C1" s="189"/>
      <c r="D1" s="189"/>
      <c r="E1" s="189"/>
      <c r="F1" s="189"/>
      <c r="G1" s="189"/>
      <c r="H1" s="107"/>
      <c r="I1" s="130"/>
    </row>
    <row r="2" spans="1:11" ht="39.75" customHeight="1" x14ac:dyDescent="0.2">
      <c r="A2" s="109"/>
      <c r="B2" s="190" t="str">
        <f>'Orçamento Sintético'!D2</f>
        <v>ESPAÇO PARA FEIRAS E FOOD TRUCKS</v>
      </c>
      <c r="C2" s="190"/>
      <c r="D2" s="190"/>
      <c r="E2" s="190"/>
      <c r="F2" s="190"/>
      <c r="G2" s="190"/>
      <c r="I2" s="131"/>
    </row>
    <row r="3" spans="1:11" ht="17.25" thickBot="1" x14ac:dyDescent="0.25">
      <c r="A3" s="110"/>
      <c r="B3" s="191"/>
      <c r="C3" s="191"/>
      <c r="D3" s="191"/>
      <c r="E3" s="191"/>
      <c r="F3" s="191"/>
      <c r="G3" s="191"/>
      <c r="H3" s="111"/>
      <c r="I3" s="145"/>
    </row>
    <row r="4" spans="1:11" ht="27" customHeight="1" thickTop="1" thickBot="1" x14ac:dyDescent="0.25">
      <c r="A4" s="186"/>
      <c r="B4" s="187"/>
      <c r="C4" s="187"/>
      <c r="D4" s="187"/>
      <c r="E4" s="187"/>
      <c r="F4" s="187"/>
      <c r="G4" s="187"/>
      <c r="H4" s="187"/>
      <c r="I4" s="188"/>
    </row>
    <row r="5" spans="1:11" ht="17.25" thickTop="1" x14ac:dyDescent="0.2">
      <c r="A5" s="192" t="str">
        <f>[1]ORÇAMENTO!A5</f>
        <v>Item</v>
      </c>
      <c r="B5" s="192" t="str">
        <f>[1]ORÇAMENTO!D5</f>
        <v>Descrição</v>
      </c>
      <c r="C5" s="194" t="s">
        <v>664</v>
      </c>
      <c r="D5" s="184" t="s">
        <v>665</v>
      </c>
      <c r="E5" s="185"/>
      <c r="F5" s="184" t="s">
        <v>666</v>
      </c>
      <c r="G5" s="185"/>
      <c r="H5" s="184" t="s">
        <v>669</v>
      </c>
      <c r="I5" s="185"/>
    </row>
    <row r="6" spans="1:11" ht="17.25" thickBot="1" x14ac:dyDescent="0.25">
      <c r="A6" s="193"/>
      <c r="B6" s="193"/>
      <c r="C6" s="195"/>
      <c r="D6" s="112" t="s">
        <v>667</v>
      </c>
      <c r="E6" s="113" t="s">
        <v>668</v>
      </c>
      <c r="F6" s="114" t="s">
        <v>667</v>
      </c>
      <c r="G6" s="115" t="s">
        <v>668</v>
      </c>
      <c r="H6" s="114" t="s">
        <v>667</v>
      </c>
      <c r="I6" s="115" t="s">
        <v>668</v>
      </c>
    </row>
    <row r="7" spans="1:11" ht="17.25" thickTop="1" x14ac:dyDescent="0.2">
      <c r="A7" s="119" t="str">
        <f>'Orçamento Sintético'!A6</f>
        <v xml:space="preserve"> 1 </v>
      </c>
      <c r="B7" s="120" t="str">
        <f>'Orçamento Sintético'!D6</f>
        <v>SERVIÇOS INICIAIS</v>
      </c>
      <c r="C7" s="116">
        <f>'Orçamento Sintético'!P6</f>
        <v>7439.57</v>
      </c>
      <c r="D7" s="132">
        <v>0.66659999999999997</v>
      </c>
      <c r="E7" s="133">
        <f>C7*D7</f>
        <v>4959.2173619999994</v>
      </c>
      <c r="F7" s="132">
        <v>0.16669999999999999</v>
      </c>
      <c r="G7" s="133">
        <f>C7*F7</f>
        <v>1240.1763189999999</v>
      </c>
      <c r="H7" s="132">
        <v>0.16669999999999999</v>
      </c>
      <c r="I7" s="133">
        <f>C7*H7</f>
        <v>1240.1763189999999</v>
      </c>
      <c r="J7" s="128"/>
      <c r="K7" s="128"/>
    </row>
    <row r="8" spans="1:11" x14ac:dyDescent="0.2">
      <c r="A8" s="119" t="str">
        <f>'Orçamento Sintético'!A11</f>
        <v xml:space="preserve"> 2 </v>
      </c>
      <c r="B8" s="120" t="str">
        <f>'Orçamento Sintético'!D11</f>
        <v>ADMINISTRAÇÃO DA OBRA</v>
      </c>
      <c r="C8" s="116">
        <f>'Orçamento Sintético'!P11</f>
        <v>61621.33</v>
      </c>
      <c r="D8" s="117">
        <v>0.33329999999999999</v>
      </c>
      <c r="E8" s="118">
        <f>C8*D8</f>
        <v>20538.389288999999</v>
      </c>
      <c r="F8" s="117">
        <v>0.33329999999999999</v>
      </c>
      <c r="G8" s="118">
        <f>F8*C8</f>
        <v>20538.389288999999</v>
      </c>
      <c r="H8" s="117">
        <v>0.33339999999999997</v>
      </c>
      <c r="I8" s="118">
        <f>H8*C8</f>
        <v>20544.551422</v>
      </c>
      <c r="J8" s="128"/>
      <c r="K8" s="128"/>
    </row>
    <row r="9" spans="1:11" x14ac:dyDescent="0.2">
      <c r="A9" s="119" t="str">
        <f>'Orçamento Sintético'!A14</f>
        <v xml:space="preserve"> 3 </v>
      </c>
      <c r="B9" s="120" t="str">
        <f>'Orçamento Sintético'!D14</f>
        <v>INFRAESTRUTURA</v>
      </c>
      <c r="C9" s="116">
        <f>'Orçamento Sintético'!P14</f>
        <v>146579.12</v>
      </c>
      <c r="D9" s="117">
        <v>1</v>
      </c>
      <c r="E9" s="118">
        <f>C9</f>
        <v>146579.12</v>
      </c>
      <c r="F9" s="117"/>
      <c r="G9" s="118"/>
      <c r="H9" s="117"/>
      <c r="I9" s="118"/>
      <c r="J9" s="128"/>
      <c r="K9" s="128"/>
    </row>
    <row r="10" spans="1:11" x14ac:dyDescent="0.2">
      <c r="A10" s="119" t="str">
        <f>'Orçamento Sintético'!A28</f>
        <v xml:space="preserve"> 4 </v>
      </c>
      <c r="B10" s="120" t="str">
        <f>'Orçamento Sintético'!D28</f>
        <v>SUPRAESTRUTURA</v>
      </c>
      <c r="C10" s="116">
        <f>'Orçamento Sintético'!P28</f>
        <v>239298.54</v>
      </c>
      <c r="D10" s="117"/>
      <c r="E10" s="118"/>
      <c r="F10" s="117">
        <v>0.6</v>
      </c>
      <c r="G10" s="118">
        <f>F10*C10</f>
        <v>143579.12400000001</v>
      </c>
      <c r="H10" s="117">
        <v>0.4</v>
      </c>
      <c r="I10" s="118">
        <f>H10*C10</f>
        <v>95719.416000000012</v>
      </c>
      <c r="J10" s="128"/>
      <c r="K10" s="128"/>
    </row>
    <row r="11" spans="1:11" x14ac:dyDescent="0.2">
      <c r="A11" s="119" t="str">
        <f>'Orçamento Sintético'!A33</f>
        <v xml:space="preserve"> 5 </v>
      </c>
      <c r="B11" s="120" t="str">
        <f>'Orçamento Sintético'!D33</f>
        <v>ARQUITETÔNICO</v>
      </c>
      <c r="C11" s="116">
        <f>'Orçamento Sintético'!P33</f>
        <v>696485.02</v>
      </c>
      <c r="D11" s="117">
        <v>0.1</v>
      </c>
      <c r="E11" s="118">
        <f>D11*C11</f>
        <v>69648.502000000008</v>
      </c>
      <c r="F11" s="117">
        <v>0.5</v>
      </c>
      <c r="G11" s="118">
        <f>F11*C11</f>
        <v>348242.51</v>
      </c>
      <c r="H11" s="117">
        <v>0.4</v>
      </c>
      <c r="I11" s="118">
        <f>H11*C11</f>
        <v>278594.00800000003</v>
      </c>
      <c r="J11" s="128"/>
      <c r="K11" s="128"/>
    </row>
    <row r="12" spans="1:11" x14ac:dyDescent="0.2">
      <c r="A12" s="119" t="str">
        <f>'Orçamento Sintético'!A52</f>
        <v xml:space="preserve"> 6 </v>
      </c>
      <c r="B12" s="120" t="str">
        <f>'Orçamento Sintético'!D52</f>
        <v>INSTALAÇÕES ELÉTRICAS</v>
      </c>
      <c r="C12" s="116">
        <f>'Orçamento Sintético'!P52</f>
        <v>97125.63</v>
      </c>
      <c r="D12" s="117">
        <v>0.15</v>
      </c>
      <c r="E12" s="118">
        <f t="shared" ref="E12:E13" si="0">D12*C12</f>
        <v>14568.844500000001</v>
      </c>
      <c r="F12" s="117">
        <v>0.6</v>
      </c>
      <c r="G12" s="118">
        <f t="shared" ref="G12:G13" si="1">F12*C12</f>
        <v>58275.378000000004</v>
      </c>
      <c r="H12" s="117">
        <v>0.25</v>
      </c>
      <c r="I12" s="118">
        <f t="shared" ref="I12:I14" si="2">H12*C12</f>
        <v>24281.407500000001</v>
      </c>
      <c r="J12" s="128"/>
      <c r="K12" s="128"/>
    </row>
    <row r="13" spans="1:11" x14ac:dyDescent="0.2">
      <c r="A13" s="119" t="str">
        <f>'Orçamento Sintético'!A86</f>
        <v xml:space="preserve"> 7 </v>
      </c>
      <c r="B13" s="120" t="str">
        <f>'Orçamento Sintético'!D86</f>
        <v>INSTALAÇÕES HIDROSSANITÁRIAS</v>
      </c>
      <c r="C13" s="116">
        <f>'Orçamento Sintético'!P86</f>
        <v>123697.19</v>
      </c>
      <c r="D13" s="117">
        <v>0.15</v>
      </c>
      <c r="E13" s="118">
        <f t="shared" si="0"/>
        <v>18554.5785</v>
      </c>
      <c r="F13" s="117">
        <v>0.6</v>
      </c>
      <c r="G13" s="118">
        <f t="shared" si="1"/>
        <v>74218.313999999998</v>
      </c>
      <c r="H13" s="117">
        <v>0.25</v>
      </c>
      <c r="I13" s="118">
        <f t="shared" si="2"/>
        <v>30924.297500000001</v>
      </c>
      <c r="J13" s="128"/>
      <c r="K13" s="128"/>
    </row>
    <row r="14" spans="1:11" ht="17.25" thickBot="1" x14ac:dyDescent="0.25">
      <c r="A14" s="119" t="str">
        <f>'Orçamento Sintético'!A133</f>
        <v xml:space="preserve"> 8 </v>
      </c>
      <c r="B14" s="120" t="str">
        <f>'Orçamento Sintético'!D133</f>
        <v>PPCI</v>
      </c>
      <c r="C14" s="116">
        <f>'Orçamento Sintético'!P133</f>
        <v>5588.68</v>
      </c>
      <c r="D14" s="117"/>
      <c r="E14" s="118"/>
      <c r="F14" s="117"/>
      <c r="G14" s="118"/>
      <c r="H14" s="117">
        <v>1</v>
      </c>
      <c r="I14" s="118">
        <f t="shared" si="2"/>
        <v>5588.68</v>
      </c>
      <c r="J14" s="128"/>
      <c r="K14" s="128"/>
    </row>
    <row r="15" spans="1:11" ht="18" thickTop="1" thickBot="1" x14ac:dyDescent="0.25">
      <c r="A15" s="182" t="s">
        <v>670</v>
      </c>
      <c r="B15" s="183"/>
      <c r="C15" s="121">
        <f>'Orçamento Sintético'!P149</f>
        <v>1377835.08</v>
      </c>
      <c r="D15" s="122">
        <f>E15/C15</f>
        <v>0.19947862700665164</v>
      </c>
      <c r="E15" s="123">
        <f>TRUNC(SUM(E7:E14),2)</f>
        <v>274848.65000000002</v>
      </c>
      <c r="F15" s="124">
        <f>G15/C15</f>
        <v>0.46891961119178355</v>
      </c>
      <c r="G15" s="125">
        <f>ROUND(SUM(G7:G14),2)</f>
        <v>646093.89</v>
      </c>
      <c r="H15" s="124">
        <f>I15/C15</f>
        <v>0.33160176180156475</v>
      </c>
      <c r="I15" s="125">
        <f>ROUND(SUM(I7:I14),2)</f>
        <v>456892.54</v>
      </c>
    </row>
    <row r="16" spans="1:11" ht="18" thickTop="1" thickBot="1" x14ac:dyDescent="0.25">
      <c r="A16" s="182" t="s">
        <v>671</v>
      </c>
      <c r="B16" s="183"/>
      <c r="C16" s="121">
        <f>'Orçamento Sintético'!P149</f>
        <v>1377835.08</v>
      </c>
      <c r="D16" s="122">
        <f>D15</f>
        <v>0.19947862700665164</v>
      </c>
      <c r="E16" s="136">
        <f>E15</f>
        <v>274848.65000000002</v>
      </c>
      <c r="F16" s="124">
        <f>G16/C16</f>
        <v>0.66839823819843514</v>
      </c>
      <c r="G16" s="135">
        <f>G15+E16</f>
        <v>920942.54</v>
      </c>
      <c r="H16" s="124">
        <f>I16/C16</f>
        <v>1</v>
      </c>
      <c r="I16" s="135">
        <f>I15+G16</f>
        <v>1377835.08</v>
      </c>
    </row>
    <row r="17" spans="2:10" ht="17.25" thickTop="1" x14ac:dyDescent="0.2"/>
    <row r="18" spans="2:10" x14ac:dyDescent="0.2">
      <c r="B18" s="126" t="str">
        <f>'Orçamento Sintético'!D151</f>
        <v>Montenegro, 23 de outubro de 2024.</v>
      </c>
    </row>
    <row r="20" spans="2:10" ht="60.75" customHeight="1" x14ac:dyDescent="0.2">
      <c r="B20" s="129" t="str">
        <f>[1]ORÇAMENTO!$A$21</f>
        <v>_______________________________________________________________
Valéria Wollmann
Arq. e Urb. -  CAU A195685-0
Diretora de Acompanhamento de Ações de Governo</v>
      </c>
      <c r="J20" s="134"/>
    </row>
  </sheetData>
  <mergeCells count="12">
    <mergeCell ref="A16:B16"/>
    <mergeCell ref="A15:B15"/>
    <mergeCell ref="H5:I5"/>
    <mergeCell ref="A4:I4"/>
    <mergeCell ref="B1:G1"/>
    <mergeCell ref="B2:G2"/>
    <mergeCell ref="B3:G3"/>
    <mergeCell ref="A5:A6"/>
    <mergeCell ref="B5:B6"/>
    <mergeCell ref="C5:C6"/>
    <mergeCell ref="D5:E5"/>
    <mergeCell ref="F5:G5"/>
  </mergeCells>
  <pageMargins left="0.25" right="0.25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 Sintético</vt:lpstr>
      <vt:lpstr>CPUs</vt:lpstr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Rosemeri Pires Campos</cp:lastModifiedBy>
  <cp:revision>0</cp:revision>
  <cp:lastPrinted>2024-10-23T14:46:23Z</cp:lastPrinted>
  <dcterms:created xsi:type="dcterms:W3CDTF">2024-10-22T18:43:31Z</dcterms:created>
  <dcterms:modified xsi:type="dcterms:W3CDTF">2024-12-16T16:45:02Z</dcterms:modified>
</cp:coreProperties>
</file>