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posição Final" sheetId="1" state="visible" r:id="rId3"/>
    <sheet name="Pessoal" sheetId="2" state="visible" r:id="rId4"/>
    <sheet name="Uniformes e EPIs" sheetId="3" state="visible" r:id="rId5"/>
    <sheet name="Material Trimestral" sheetId="4" state="visible" r:id="rId6"/>
    <sheet name="Material Mensal" sheetId="5" state="visible" r:id="rId7"/>
    <sheet name="Cota por local 600" sheetId="6" state="visible" r:id="rId8"/>
    <sheet name="Locais finais" sheetId="7" state="visible" r:id="rId9"/>
  </sheets>
  <externalReferences>
    <externalReference r:id="rId10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<sst xmlns="http://schemas.openxmlformats.org/spreadsheetml/2006/main" count="405" uniqueCount="242">
  <si>
    <t xml:space="preserve">COMPOSIÇÃO FINAL</t>
  </si>
  <si>
    <t xml:space="preserve">Valor (R$)</t>
  </si>
  <si>
    <t xml:space="preserve">A</t>
  </si>
  <si>
    <t xml:space="preserve">Material</t>
  </si>
  <si>
    <t xml:space="preserve">B</t>
  </si>
  <si>
    <t xml:space="preserve">Pessoal</t>
  </si>
  <si>
    <t xml:space="preserve">Total mensal para a execução de</t>
  </si>
  <si>
    <t xml:space="preserve">m²</t>
  </si>
  <si>
    <t xml:space="preserve">SERVIÇOS DE LIMPEZA  E HIGIENIZAÇÃO</t>
  </si>
  <si>
    <t xml:space="preserve">PLANILHA DE CUSTOS E FORMAÇÃO DE PREÇOS</t>
  </si>
  <si>
    <t xml:space="preserve">Dados complementares para composição dos custos referente à mão de obra</t>
  </si>
  <si>
    <t xml:space="preserve">Tipo de serviço (mesmo serviço com características distintas)</t>
  </si>
  <si>
    <t xml:space="preserve"> limpeza e conservação</t>
  </si>
  <si>
    <r>
      <rPr>
        <b val="true"/>
        <sz val="10"/>
        <rFont val="Arial"/>
        <family val="2"/>
        <charset val="1"/>
      </rPr>
      <t xml:space="preserve">Salário normativo em jornada reduzida - 35 h/sem</t>
    </r>
    <r>
      <rPr>
        <b val="true"/>
        <sz val="8"/>
        <color rgb="FF808080"/>
        <rFont val="Arial"/>
        <family val="2"/>
        <charset val="1"/>
      </rPr>
      <t xml:space="preserve"> (Cláusula Quinta CCT 2025)</t>
    </r>
  </si>
  <si>
    <t xml:space="preserve">Categoria profissional (vinculada à execução contratual)</t>
  </si>
  <si>
    <t xml:space="preserve">Servente de limpeza</t>
  </si>
  <si>
    <t xml:space="preserve">Preposto</t>
  </si>
  <si>
    <r>
      <rPr>
        <b val="true"/>
        <sz val="10"/>
        <rFont val="Arial"/>
        <family val="2"/>
        <charset val="1"/>
      </rPr>
      <t xml:space="preserve">Data base da categoria (dia/mês/ano)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theme="0" tint="-0.35"/>
        <rFont val="Arial"/>
        <family val="2"/>
        <charset val="1"/>
      </rPr>
      <t xml:space="preserve">(CCT 2025 RS000040/2025)</t>
    </r>
  </si>
  <si>
    <t xml:space="preserve">1º de janeiro de 2025</t>
  </si>
  <si>
    <t xml:space="preserve">MÓDULO 1: COMPOSIÇÃO DA REMUNERAÇÃO</t>
  </si>
  <si>
    <t xml:space="preserve">Composição da remuneração </t>
  </si>
  <si>
    <t xml:space="preserve">Percentual (%)</t>
  </si>
  <si>
    <t xml:space="preserve">Valor (R$) </t>
  </si>
  <si>
    <r>
      <rPr>
        <b val="true"/>
        <sz val="10"/>
        <rFont val="Arial"/>
        <family val="2"/>
        <charset val="1"/>
      </rPr>
      <t xml:space="preserve">Salário normativo   </t>
    </r>
    <r>
      <rPr>
        <b val="true"/>
        <sz val="10"/>
        <color theme="0" tint="-0.35"/>
        <rFont val="Arial"/>
        <family val="2"/>
        <charset val="1"/>
      </rPr>
      <t xml:space="preserve"> </t>
    </r>
    <r>
      <rPr>
        <b val="true"/>
        <sz val="8"/>
        <color theme="0" tint="-0.35"/>
        <rFont val="Arial"/>
        <family val="2"/>
        <charset val="1"/>
      </rPr>
      <t xml:space="preserve">  (Cláusula 3ª CCT 2025)</t>
    </r>
  </si>
  <si>
    <r>
      <rPr>
        <b val="true"/>
        <sz val="10"/>
        <rFont val="Arial"/>
        <family val="2"/>
        <charset val="1"/>
      </rPr>
      <t xml:space="preserve">Adicional de insalubridade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(40% do Sal Normativo - Cláusula 17 da CCT 2025)</t>
    </r>
  </si>
  <si>
    <t xml:space="preserve">Total da remuneração</t>
  </si>
  <si>
    <t xml:space="preserve">MÓDULO 2 : BENEFÍCIOS MENSAIS E DIÁRIOS</t>
  </si>
  <si>
    <t xml:space="preserve">Benefícios mensais e diários</t>
  </si>
  <si>
    <r>
      <rPr>
        <b val="true"/>
        <sz val="10"/>
        <rFont val="Arial"/>
        <family val="2"/>
        <charset val="1"/>
      </rPr>
      <t xml:space="preserve">Transporte     </t>
    </r>
    <r>
      <rPr>
        <b val="true"/>
        <sz val="10"/>
        <color theme="0" tint="-0.35"/>
        <rFont val="Arial"/>
        <family val="2"/>
        <charset val="1"/>
      </rPr>
      <t xml:space="preserve">(Cláusula 21 CCT 2025)  </t>
    </r>
    <r>
      <rPr>
        <b val="true"/>
        <sz val="10"/>
        <color rgb="FF808080"/>
        <rFont val="Arial"/>
        <family val="2"/>
        <charset val="1"/>
      </rPr>
      <t xml:space="preserve">               Cálculo do valor: [(2x21xVT) – (6%xSB)]</t>
    </r>
  </si>
  <si>
    <t xml:space="preserve">      A.1) Valor da passagem do transporte coletivo no município: </t>
  </si>
  <si>
    <t xml:space="preserve">-</t>
  </si>
  <si>
    <r>
      <rPr>
        <b val="true"/>
        <sz val="10"/>
        <rFont val="Arial"/>
        <family val="2"/>
        <charset val="1"/>
      </rPr>
      <t xml:space="preserve">Auxílio-alimentação      </t>
    </r>
    <r>
      <rPr>
        <b val="true"/>
        <sz val="8"/>
        <color rgb="FF808080"/>
        <rFont val="Arial"/>
        <family val="2"/>
        <charset val="1"/>
      </rPr>
      <t xml:space="preserve"> Cláusula 19 da CCT 2025   [(21*VA) - (19%*21*VA)]</t>
    </r>
  </si>
  <si>
    <r>
      <rPr>
        <b val="true"/>
        <sz val="9"/>
        <rFont val="Arial"/>
        <family val="2"/>
        <charset val="1"/>
      </rPr>
      <t xml:space="preserve">    </t>
    </r>
    <r>
      <rPr>
        <b val="true"/>
        <sz val="9"/>
        <color rgb="FF808080"/>
        <rFont val="Arial"/>
        <family val="2"/>
        <charset val="1"/>
      </rPr>
      <t xml:space="preserve">  B.1) Valor do auxílio-alimentação </t>
    </r>
    <r>
      <rPr>
        <b val="true"/>
        <sz val="8"/>
        <color rgb="FF808080"/>
        <rFont val="Arial"/>
        <family val="2"/>
        <charset val="1"/>
      </rPr>
      <t xml:space="preserve">(Cláusula 19 da CCT 2025):</t>
    </r>
  </si>
  <si>
    <t xml:space="preserve"> </t>
  </si>
  <si>
    <t xml:space="preserve">C</t>
  </si>
  <si>
    <t xml:space="preserve">Assistência médica e familiar</t>
  </si>
  <si>
    <t xml:space="preserve">D</t>
  </si>
  <si>
    <t xml:space="preserve">Auxílio-creche</t>
  </si>
  <si>
    <t xml:space="preserve">F</t>
  </si>
  <si>
    <r>
      <rPr>
        <b val="true"/>
        <sz val="10"/>
        <rFont val="Arial"/>
        <family val="2"/>
        <charset val="1"/>
      </rPr>
      <t xml:space="preserve">Plano de benefício familiar </t>
    </r>
    <r>
      <rPr>
        <b val="true"/>
        <sz val="8"/>
        <color rgb="FF808080"/>
        <rFont val="Arial"/>
        <family val="2"/>
        <charset val="1"/>
      </rPr>
      <t xml:space="preserve">(Cláusula 30 da CCT 2025) </t>
    </r>
  </si>
  <si>
    <t xml:space="preserve">G</t>
  </si>
  <si>
    <t xml:space="preserve">Outros (especificar)</t>
  </si>
  <si>
    <t xml:space="preserve">Total de benefícios mensais e diários</t>
  </si>
  <si>
    <t xml:space="preserve">MÓDULO 3: ENCARGOS SOCIAIS E TRABALHISTAS</t>
  </si>
  <si>
    <t xml:space="preserve"> Submódulo 3.1 - Encargos previdenciários, FGTS e outras contribuições</t>
  </si>
  <si>
    <t xml:space="preserve">3.1</t>
  </si>
  <si>
    <t xml:space="preserve">Encargos previdenciários, FGTS e outras contribuições</t>
  </si>
  <si>
    <t xml:space="preserve">INSS</t>
  </si>
  <si>
    <t xml:space="preserve">SESI ou SESC</t>
  </si>
  <si>
    <t xml:space="preserve">SENAI ou SENAC</t>
  </si>
  <si>
    <t xml:space="preserve">INCRA</t>
  </si>
  <si>
    <t xml:space="preserve">E</t>
  </si>
  <si>
    <t xml:space="preserve">Salário educação</t>
  </si>
  <si>
    <t xml:space="preserve">FGTS</t>
  </si>
  <si>
    <r>
      <rPr>
        <b val="true"/>
        <sz val="10"/>
        <rFont val="Arial"/>
        <family val="2"/>
        <charset val="1"/>
      </rPr>
      <t xml:space="preserve">Seguro acidente de trabalho (</t>
    </r>
    <r>
      <rPr>
        <b val="true"/>
        <sz val="10"/>
        <color rgb="FF000000"/>
        <rFont val="Arial"/>
        <family val="2"/>
        <charset val="1"/>
      </rPr>
      <t xml:space="preserve">RAT x FAP)
</t>
    </r>
    <r>
      <rPr>
        <b val="true"/>
        <sz val="8.5"/>
        <color rgb="FF808080"/>
        <rFont val="Arial"/>
        <family val="2"/>
        <charset val="1"/>
      </rPr>
      <t xml:space="preserve">Cálculo do valor: % do RAT x FAP (FAP de cada empresa)</t>
    </r>
  </si>
  <si>
    <t xml:space="preserve">RAT =</t>
  </si>
  <si>
    <t xml:space="preserve">FAP =</t>
  </si>
  <si>
    <t xml:space="preserve">H</t>
  </si>
  <si>
    <t xml:space="preserve">SEBRAE</t>
  </si>
  <si>
    <t xml:space="preserve">TOTAL</t>
  </si>
  <si>
    <t xml:space="preserve">Submódulo 3.2 - 13º (décimo terceiro) salário</t>
  </si>
  <si>
    <t xml:space="preserve">3.2</t>
  </si>
  <si>
    <t xml:space="preserve">13º (décimo terceiro) salário </t>
  </si>
  <si>
    <t xml:space="preserve">13o. Salário</t>
  </si>
  <si>
    <t xml:space="preserve">Adicional de férias</t>
  </si>
  <si>
    <t xml:space="preserve">Subtotal</t>
  </si>
  <si>
    <t xml:space="preserve">Incidência dos encargos previstos no Submódulo 3.1 </t>
  </si>
  <si>
    <t xml:space="preserve">Submódulo 3.3 - Afastamento maternidade</t>
  </si>
  <si>
    <t xml:space="preserve">3.3</t>
  </si>
  <si>
    <t xml:space="preserve">Afastamento maternidade</t>
  </si>
  <si>
    <r>
      <rPr>
        <b val="true"/>
        <sz val="10"/>
        <rFont val="Arial"/>
        <family val="2"/>
        <charset val="1"/>
      </rPr>
      <t xml:space="preserve">Afastamento maternidade    </t>
    </r>
    <r>
      <rPr>
        <b val="true"/>
        <sz val="8"/>
        <color rgb="FF808080"/>
        <rFont val="Arial"/>
        <family val="2"/>
        <charset val="1"/>
      </rPr>
      <t xml:space="preserve"> Cálculo do valor = {[(Rem+1/3Rem)/12]x(4/12)}x2%</t>
    </r>
  </si>
  <si>
    <t xml:space="preserve">Incidência dos encargos do Submódulo 3.1 </t>
  </si>
  <si>
    <t xml:space="preserve">Submódulo 3.4 - Provisão para rescisão</t>
  </si>
  <si>
    <t xml:space="preserve">3.4</t>
  </si>
  <si>
    <t xml:space="preserve">Provisão para rescisão</t>
  </si>
  <si>
    <r>
      <rPr>
        <b val="true"/>
        <sz val="10"/>
        <rFont val="Arial"/>
        <family val="2"/>
        <charset val="1"/>
      </rPr>
      <t xml:space="preserve">Aviso-prévio indenizado 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Cálculo do valor = (Rem/12)x(33/30)x5%de rotatividade anual</t>
    </r>
  </si>
  <si>
    <t xml:space="preserve">Incidência do FGTS sobre o aviso-prévio indenizado</t>
  </si>
  <si>
    <t xml:space="preserve">Multa sobre o FGTS e contribuições sociais sobre o aviso-prévio indenizado </t>
  </si>
  <si>
    <t xml:space="preserve">Aviso-previo trabalhado   </t>
  </si>
  <si>
    <t xml:space="preserve">Incidência dos encargos do Submódulo 3.1 sobre o aviso-prévio trabalhado</t>
  </si>
  <si>
    <t xml:space="preserve">Multa sobre o FGTS e contribuições sociais sobre o aviso-prévio trabalhado  </t>
  </si>
  <si>
    <t xml:space="preserve">Submódulo 3.5 - Custo de reposição do profissional ausente</t>
  </si>
  <si>
    <t xml:space="preserve">3.5</t>
  </si>
  <si>
    <t xml:space="preserve">Composição do custo de reposição do profissional ausente</t>
  </si>
  <si>
    <t xml:space="preserve">Férias </t>
  </si>
  <si>
    <r>
      <rPr>
        <b val="true"/>
        <sz val="10"/>
        <rFont val="Arial"/>
        <family val="2"/>
        <charset val="1"/>
      </rPr>
      <t xml:space="preserve">Ausência por doença       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 Cálculo do valor = [(Rem/30)x5dias]/12</t>
    </r>
  </si>
  <si>
    <r>
      <rPr>
        <b val="true"/>
        <sz val="10"/>
        <rFont val="Arial"/>
        <family val="2"/>
        <charset val="1"/>
      </rPr>
      <t xml:space="preserve">Licença-paternidade        </t>
    </r>
    <r>
      <rPr>
        <b val="true"/>
        <sz val="10"/>
        <color rgb="FF808080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Cálculo do valor = {[(Rem/30)x5dias]/12}x1,5%</t>
    </r>
  </si>
  <si>
    <r>
      <rPr>
        <b val="true"/>
        <sz val="10"/>
        <rFont val="Arial"/>
        <family val="2"/>
        <charset val="1"/>
      </rPr>
      <t xml:space="preserve">Ausências legais          </t>
    </r>
    <r>
      <rPr>
        <b val="true"/>
        <sz val="10"/>
        <color rgb="FF808080"/>
        <rFont val="Arial"/>
        <family val="2"/>
        <charset val="1"/>
      </rPr>
      <t xml:space="preserve">  </t>
    </r>
    <r>
      <rPr>
        <b val="true"/>
        <sz val="8"/>
        <color rgb="FF808080"/>
        <rFont val="Arial"/>
        <family val="2"/>
        <charset val="1"/>
      </rPr>
      <t xml:space="preserve">Cálculo do valor = [(Rem/30)x2,96dias]/12</t>
    </r>
  </si>
  <si>
    <r>
      <rPr>
        <b val="true"/>
        <sz val="10"/>
        <rFont val="Arial"/>
        <family val="2"/>
        <charset val="1"/>
      </rPr>
      <t xml:space="preserve">Ausência por acidente de trabalho   </t>
    </r>
    <r>
      <rPr>
        <b val="true"/>
        <sz val="8"/>
        <color rgb="FF808080"/>
        <rFont val="Arial"/>
        <family val="2"/>
        <charset val="1"/>
      </rPr>
      <t xml:space="preserve"> Cálculo do valor  = {[(Rem/30)x15dias]/12}x0,78%</t>
    </r>
  </si>
  <si>
    <t xml:space="preserve">Quadro-resumo - MÓDULO 3 - Encargos sociais e trabalhistas</t>
  </si>
  <si>
    <t xml:space="preserve">Módulo 3 - Encargos sociais e trabalhistas</t>
  </si>
  <si>
    <t xml:space="preserve">13º Salário + Adicional de Férias</t>
  </si>
  <si>
    <t xml:space="preserve">Custo de rescisão</t>
  </si>
  <si>
    <t xml:space="preserve">Custo de reposição do profissional ausente</t>
  </si>
  <si>
    <t xml:space="preserve">MÓDULO 4: INSUMOS DIVERSOS</t>
  </si>
  <si>
    <t xml:space="preserve">Insumos diversos</t>
  </si>
  <si>
    <t xml:space="preserve">Valor</t>
  </si>
  <si>
    <t xml:space="preserve">Uniformes e EPIs</t>
  </si>
  <si>
    <t xml:space="preserve">Total de insumos diversos</t>
  </si>
  <si>
    <t xml:space="preserve">MÓDULO 5 - CUSTOS INDIRETOS, TRIBUTOS E LUCRO</t>
  </si>
  <si>
    <t xml:space="preserve">Custos indiretos, lucro e tributos </t>
  </si>
  <si>
    <t xml:space="preserve">BASE DE CÁLCULO DOS CUSTOS INDIRETOS  E LUCRO</t>
  </si>
  <si>
    <t xml:space="preserve">Custos Indiretos</t>
  </si>
  <si>
    <t xml:space="preserve">Lucro</t>
  </si>
  <si>
    <t xml:space="preserve">BASE DE CÁLCULO DOS TRIBUTOS </t>
  </si>
  <si>
    <r>
      <rPr>
        <b val="true"/>
        <sz val="11"/>
        <rFont val="Arial"/>
        <family val="2"/>
        <charset val="1"/>
      </rPr>
      <t xml:space="preserve">Tributos </t>
    </r>
    <r>
      <rPr>
        <sz val="11"/>
        <rFont val="Arial"/>
        <family val="2"/>
        <charset val="1"/>
      </rPr>
      <t xml:space="preserve">(Soma)</t>
    </r>
  </si>
  <si>
    <t xml:space="preserve">C1 Cofins</t>
  </si>
  <si>
    <t xml:space="preserve">C2 PIS</t>
  </si>
  <si>
    <t xml:space="preserve">C3 ISSQN</t>
  </si>
  <si>
    <t xml:space="preserve">Mão de obra vinculada à execução contratual (valor por empregado)</t>
  </si>
  <si>
    <t xml:space="preserve">Módulo 1 - Composição da remuneração</t>
  </si>
  <si>
    <t xml:space="preserve">Módulo 2 - Benefícios mensais e diários</t>
  </si>
  <si>
    <t xml:space="preserve">Módulo 4 - Insumos diversos (uniformes e EPIs)</t>
  </si>
  <si>
    <t xml:space="preserve">Módulo 5 - Custos Indiretos, Tributos e Lucro</t>
  </si>
  <si>
    <t xml:space="preserve">Valor total por empregado</t>
  </si>
  <si>
    <t xml:space="preserve">Total para 20 servetes</t>
  </si>
  <si>
    <t xml:space="preserve">Nota: Valores mensais por empregado</t>
  </si>
  <si>
    <t xml:space="preserve">Observações:</t>
  </si>
  <si>
    <t xml:space="preserve">(1) A  planilha de composição de custos e formação de preços é meramente estimativa, cabendo ao licitante preenchê-la e apresentá-la, em conformidade com a sua realidade e com o previsto para atendimento desta contratação.</t>
  </si>
  <si>
    <t xml:space="preserve">(2) Não serão aceitas propostas que contenham valores de salários inferiores aos estabelecidos em convenção coletiva de trabalho ou outra norma coletiva aplicável, vigente na data da abertura da presente licitação.</t>
  </si>
  <si>
    <t xml:space="preserve">(3) A remuneração foi estabelecida com base na vigente Convenção Coletiva de Trabalho. Na hipótese de, até a data de abertura das propostas, entrar em vigor nova Convenção Coletiva de Trabalho ou outra norma coletiva aplicável, o novo salário normativo fixado deverá ser considerado para elaboração das propostas dos licitantes;</t>
  </si>
  <si>
    <t xml:space="preserve">(4) O licitante deve preencher o item 3.1 G da planilha de composição de custos e formação de preços com o valor do RAT de sua atividade preponderante e de seu FAP, e, se for o caso, apresentar comprovação anterior ao contrato.</t>
  </si>
  <si>
    <t xml:space="preserve">(5) Bonificação e Despesas Indiretas – BDI. Para fins da estimativa, o percentual de lucro incidente sobre o total da  remuneração + Encargos Sociais + Insumos, foi definido em 10% (dez por cento), enquanto as despesas administrativas/operacionais foi estabelecida em 5% (cinco por cento).</t>
  </si>
  <si>
    <t xml:space="preserve">(6) Conforme entendimento doutrinário, o Imposto de Renda de Pessoa Jurídica - IRPJ e a Contribuição Social sobre o Lucro - CSLL não podem ser repassados para a CONTRATANTE, pois são tributos de natureza direta e personalística, que oneram diretamente o CONTRATADO.</t>
  </si>
  <si>
    <t xml:space="preserve">(7) O vale alimentação e o vale transporte foram calculados segundo as normas legais que regem esses beneficios. O licitante deve preencher segundo sua realidade.</t>
  </si>
  <si>
    <t xml:space="preserve">UNIFORMES E EPI</t>
  </si>
  <si>
    <t xml:space="preserve">Item</t>
  </si>
  <si>
    <t xml:space="preserve">Qtde. em 12 meses</t>
  </si>
  <si>
    <t xml:space="preserve">Registro Preço</t>
  </si>
  <si>
    <t xml:space="preserve">EPI Brasil</t>
  </si>
  <si>
    <t xml:space="preserve">Super EPI</t>
  </si>
  <si>
    <t xml:space="preserve">LojasKSI</t>
  </si>
  <si>
    <t xml:space="preserve">WP Connect</t>
  </si>
  <si>
    <t xml:space="preserve">VALOR UNITÁRIO</t>
  </si>
  <si>
    <t xml:space="preserve">CUSTO ANUAL (R$)</t>
  </si>
  <si>
    <t xml:space="preserve">Jaleco em tecido tipo brim</t>
  </si>
  <si>
    <t xml:space="preserve"> -</t>
  </si>
  <si>
    <t xml:space="preserve">Calça em tecido tipo brim</t>
  </si>
  <si>
    <t xml:space="preserve">Sapato (pares)</t>
  </si>
  <si>
    <t xml:space="preserve">Luvas borracha</t>
  </si>
  <si>
    <t xml:space="preserve">Oculos segurança incolor</t>
  </si>
  <si>
    <t xml:space="preserve">Máscara</t>
  </si>
  <si>
    <t xml:space="preserve">Bota de borracha ou PVC</t>
  </si>
  <si>
    <t xml:space="preserve">Total anual por empregado</t>
  </si>
  <si>
    <t xml:space="preserve">Custo mensal por empregado:</t>
  </si>
  <si>
    <t xml:space="preserve">MATERIAIS A SEREM FORNECIDOS TRIMESTRALMENTE</t>
  </si>
  <si>
    <t xml:space="preserve">Descrição</t>
  </si>
  <si>
    <t xml:space="preserve">Qtde</t>
  </si>
  <si>
    <t xml:space="preserve">Valor RP*</t>
  </si>
  <si>
    <t xml:space="preserve">Medida</t>
  </si>
  <si>
    <t xml:space="preserve">Qtde Geral</t>
  </si>
  <si>
    <t xml:space="preserve">Valor total</t>
  </si>
  <si>
    <t xml:space="preserve">Flanela medidas aproximadas 38x58cm, embalagem com 10 unidades </t>
  </si>
  <si>
    <t xml:space="preserve">embalagem</t>
  </si>
  <si>
    <t xml:space="preserve">Pá de lixo plástica, polipropileno, dimensão 35,5x20,2cm</t>
  </si>
  <si>
    <t xml:space="preserve">unidade</t>
  </si>
  <si>
    <t xml:space="preserve">Rodo c/ borracha dupla, tamanho 35cm, c/ cabo de madeira</t>
  </si>
  <si>
    <t xml:space="preserve">Vassoura de nylon cepa plástica, cerdas polietileno plumadas, c/ cabo de madeira plastificado </t>
  </si>
  <si>
    <t xml:space="preserve">Vassoura de palha colonial reforçada com cabo de madeira de 120cm, mínimo 3 fios e mín. 30cm de base </t>
  </si>
  <si>
    <t xml:space="preserve">Soma</t>
  </si>
  <si>
    <t xml:space="preserve">* Valor de referência obtido através do Registro de preços do Município</t>
  </si>
  <si>
    <t xml:space="preserve">TOTAL MÊS</t>
  </si>
  <si>
    <t xml:space="preserve">MATERIAIS A SEREM FORNECIDOS MENSALMENTE</t>
  </si>
  <si>
    <t xml:space="preserve">Serventes</t>
  </si>
  <si>
    <t xml:space="preserve">Total</t>
  </si>
  <si>
    <t xml:space="preserve">Álcool etílico hidratado a 70% p/p, registro na Anvisa, embalagem 5L</t>
  </si>
  <si>
    <t xml:space="preserve">Desinfetante de ambiente, fragrância floral ou pinho, galão com 5L 
</t>
  </si>
  <si>
    <t xml:space="preserve">galão</t>
  </si>
  <si>
    <t xml:space="preserve">Detergente líquido para louça, neutro, concentrado, embalagem de 5L</t>
  </si>
  <si>
    <t xml:space="preserve">Esponja de lã de aço, 60g cada, embalagem com 8 unidades</t>
  </si>
  <si>
    <t xml:space="preserve">Esponja de louça, antibacteriana, fibra sintética, dupla face, medindo, aproximadamente, 110mm x 70mm x 20mm, em embalagem original individual</t>
  </si>
  <si>
    <t xml:space="preserve">Hipoclorito de Sódio (água sanitária), com teor mínimo de cloro ativo de 2,0% p/p e máximo de 2,5 p/p, pH máximo de 13,5 e certificado pela Anvisa, embalagem de 5L</t>
  </si>
  <si>
    <t xml:space="preserve">Limpa vidros em galão de 5L</t>
  </si>
  <si>
    <t xml:space="preserve">Limpador multiuso, para limpeza pesada, média e leve, pronto uso, embalagem 500mL</t>
  </si>
  <si>
    <t xml:space="preserve">Pano multiuso, embalagem com 5 unidades </t>
  </si>
  <si>
    <t xml:space="preserve">Pano de chão alvejado, 100% algodão, tamanho mínimo 50x75cm</t>
  </si>
  <si>
    <t xml:space="preserve">Pano de prato/copa, branco, alvejado, em tecido tipo saco, 100% algodão, c/bainha em todos os lados, tamanho 40x70cm</t>
  </si>
  <si>
    <t xml:space="preserve">Sabão em pó, alvejante, biodegradável para uso em todo tipo de máquina, embalagem contendo 800 g</t>
  </si>
  <si>
    <t xml:space="preserve">Saco de lixo 100L, 80 micra, preto ou verde, embalagem c/ 10 unidades</t>
  </si>
  <si>
    <t xml:space="preserve">Saco de lixo 50L, 70 micra, cinza, embalagem c/ 10 unidades </t>
  </si>
  <si>
    <t xml:space="preserve">Saco de lixo, para 15L, 50 micra, azul, preto ou cinza, embalagem c/ 20 unidades</t>
  </si>
  <si>
    <t xml:space="preserve">Saponáceo cremoso frasco com no mínimo 300mL </t>
  </si>
  <si>
    <t xml:space="preserve">frasco</t>
  </si>
  <si>
    <t xml:space="preserve">LOCAL</t>
  </si>
  <si>
    <t xml:space="preserve">Endereço</t>
  </si>
  <si>
    <t xml:space="preserve">Área interna</t>
  </si>
  <si>
    <t xml:space="preserve">Metragem considerada</t>
  </si>
  <si>
    <t xml:space="preserve">Func./600m2</t>
  </si>
  <si>
    <t xml:space="preserve">nº func.</t>
  </si>
  <si>
    <t xml:space="preserve">SMDESCH</t>
  </si>
  <si>
    <t xml:space="preserve">José Luis, 1030</t>
  </si>
  <si>
    <t xml:space="preserve">CREAS1 / CREAS2</t>
  </si>
  <si>
    <t xml:space="preserve">Buarque de Macedo, 154</t>
  </si>
  <si>
    <t xml:space="preserve">CRAS</t>
  </si>
  <si>
    <t xml:space="preserve">Rua La Salle, 09</t>
  </si>
  <si>
    <t xml:space="preserve">SMMA</t>
  </si>
  <si>
    <t xml:space="preserve">Júlio Renner, 535</t>
  </si>
  <si>
    <t xml:space="preserve">SMED - Administração</t>
  </si>
  <si>
    <t xml:space="preserve">Rua João Pessoa, 1748</t>
  </si>
  <si>
    <t xml:space="preserve">Setor de Merenda Escolar</t>
  </si>
  <si>
    <t xml:space="preserve">Rua Bento Gonçalves, 1920</t>
  </si>
  <si>
    <t xml:space="preserve">Setor de Merenda Escolar/Depósito</t>
  </si>
  <si>
    <t xml:space="preserve">Núcleo</t>
  </si>
  <si>
    <t xml:space="preserve">Rua São João, 1301</t>
  </si>
  <si>
    <t xml:space="preserve">SMDECT</t>
  </si>
  <si>
    <t xml:space="preserve">Rua Osvaldo Aranha, 1549</t>
  </si>
  <si>
    <t xml:space="preserve">Biblioteca Pública Municipal</t>
  </si>
  <si>
    <t xml:space="preserve">Rua Capitão Cruz, 2150</t>
  </si>
  <si>
    <t xml:space="preserve">Teatro Roberto Athayde Cardona</t>
  </si>
  <si>
    <t xml:space="preserve">Telecentro</t>
  </si>
  <si>
    <t xml:space="preserve">Rua Bruno de Andrade, 1515</t>
  </si>
  <si>
    <t xml:space="preserve">Domingão</t>
  </si>
  <si>
    <t xml:space="preserve">Parque Centenário</t>
  </si>
  <si>
    <t xml:space="preserve">Azulão</t>
  </si>
  <si>
    <t xml:space="preserve">Complexo Estação da Cultura*</t>
  </si>
  <si>
    <t xml:space="preserve">Rua Osvaldo Aranha, 2215</t>
  </si>
  <si>
    <t xml:space="preserve">* Composto por Museu de Arte, Museu Histórico, Arquivo, Espaço Brasken e Prédio do Telégrafo)</t>
  </si>
  <si>
    <t xml:space="preserve">SMOP</t>
  </si>
  <si>
    <t xml:space="preserve">GP - Guarda Municipal</t>
  </si>
  <si>
    <t xml:space="preserve">Conselho Tutelar</t>
  </si>
  <si>
    <t xml:space="preserve">Rua Cel. Antônio Inácio, 51</t>
  </si>
  <si>
    <t xml:space="preserve">GP/SG - Arquivo e CPDs</t>
  </si>
  <si>
    <t xml:space="preserve">João Pessoa, 1388</t>
  </si>
  <si>
    <t xml:space="preserve">GP - Emater</t>
  </si>
  <si>
    <t xml:space="preserve">João Pessoa, 1493</t>
  </si>
  <si>
    <t xml:space="preserve">SMAD</t>
  </si>
  <si>
    <t xml:space="preserve">Ramiro Barcelos, 2993</t>
  </si>
  <si>
    <t xml:space="preserve">SMIC</t>
  </si>
  <si>
    <t xml:space="preserve">Capitão Porfírio, 2013</t>
  </si>
  <si>
    <t xml:space="preserve">Cozinha SMF</t>
  </si>
  <si>
    <t xml:space="preserve">SMVSU</t>
  </si>
  <si>
    <t xml:space="preserve">Rua Campos Neto, 777</t>
  </si>
  <si>
    <t xml:space="preserve">SMDR</t>
  </si>
  <si>
    <t xml:space="preserve">Área total</t>
  </si>
  <si>
    <t xml:space="preserve">Total de auxiliar de limpeza</t>
  </si>
  <si>
    <t xml:space="preserve">Preposto </t>
  </si>
  <si>
    <t xml:space="preserve">Func./700m2</t>
  </si>
  <si>
    <t xml:space="preserve">GP/SG - Palácio</t>
  </si>
  <si>
    <t xml:space="preserve">SMF</t>
  </si>
  <si>
    <t xml:space="preserve">SMGEP</t>
  </si>
  <si>
    <t xml:space="preserve">PGM</t>
  </si>
  <si>
    <t xml:space="preserve">Área total m²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</si>
</sst>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&quot;R$ &quot;* #,##0.00_-;&quot;-R$ &quot;* #,##0.00_-;_-&quot;R$ &quot;* \-??_-;_-@_-"/>
    <numFmt numFmtId="166" formatCode="_-[$R$-416]\ * #,##0.00_-;\-[$R$-416]\ * #,##0.00_-;_-[$R$-416]\ * \-??_-;_-@_-"/>
    <numFmt numFmtId="167" formatCode="_-* #,##0.00_-;\-* #,##0.00_-;_-* \-??_-;_-@_-"/>
    <numFmt numFmtId="168" formatCode="#,##0.00"/>
    <numFmt numFmtId="169" formatCode="&quot;R$ &quot;#,##0.00"/>
    <numFmt numFmtId="170" formatCode="d/m/yyyy"/>
    <numFmt numFmtId="171" formatCode="0.00%"/>
    <numFmt numFmtId="172" formatCode="0.000"/>
    <numFmt numFmtId="173" formatCode="0%"/>
    <numFmt numFmtId="174" formatCode="0.00"/>
    <numFmt numFmtId="175" formatCode="General"/>
    <numFmt numFmtId="176" formatCode="@"/>
    <numFmt numFmtId="177" formatCode="&quot;R$ &quot;#,##0.00"/>
    <numFmt numFmtId="178" formatCode="0"/>
  </numFmts>
  <fonts count="3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sz val="10"/>
      <color rgb="FFFF0000"/>
      <name val="Arial"/>
      <family val="2"/>
      <charset val="1"/>
    </font>
    <font>
      <sz val="9"/>
      <name val="Arial"/>
      <family val="2"/>
      <charset val="1"/>
    </font>
    <font>
      <b val="true"/>
      <sz val="18"/>
      <color rgb="FF800080"/>
      <name val="Arial"/>
      <family val="2"/>
      <charset val="1"/>
    </font>
    <font>
      <b val="true"/>
      <sz val="18"/>
      <name val="Arial"/>
      <family val="2"/>
      <charset val="1"/>
    </font>
    <font>
      <b val="true"/>
      <sz val="8"/>
      <color rgb="FF80808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sz val="11"/>
      <name val="Arial"/>
      <family val="2"/>
      <charset val="1"/>
    </font>
    <font>
      <sz val="1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theme="0" tint="-0.35"/>
      <name val="Arial"/>
      <family val="2"/>
      <charset val="1"/>
    </font>
    <font>
      <b val="true"/>
      <sz val="9.5"/>
      <name val="Arial"/>
      <family val="2"/>
      <charset val="1"/>
    </font>
    <font>
      <b val="true"/>
      <sz val="10"/>
      <color theme="0" tint="-0.35"/>
      <name val="Arial"/>
      <family val="2"/>
      <charset val="1"/>
    </font>
    <font>
      <b val="true"/>
      <sz val="10"/>
      <color rgb="FF808080"/>
      <name val="Arial"/>
      <family val="2"/>
      <charset val="1"/>
    </font>
    <font>
      <b val="true"/>
      <sz val="9"/>
      <color theme="0" tint="-0.5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color rgb="FF80808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8.5"/>
      <color rgb="FF808080"/>
      <name val="Arial"/>
      <family val="2"/>
      <charset val="1"/>
    </font>
    <font>
      <b val="true"/>
      <sz val="12"/>
      <name val="TTE4D78AD8t00"/>
      <family val="0"/>
      <charset val="1"/>
    </font>
    <font>
      <b val="true"/>
      <sz val="11"/>
      <color theme="1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u val="single"/>
      <sz val="11"/>
      <color theme="1"/>
      <name val="Calibri"/>
      <family val="2"/>
      <charset val="1"/>
    </font>
    <font>
      <b val="true"/>
      <sz val="8"/>
      <name val="Calibri"/>
      <family val="2"/>
      <charset val="1"/>
    </font>
    <font>
      <u val="single"/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9" tint="0.3999"/>
        <bgColor rgb="FFC0C0C0"/>
      </patternFill>
    </fill>
    <fill>
      <patternFill patternType="solid">
        <fgColor theme="0" tint="-0.15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>
        <color theme="0"/>
      </right>
      <top style="thin"/>
      <bottom style="thin"/>
      <diagonal/>
    </border>
    <border diagonalUp="false" diagonalDown="false">
      <left style="thin">
        <color theme="0"/>
      </left>
      <right style="thin"/>
      <top style="thin"/>
      <bottom style="thin"/>
      <diagonal/>
    </border>
    <border diagonalUp="false" diagonalDown="false">
      <left/>
      <right style="thin">
        <color theme="0"/>
      </right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8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9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0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71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8" fontId="5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8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74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5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4" fillId="0" borderId="1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3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6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4" fillId="0" borderId="1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4" fillId="3" borderId="2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7" fontId="4" fillId="3" borderId="11" xfId="15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8" fontId="4" fillId="3" borderId="1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6" fontId="4" fillId="3" borderId="1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6" fontId="4" fillId="3" borderId="13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6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5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6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7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8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8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5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2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3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2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2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9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2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8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2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25" fillId="3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8" fontId="0" fillId="3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0" fillId="3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externalLink" Target="externalLinks/externalLink1.xml"/><Relationship Id="rId11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SECRETARIO/2021/EMERGENCIAL%20-%20LIMPEZA/Limpeza%20Nova%20licita&#231;&#227;o/Planilha%20Servi&#231;o%20de%20limpeza_Montenegro%20-%20V5%202021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cais"/>
      <sheetName val="Cota por local"/>
      <sheetName val="Material Mensal"/>
      <sheetName val="Material Trimestral"/>
      <sheetName val="Uniformes e EPIs"/>
      <sheetName val="Equipamentos"/>
      <sheetName val="Pessoal"/>
      <sheetName val="Aditivo"/>
      <sheetName val="Composição Final"/>
      <sheetName val="Dotações"/>
      <sheetName val="Dotações PGM aditivo"/>
      <sheetName val="Dotações PGM"/>
      <sheetName val="Proporção"/>
      <sheetName val="Cálculos"/>
    </sheetNames>
    <sheetDataSet>
      <sheetData sheetId="0"/>
      <sheetData sheetId="1">
        <row r="34">
          <cell r="D34">
            <v>14.1758833333333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K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9" min="9" style="0" width="15"/>
  </cols>
  <sheetData>
    <row r="2" customFormat="false" ht="15" hidden="false" customHeight="false" outlineLevel="0" collapsed="false">
      <c r="B2" s="1" t="s">
        <v>0</v>
      </c>
      <c r="C2" s="1"/>
      <c r="D2" s="1"/>
      <c r="E2" s="1"/>
      <c r="F2" s="1"/>
      <c r="G2" s="1"/>
      <c r="H2" s="1"/>
      <c r="I2" s="1"/>
    </row>
    <row r="3" customFormat="false" ht="15" hidden="false" customHeight="false" outlineLevel="0" collapsed="false">
      <c r="B3" s="2"/>
      <c r="C3" s="3"/>
      <c r="D3" s="3"/>
      <c r="E3" s="3"/>
      <c r="F3" s="3"/>
      <c r="G3" s="3"/>
      <c r="H3" s="3"/>
      <c r="I3" s="4" t="s">
        <v>1</v>
      </c>
    </row>
    <row r="4" customFormat="false" ht="15" hidden="false" customHeight="false" outlineLevel="0" collapsed="false">
      <c r="B4" s="5" t="s">
        <v>2</v>
      </c>
      <c r="C4" s="6" t="s">
        <v>3</v>
      </c>
      <c r="D4" s="6"/>
      <c r="E4" s="6"/>
      <c r="F4" s="6"/>
      <c r="G4" s="6"/>
      <c r="H4" s="6"/>
      <c r="I4" s="7" t="n">
        <f aca="false">'Material Trimestral'!G10+'Material Mensal'!G19</f>
        <v>3343.28888888889</v>
      </c>
    </row>
    <row r="5" customFormat="false" ht="15" hidden="false" customHeight="false" outlineLevel="0" collapsed="false">
      <c r="B5" s="5" t="s">
        <v>4</v>
      </c>
      <c r="C5" s="6" t="s">
        <v>5</v>
      </c>
      <c r="D5" s="6"/>
      <c r="E5" s="6"/>
      <c r="F5" s="6"/>
      <c r="G5" s="6"/>
      <c r="H5" s="6"/>
      <c r="I5" s="7" t="n">
        <f aca="false">Pessoal!J105</f>
        <v>106881.402664443</v>
      </c>
    </row>
    <row r="6" customFormat="false" ht="15" hidden="false" customHeight="false" outlineLevel="0" collapsed="false">
      <c r="B6" s="8" t="s">
        <v>6</v>
      </c>
      <c r="C6" s="9"/>
      <c r="D6" s="9"/>
      <c r="E6" s="9"/>
      <c r="F6" s="9" t="n">
        <f aca="false">'Cota por local 600'!C35</f>
        <v>11929.69</v>
      </c>
      <c r="G6" s="9" t="s">
        <v>7</v>
      </c>
      <c r="H6" s="10"/>
      <c r="I6" s="11" t="n">
        <f aca="false">SUM(I4:I5)</f>
        <v>110224.691553332</v>
      </c>
    </row>
    <row r="8" customFormat="false" ht="15" hidden="true" customHeight="false" outlineLevel="0" collapsed="false">
      <c r="I8" s="12" t="n">
        <f aca="false">I6/20</f>
        <v>5511.23457766661</v>
      </c>
    </row>
    <row r="9" customFormat="false" ht="15" hidden="true" customHeight="false" outlineLevel="0" collapsed="false">
      <c r="I9" s="12"/>
    </row>
    <row r="10" customFormat="false" ht="15" hidden="true" customHeight="false" outlineLevel="0" collapsed="false">
      <c r="I10" s="0" t="n">
        <v>167.16</v>
      </c>
    </row>
    <row r="11" customFormat="false" ht="15" hidden="true" customHeight="false" outlineLevel="0" collapsed="false">
      <c r="I11" s="0" t="n">
        <f aca="false">167.16*11</f>
        <v>1838.76</v>
      </c>
      <c r="K11" s="0" t="n">
        <v>167.17</v>
      </c>
    </row>
    <row r="12" customFormat="false" ht="15" hidden="true" customHeight="false" outlineLevel="0" collapsed="false">
      <c r="K12" s="0" t="n">
        <f aca="false">K11*9</f>
        <v>1504.53</v>
      </c>
    </row>
    <row r="13" customFormat="false" ht="15" hidden="true" customHeight="false" outlineLevel="0" collapsed="false"/>
    <row r="14" customFormat="false" ht="15" hidden="true" customHeight="false" outlineLevel="0" collapsed="false">
      <c r="K14" s="0" t="n">
        <f aca="false">I11+K12</f>
        <v>3343.29</v>
      </c>
    </row>
    <row r="15" customFormat="false" ht="15" hidden="true" customHeight="false" outlineLevel="0" collapsed="false"/>
    <row r="16" customFormat="false" ht="15" hidden="true" customHeight="false" outlineLevel="0" collapsed="false"/>
  </sheetData>
  <mergeCells count="4">
    <mergeCell ref="B2:I2"/>
    <mergeCell ref="C3:H3"/>
    <mergeCell ref="C4:H4"/>
    <mergeCell ref="C5:H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L115"/>
  <sheetViews>
    <sheetView showFormulas="false" showGridLines="true" showRowColHeaders="true" showZeros="true" rightToLeft="false" tabSelected="false" showOutlineSymbols="true" defaultGridColor="true" view="normal" topLeftCell="B85" colorId="64" zoomScale="100" zoomScaleNormal="100" zoomScalePageLayoutView="100" workbookViewId="0">
      <selection pane="topLeft" activeCell="B98" activeCellId="0" sqref="B98"/>
    </sheetView>
  </sheetViews>
  <sheetFormatPr defaultColWidth="8.6796875" defaultRowHeight="15" zeroHeight="false" outlineLevelRow="0" outlineLevelCol="0"/>
  <cols>
    <col collapsed="false" customWidth="true" hidden="true" outlineLevel="0" max="1" min="1" style="13" width="11.53"/>
    <col collapsed="false" customWidth="true" hidden="false" outlineLevel="0" max="2" min="2" style="14" width="7.57"/>
    <col collapsed="false" customWidth="true" hidden="false" outlineLevel="0" max="3" min="3" style="14" width="11.14"/>
    <col collapsed="false" customWidth="true" hidden="false" outlineLevel="0" max="4" min="4" style="14" width="37.42"/>
    <col collapsed="false" customWidth="true" hidden="false" outlineLevel="0" max="8" min="5" style="14" width="7.42"/>
    <col collapsed="false" customWidth="true" hidden="false" outlineLevel="0" max="9" min="9" style="14" width="10.85"/>
    <col collapsed="false" customWidth="true" hidden="false" outlineLevel="0" max="10" min="10" style="15" width="14.57"/>
    <col collapsed="false" customWidth="true" hidden="false" outlineLevel="0" max="11" min="11" style="15" width="14.14"/>
    <col collapsed="false" customWidth="true" hidden="false" outlineLevel="0" max="257" min="257" style="0" width="7.57"/>
    <col collapsed="false" customWidth="true" hidden="false" outlineLevel="0" max="258" min="258" style="0" width="11.14"/>
    <col collapsed="false" customWidth="true" hidden="false" outlineLevel="0" max="259" min="259" style="0" width="37.42"/>
    <col collapsed="false" customWidth="true" hidden="false" outlineLevel="0" max="263" min="260" style="0" width="7.42"/>
    <col collapsed="false" customWidth="true" hidden="false" outlineLevel="0" max="264" min="264" style="0" width="11.57"/>
    <col collapsed="false" customWidth="true" hidden="false" outlineLevel="0" max="265" min="265" style="0" width="14.14"/>
    <col collapsed="false" customWidth="true" hidden="false" outlineLevel="0" max="513" min="513" style="0" width="7.57"/>
    <col collapsed="false" customWidth="true" hidden="false" outlineLevel="0" max="514" min="514" style="0" width="11.14"/>
    <col collapsed="false" customWidth="true" hidden="false" outlineLevel="0" max="515" min="515" style="0" width="37.42"/>
    <col collapsed="false" customWidth="true" hidden="false" outlineLevel="0" max="519" min="516" style="0" width="7.42"/>
    <col collapsed="false" customWidth="true" hidden="false" outlineLevel="0" max="520" min="520" style="0" width="11.57"/>
    <col collapsed="false" customWidth="true" hidden="false" outlineLevel="0" max="521" min="521" style="0" width="14.14"/>
    <col collapsed="false" customWidth="true" hidden="false" outlineLevel="0" max="769" min="769" style="0" width="7.57"/>
    <col collapsed="false" customWidth="true" hidden="false" outlineLevel="0" max="770" min="770" style="0" width="11.14"/>
    <col collapsed="false" customWidth="true" hidden="false" outlineLevel="0" max="771" min="771" style="0" width="37.42"/>
    <col collapsed="false" customWidth="true" hidden="false" outlineLevel="0" max="775" min="772" style="0" width="7.42"/>
    <col collapsed="false" customWidth="true" hidden="false" outlineLevel="0" max="776" min="776" style="0" width="11.57"/>
    <col collapsed="false" customWidth="true" hidden="false" outlineLevel="0" max="777" min="777" style="0" width="14.14"/>
    <col collapsed="false" customWidth="true" hidden="false" outlineLevel="0" max="1025" min="1025" style="0" width="7.57"/>
    <col collapsed="false" customWidth="true" hidden="false" outlineLevel="0" max="1026" min="1026" style="0" width="11.14"/>
    <col collapsed="false" customWidth="true" hidden="false" outlineLevel="0" max="1027" min="1027" style="0" width="37.42"/>
    <col collapsed="false" customWidth="true" hidden="false" outlineLevel="0" max="1031" min="1028" style="0" width="7.42"/>
    <col collapsed="false" customWidth="true" hidden="false" outlineLevel="0" max="1032" min="1032" style="0" width="11.57"/>
    <col collapsed="false" customWidth="true" hidden="false" outlineLevel="0" max="1033" min="1033" style="0" width="14.14"/>
    <col collapsed="false" customWidth="true" hidden="false" outlineLevel="0" max="1281" min="1281" style="0" width="7.57"/>
    <col collapsed="false" customWidth="true" hidden="false" outlineLevel="0" max="1282" min="1282" style="0" width="11.14"/>
    <col collapsed="false" customWidth="true" hidden="false" outlineLevel="0" max="1283" min="1283" style="0" width="37.42"/>
    <col collapsed="false" customWidth="true" hidden="false" outlineLevel="0" max="1287" min="1284" style="0" width="7.42"/>
    <col collapsed="false" customWidth="true" hidden="false" outlineLevel="0" max="1288" min="1288" style="0" width="11.57"/>
    <col collapsed="false" customWidth="true" hidden="false" outlineLevel="0" max="1289" min="1289" style="0" width="14.14"/>
    <col collapsed="false" customWidth="true" hidden="false" outlineLevel="0" max="1537" min="1537" style="0" width="7.57"/>
    <col collapsed="false" customWidth="true" hidden="false" outlineLevel="0" max="1538" min="1538" style="0" width="11.14"/>
    <col collapsed="false" customWidth="true" hidden="false" outlineLevel="0" max="1539" min="1539" style="0" width="37.42"/>
    <col collapsed="false" customWidth="true" hidden="false" outlineLevel="0" max="1543" min="1540" style="0" width="7.42"/>
    <col collapsed="false" customWidth="true" hidden="false" outlineLevel="0" max="1544" min="1544" style="0" width="11.57"/>
    <col collapsed="false" customWidth="true" hidden="false" outlineLevel="0" max="1545" min="1545" style="0" width="14.14"/>
    <col collapsed="false" customWidth="true" hidden="false" outlineLevel="0" max="1793" min="1793" style="0" width="7.57"/>
    <col collapsed="false" customWidth="true" hidden="false" outlineLevel="0" max="1794" min="1794" style="0" width="11.14"/>
    <col collapsed="false" customWidth="true" hidden="false" outlineLevel="0" max="1795" min="1795" style="0" width="37.42"/>
    <col collapsed="false" customWidth="true" hidden="false" outlineLevel="0" max="1799" min="1796" style="0" width="7.42"/>
    <col collapsed="false" customWidth="true" hidden="false" outlineLevel="0" max="1800" min="1800" style="0" width="11.57"/>
    <col collapsed="false" customWidth="true" hidden="false" outlineLevel="0" max="1801" min="1801" style="0" width="14.14"/>
    <col collapsed="false" customWidth="true" hidden="false" outlineLevel="0" max="2049" min="2049" style="0" width="7.57"/>
    <col collapsed="false" customWidth="true" hidden="false" outlineLevel="0" max="2050" min="2050" style="0" width="11.14"/>
    <col collapsed="false" customWidth="true" hidden="false" outlineLevel="0" max="2051" min="2051" style="0" width="37.42"/>
    <col collapsed="false" customWidth="true" hidden="false" outlineLevel="0" max="2055" min="2052" style="0" width="7.42"/>
    <col collapsed="false" customWidth="true" hidden="false" outlineLevel="0" max="2056" min="2056" style="0" width="11.57"/>
    <col collapsed="false" customWidth="true" hidden="false" outlineLevel="0" max="2057" min="2057" style="0" width="14.14"/>
    <col collapsed="false" customWidth="true" hidden="false" outlineLevel="0" max="2305" min="2305" style="0" width="7.57"/>
    <col collapsed="false" customWidth="true" hidden="false" outlineLevel="0" max="2306" min="2306" style="0" width="11.14"/>
    <col collapsed="false" customWidth="true" hidden="false" outlineLevel="0" max="2307" min="2307" style="0" width="37.42"/>
    <col collapsed="false" customWidth="true" hidden="false" outlineLevel="0" max="2311" min="2308" style="0" width="7.42"/>
    <col collapsed="false" customWidth="true" hidden="false" outlineLevel="0" max="2312" min="2312" style="0" width="11.57"/>
    <col collapsed="false" customWidth="true" hidden="false" outlineLevel="0" max="2313" min="2313" style="0" width="14.14"/>
    <col collapsed="false" customWidth="true" hidden="false" outlineLevel="0" max="2561" min="2561" style="0" width="7.57"/>
    <col collapsed="false" customWidth="true" hidden="false" outlineLevel="0" max="2562" min="2562" style="0" width="11.14"/>
    <col collapsed="false" customWidth="true" hidden="false" outlineLevel="0" max="2563" min="2563" style="0" width="37.42"/>
    <col collapsed="false" customWidth="true" hidden="false" outlineLevel="0" max="2567" min="2564" style="0" width="7.42"/>
    <col collapsed="false" customWidth="true" hidden="false" outlineLevel="0" max="2568" min="2568" style="0" width="11.57"/>
    <col collapsed="false" customWidth="true" hidden="false" outlineLevel="0" max="2569" min="2569" style="0" width="14.14"/>
    <col collapsed="false" customWidth="true" hidden="false" outlineLevel="0" max="2817" min="2817" style="0" width="7.57"/>
    <col collapsed="false" customWidth="true" hidden="false" outlineLevel="0" max="2818" min="2818" style="0" width="11.14"/>
    <col collapsed="false" customWidth="true" hidden="false" outlineLevel="0" max="2819" min="2819" style="0" width="37.42"/>
    <col collapsed="false" customWidth="true" hidden="false" outlineLevel="0" max="2823" min="2820" style="0" width="7.42"/>
    <col collapsed="false" customWidth="true" hidden="false" outlineLevel="0" max="2824" min="2824" style="0" width="11.57"/>
    <col collapsed="false" customWidth="true" hidden="false" outlineLevel="0" max="2825" min="2825" style="0" width="14.14"/>
    <col collapsed="false" customWidth="true" hidden="false" outlineLevel="0" max="3073" min="3073" style="0" width="7.57"/>
    <col collapsed="false" customWidth="true" hidden="false" outlineLevel="0" max="3074" min="3074" style="0" width="11.14"/>
    <col collapsed="false" customWidth="true" hidden="false" outlineLevel="0" max="3075" min="3075" style="0" width="37.42"/>
    <col collapsed="false" customWidth="true" hidden="false" outlineLevel="0" max="3079" min="3076" style="0" width="7.42"/>
    <col collapsed="false" customWidth="true" hidden="false" outlineLevel="0" max="3080" min="3080" style="0" width="11.57"/>
    <col collapsed="false" customWidth="true" hidden="false" outlineLevel="0" max="3081" min="3081" style="0" width="14.14"/>
    <col collapsed="false" customWidth="true" hidden="false" outlineLevel="0" max="3329" min="3329" style="0" width="7.57"/>
    <col collapsed="false" customWidth="true" hidden="false" outlineLevel="0" max="3330" min="3330" style="0" width="11.14"/>
    <col collapsed="false" customWidth="true" hidden="false" outlineLevel="0" max="3331" min="3331" style="0" width="37.42"/>
    <col collapsed="false" customWidth="true" hidden="false" outlineLevel="0" max="3335" min="3332" style="0" width="7.42"/>
    <col collapsed="false" customWidth="true" hidden="false" outlineLevel="0" max="3336" min="3336" style="0" width="11.57"/>
    <col collapsed="false" customWidth="true" hidden="false" outlineLevel="0" max="3337" min="3337" style="0" width="14.14"/>
    <col collapsed="false" customWidth="true" hidden="false" outlineLevel="0" max="3585" min="3585" style="0" width="7.57"/>
    <col collapsed="false" customWidth="true" hidden="false" outlineLevel="0" max="3586" min="3586" style="0" width="11.14"/>
    <col collapsed="false" customWidth="true" hidden="false" outlineLevel="0" max="3587" min="3587" style="0" width="37.42"/>
    <col collapsed="false" customWidth="true" hidden="false" outlineLevel="0" max="3591" min="3588" style="0" width="7.42"/>
    <col collapsed="false" customWidth="true" hidden="false" outlineLevel="0" max="3592" min="3592" style="0" width="11.57"/>
    <col collapsed="false" customWidth="true" hidden="false" outlineLevel="0" max="3593" min="3593" style="0" width="14.14"/>
    <col collapsed="false" customWidth="true" hidden="false" outlineLevel="0" max="3841" min="3841" style="0" width="7.57"/>
    <col collapsed="false" customWidth="true" hidden="false" outlineLevel="0" max="3842" min="3842" style="0" width="11.14"/>
    <col collapsed="false" customWidth="true" hidden="false" outlineLevel="0" max="3843" min="3843" style="0" width="37.42"/>
    <col collapsed="false" customWidth="true" hidden="false" outlineLevel="0" max="3847" min="3844" style="0" width="7.42"/>
    <col collapsed="false" customWidth="true" hidden="false" outlineLevel="0" max="3848" min="3848" style="0" width="11.57"/>
    <col collapsed="false" customWidth="true" hidden="false" outlineLevel="0" max="3849" min="3849" style="0" width="14.14"/>
    <col collapsed="false" customWidth="true" hidden="false" outlineLevel="0" max="4097" min="4097" style="0" width="7.57"/>
    <col collapsed="false" customWidth="true" hidden="false" outlineLevel="0" max="4098" min="4098" style="0" width="11.14"/>
    <col collapsed="false" customWidth="true" hidden="false" outlineLevel="0" max="4099" min="4099" style="0" width="37.42"/>
    <col collapsed="false" customWidth="true" hidden="false" outlineLevel="0" max="4103" min="4100" style="0" width="7.42"/>
    <col collapsed="false" customWidth="true" hidden="false" outlineLevel="0" max="4104" min="4104" style="0" width="11.57"/>
    <col collapsed="false" customWidth="true" hidden="false" outlineLevel="0" max="4105" min="4105" style="0" width="14.14"/>
    <col collapsed="false" customWidth="true" hidden="false" outlineLevel="0" max="4353" min="4353" style="0" width="7.57"/>
    <col collapsed="false" customWidth="true" hidden="false" outlineLevel="0" max="4354" min="4354" style="0" width="11.14"/>
    <col collapsed="false" customWidth="true" hidden="false" outlineLevel="0" max="4355" min="4355" style="0" width="37.42"/>
    <col collapsed="false" customWidth="true" hidden="false" outlineLevel="0" max="4359" min="4356" style="0" width="7.42"/>
    <col collapsed="false" customWidth="true" hidden="false" outlineLevel="0" max="4360" min="4360" style="0" width="11.57"/>
    <col collapsed="false" customWidth="true" hidden="false" outlineLevel="0" max="4361" min="4361" style="0" width="14.14"/>
    <col collapsed="false" customWidth="true" hidden="false" outlineLevel="0" max="4609" min="4609" style="0" width="7.57"/>
    <col collapsed="false" customWidth="true" hidden="false" outlineLevel="0" max="4610" min="4610" style="0" width="11.14"/>
    <col collapsed="false" customWidth="true" hidden="false" outlineLevel="0" max="4611" min="4611" style="0" width="37.42"/>
    <col collapsed="false" customWidth="true" hidden="false" outlineLevel="0" max="4615" min="4612" style="0" width="7.42"/>
    <col collapsed="false" customWidth="true" hidden="false" outlineLevel="0" max="4616" min="4616" style="0" width="11.57"/>
    <col collapsed="false" customWidth="true" hidden="false" outlineLevel="0" max="4617" min="4617" style="0" width="14.14"/>
    <col collapsed="false" customWidth="true" hidden="false" outlineLevel="0" max="4865" min="4865" style="0" width="7.57"/>
    <col collapsed="false" customWidth="true" hidden="false" outlineLevel="0" max="4866" min="4866" style="0" width="11.14"/>
    <col collapsed="false" customWidth="true" hidden="false" outlineLevel="0" max="4867" min="4867" style="0" width="37.42"/>
    <col collapsed="false" customWidth="true" hidden="false" outlineLevel="0" max="4871" min="4868" style="0" width="7.42"/>
    <col collapsed="false" customWidth="true" hidden="false" outlineLevel="0" max="4872" min="4872" style="0" width="11.57"/>
    <col collapsed="false" customWidth="true" hidden="false" outlineLevel="0" max="4873" min="4873" style="0" width="14.14"/>
    <col collapsed="false" customWidth="true" hidden="false" outlineLevel="0" max="5121" min="5121" style="0" width="7.57"/>
    <col collapsed="false" customWidth="true" hidden="false" outlineLevel="0" max="5122" min="5122" style="0" width="11.14"/>
    <col collapsed="false" customWidth="true" hidden="false" outlineLevel="0" max="5123" min="5123" style="0" width="37.42"/>
    <col collapsed="false" customWidth="true" hidden="false" outlineLevel="0" max="5127" min="5124" style="0" width="7.42"/>
    <col collapsed="false" customWidth="true" hidden="false" outlineLevel="0" max="5128" min="5128" style="0" width="11.57"/>
    <col collapsed="false" customWidth="true" hidden="false" outlineLevel="0" max="5129" min="5129" style="0" width="14.14"/>
    <col collapsed="false" customWidth="true" hidden="false" outlineLevel="0" max="5377" min="5377" style="0" width="7.57"/>
    <col collapsed="false" customWidth="true" hidden="false" outlineLevel="0" max="5378" min="5378" style="0" width="11.14"/>
    <col collapsed="false" customWidth="true" hidden="false" outlineLevel="0" max="5379" min="5379" style="0" width="37.42"/>
    <col collapsed="false" customWidth="true" hidden="false" outlineLevel="0" max="5383" min="5380" style="0" width="7.42"/>
    <col collapsed="false" customWidth="true" hidden="false" outlineLevel="0" max="5384" min="5384" style="0" width="11.57"/>
    <col collapsed="false" customWidth="true" hidden="false" outlineLevel="0" max="5385" min="5385" style="0" width="14.14"/>
    <col collapsed="false" customWidth="true" hidden="false" outlineLevel="0" max="5633" min="5633" style="0" width="7.57"/>
    <col collapsed="false" customWidth="true" hidden="false" outlineLevel="0" max="5634" min="5634" style="0" width="11.14"/>
    <col collapsed="false" customWidth="true" hidden="false" outlineLevel="0" max="5635" min="5635" style="0" width="37.42"/>
    <col collapsed="false" customWidth="true" hidden="false" outlineLevel="0" max="5639" min="5636" style="0" width="7.42"/>
    <col collapsed="false" customWidth="true" hidden="false" outlineLevel="0" max="5640" min="5640" style="0" width="11.57"/>
    <col collapsed="false" customWidth="true" hidden="false" outlineLevel="0" max="5641" min="5641" style="0" width="14.14"/>
    <col collapsed="false" customWidth="true" hidden="false" outlineLevel="0" max="5889" min="5889" style="0" width="7.57"/>
    <col collapsed="false" customWidth="true" hidden="false" outlineLevel="0" max="5890" min="5890" style="0" width="11.14"/>
    <col collapsed="false" customWidth="true" hidden="false" outlineLevel="0" max="5891" min="5891" style="0" width="37.42"/>
    <col collapsed="false" customWidth="true" hidden="false" outlineLevel="0" max="5895" min="5892" style="0" width="7.42"/>
    <col collapsed="false" customWidth="true" hidden="false" outlineLevel="0" max="5896" min="5896" style="0" width="11.57"/>
    <col collapsed="false" customWidth="true" hidden="false" outlineLevel="0" max="5897" min="5897" style="0" width="14.14"/>
    <col collapsed="false" customWidth="true" hidden="false" outlineLevel="0" max="6145" min="6145" style="0" width="7.57"/>
    <col collapsed="false" customWidth="true" hidden="false" outlineLevel="0" max="6146" min="6146" style="0" width="11.14"/>
    <col collapsed="false" customWidth="true" hidden="false" outlineLevel="0" max="6147" min="6147" style="0" width="37.42"/>
    <col collapsed="false" customWidth="true" hidden="false" outlineLevel="0" max="6151" min="6148" style="0" width="7.42"/>
    <col collapsed="false" customWidth="true" hidden="false" outlineLevel="0" max="6152" min="6152" style="0" width="11.57"/>
    <col collapsed="false" customWidth="true" hidden="false" outlineLevel="0" max="6153" min="6153" style="0" width="14.14"/>
    <col collapsed="false" customWidth="true" hidden="false" outlineLevel="0" max="6401" min="6401" style="0" width="7.57"/>
    <col collapsed="false" customWidth="true" hidden="false" outlineLevel="0" max="6402" min="6402" style="0" width="11.14"/>
    <col collapsed="false" customWidth="true" hidden="false" outlineLevel="0" max="6403" min="6403" style="0" width="37.42"/>
    <col collapsed="false" customWidth="true" hidden="false" outlineLevel="0" max="6407" min="6404" style="0" width="7.42"/>
    <col collapsed="false" customWidth="true" hidden="false" outlineLevel="0" max="6408" min="6408" style="0" width="11.57"/>
    <col collapsed="false" customWidth="true" hidden="false" outlineLevel="0" max="6409" min="6409" style="0" width="14.14"/>
    <col collapsed="false" customWidth="true" hidden="false" outlineLevel="0" max="6657" min="6657" style="0" width="7.57"/>
    <col collapsed="false" customWidth="true" hidden="false" outlineLevel="0" max="6658" min="6658" style="0" width="11.14"/>
    <col collapsed="false" customWidth="true" hidden="false" outlineLevel="0" max="6659" min="6659" style="0" width="37.42"/>
    <col collapsed="false" customWidth="true" hidden="false" outlineLevel="0" max="6663" min="6660" style="0" width="7.42"/>
    <col collapsed="false" customWidth="true" hidden="false" outlineLevel="0" max="6664" min="6664" style="0" width="11.57"/>
    <col collapsed="false" customWidth="true" hidden="false" outlineLevel="0" max="6665" min="6665" style="0" width="14.14"/>
    <col collapsed="false" customWidth="true" hidden="false" outlineLevel="0" max="6913" min="6913" style="0" width="7.57"/>
    <col collapsed="false" customWidth="true" hidden="false" outlineLevel="0" max="6914" min="6914" style="0" width="11.14"/>
    <col collapsed="false" customWidth="true" hidden="false" outlineLevel="0" max="6915" min="6915" style="0" width="37.42"/>
    <col collapsed="false" customWidth="true" hidden="false" outlineLevel="0" max="6919" min="6916" style="0" width="7.42"/>
    <col collapsed="false" customWidth="true" hidden="false" outlineLevel="0" max="6920" min="6920" style="0" width="11.57"/>
    <col collapsed="false" customWidth="true" hidden="false" outlineLevel="0" max="6921" min="6921" style="0" width="14.14"/>
    <col collapsed="false" customWidth="true" hidden="false" outlineLevel="0" max="7169" min="7169" style="0" width="7.57"/>
    <col collapsed="false" customWidth="true" hidden="false" outlineLevel="0" max="7170" min="7170" style="0" width="11.14"/>
    <col collapsed="false" customWidth="true" hidden="false" outlineLevel="0" max="7171" min="7171" style="0" width="37.42"/>
    <col collapsed="false" customWidth="true" hidden="false" outlineLevel="0" max="7175" min="7172" style="0" width="7.42"/>
    <col collapsed="false" customWidth="true" hidden="false" outlineLevel="0" max="7176" min="7176" style="0" width="11.57"/>
    <col collapsed="false" customWidth="true" hidden="false" outlineLevel="0" max="7177" min="7177" style="0" width="14.14"/>
    <col collapsed="false" customWidth="true" hidden="false" outlineLevel="0" max="7425" min="7425" style="0" width="7.57"/>
    <col collapsed="false" customWidth="true" hidden="false" outlineLevel="0" max="7426" min="7426" style="0" width="11.14"/>
    <col collapsed="false" customWidth="true" hidden="false" outlineLevel="0" max="7427" min="7427" style="0" width="37.42"/>
    <col collapsed="false" customWidth="true" hidden="false" outlineLevel="0" max="7431" min="7428" style="0" width="7.42"/>
    <col collapsed="false" customWidth="true" hidden="false" outlineLevel="0" max="7432" min="7432" style="0" width="11.57"/>
    <col collapsed="false" customWidth="true" hidden="false" outlineLevel="0" max="7433" min="7433" style="0" width="14.14"/>
    <col collapsed="false" customWidth="true" hidden="false" outlineLevel="0" max="7681" min="7681" style="0" width="7.57"/>
    <col collapsed="false" customWidth="true" hidden="false" outlineLevel="0" max="7682" min="7682" style="0" width="11.14"/>
    <col collapsed="false" customWidth="true" hidden="false" outlineLevel="0" max="7683" min="7683" style="0" width="37.42"/>
    <col collapsed="false" customWidth="true" hidden="false" outlineLevel="0" max="7687" min="7684" style="0" width="7.42"/>
    <col collapsed="false" customWidth="true" hidden="false" outlineLevel="0" max="7688" min="7688" style="0" width="11.57"/>
    <col collapsed="false" customWidth="true" hidden="false" outlineLevel="0" max="7689" min="7689" style="0" width="14.14"/>
    <col collapsed="false" customWidth="true" hidden="false" outlineLevel="0" max="7937" min="7937" style="0" width="7.57"/>
    <col collapsed="false" customWidth="true" hidden="false" outlineLevel="0" max="7938" min="7938" style="0" width="11.14"/>
    <col collapsed="false" customWidth="true" hidden="false" outlineLevel="0" max="7939" min="7939" style="0" width="37.42"/>
    <col collapsed="false" customWidth="true" hidden="false" outlineLevel="0" max="7943" min="7940" style="0" width="7.42"/>
    <col collapsed="false" customWidth="true" hidden="false" outlineLevel="0" max="7944" min="7944" style="0" width="11.57"/>
    <col collapsed="false" customWidth="true" hidden="false" outlineLevel="0" max="7945" min="7945" style="0" width="14.14"/>
    <col collapsed="false" customWidth="true" hidden="false" outlineLevel="0" max="8193" min="8193" style="0" width="7.57"/>
    <col collapsed="false" customWidth="true" hidden="false" outlineLevel="0" max="8194" min="8194" style="0" width="11.14"/>
    <col collapsed="false" customWidth="true" hidden="false" outlineLevel="0" max="8195" min="8195" style="0" width="37.42"/>
    <col collapsed="false" customWidth="true" hidden="false" outlineLevel="0" max="8199" min="8196" style="0" width="7.42"/>
    <col collapsed="false" customWidth="true" hidden="false" outlineLevel="0" max="8200" min="8200" style="0" width="11.57"/>
    <col collapsed="false" customWidth="true" hidden="false" outlineLevel="0" max="8201" min="8201" style="0" width="14.14"/>
    <col collapsed="false" customWidth="true" hidden="false" outlineLevel="0" max="8449" min="8449" style="0" width="7.57"/>
    <col collapsed="false" customWidth="true" hidden="false" outlineLevel="0" max="8450" min="8450" style="0" width="11.14"/>
    <col collapsed="false" customWidth="true" hidden="false" outlineLevel="0" max="8451" min="8451" style="0" width="37.42"/>
    <col collapsed="false" customWidth="true" hidden="false" outlineLevel="0" max="8455" min="8452" style="0" width="7.42"/>
    <col collapsed="false" customWidth="true" hidden="false" outlineLevel="0" max="8456" min="8456" style="0" width="11.57"/>
    <col collapsed="false" customWidth="true" hidden="false" outlineLevel="0" max="8457" min="8457" style="0" width="14.14"/>
    <col collapsed="false" customWidth="true" hidden="false" outlineLevel="0" max="8705" min="8705" style="0" width="7.57"/>
    <col collapsed="false" customWidth="true" hidden="false" outlineLevel="0" max="8706" min="8706" style="0" width="11.14"/>
    <col collapsed="false" customWidth="true" hidden="false" outlineLevel="0" max="8707" min="8707" style="0" width="37.42"/>
    <col collapsed="false" customWidth="true" hidden="false" outlineLevel="0" max="8711" min="8708" style="0" width="7.42"/>
    <col collapsed="false" customWidth="true" hidden="false" outlineLevel="0" max="8712" min="8712" style="0" width="11.57"/>
    <col collapsed="false" customWidth="true" hidden="false" outlineLevel="0" max="8713" min="8713" style="0" width="14.14"/>
    <col collapsed="false" customWidth="true" hidden="false" outlineLevel="0" max="8961" min="8961" style="0" width="7.57"/>
    <col collapsed="false" customWidth="true" hidden="false" outlineLevel="0" max="8962" min="8962" style="0" width="11.14"/>
    <col collapsed="false" customWidth="true" hidden="false" outlineLevel="0" max="8963" min="8963" style="0" width="37.42"/>
    <col collapsed="false" customWidth="true" hidden="false" outlineLevel="0" max="8967" min="8964" style="0" width="7.42"/>
    <col collapsed="false" customWidth="true" hidden="false" outlineLevel="0" max="8968" min="8968" style="0" width="11.57"/>
    <col collapsed="false" customWidth="true" hidden="false" outlineLevel="0" max="8969" min="8969" style="0" width="14.14"/>
    <col collapsed="false" customWidth="true" hidden="false" outlineLevel="0" max="9217" min="9217" style="0" width="7.57"/>
    <col collapsed="false" customWidth="true" hidden="false" outlineLevel="0" max="9218" min="9218" style="0" width="11.14"/>
    <col collapsed="false" customWidth="true" hidden="false" outlineLevel="0" max="9219" min="9219" style="0" width="37.42"/>
    <col collapsed="false" customWidth="true" hidden="false" outlineLevel="0" max="9223" min="9220" style="0" width="7.42"/>
    <col collapsed="false" customWidth="true" hidden="false" outlineLevel="0" max="9224" min="9224" style="0" width="11.57"/>
    <col collapsed="false" customWidth="true" hidden="false" outlineLevel="0" max="9225" min="9225" style="0" width="14.14"/>
    <col collapsed="false" customWidth="true" hidden="false" outlineLevel="0" max="9473" min="9473" style="0" width="7.57"/>
    <col collapsed="false" customWidth="true" hidden="false" outlineLevel="0" max="9474" min="9474" style="0" width="11.14"/>
    <col collapsed="false" customWidth="true" hidden="false" outlineLevel="0" max="9475" min="9475" style="0" width="37.42"/>
    <col collapsed="false" customWidth="true" hidden="false" outlineLevel="0" max="9479" min="9476" style="0" width="7.42"/>
    <col collapsed="false" customWidth="true" hidden="false" outlineLevel="0" max="9480" min="9480" style="0" width="11.57"/>
    <col collapsed="false" customWidth="true" hidden="false" outlineLevel="0" max="9481" min="9481" style="0" width="14.14"/>
    <col collapsed="false" customWidth="true" hidden="false" outlineLevel="0" max="9729" min="9729" style="0" width="7.57"/>
    <col collapsed="false" customWidth="true" hidden="false" outlineLevel="0" max="9730" min="9730" style="0" width="11.14"/>
    <col collapsed="false" customWidth="true" hidden="false" outlineLevel="0" max="9731" min="9731" style="0" width="37.42"/>
    <col collapsed="false" customWidth="true" hidden="false" outlineLevel="0" max="9735" min="9732" style="0" width="7.42"/>
    <col collapsed="false" customWidth="true" hidden="false" outlineLevel="0" max="9736" min="9736" style="0" width="11.57"/>
    <col collapsed="false" customWidth="true" hidden="false" outlineLevel="0" max="9737" min="9737" style="0" width="14.14"/>
    <col collapsed="false" customWidth="true" hidden="false" outlineLevel="0" max="9985" min="9985" style="0" width="7.57"/>
    <col collapsed="false" customWidth="true" hidden="false" outlineLevel="0" max="9986" min="9986" style="0" width="11.14"/>
    <col collapsed="false" customWidth="true" hidden="false" outlineLevel="0" max="9987" min="9987" style="0" width="37.42"/>
    <col collapsed="false" customWidth="true" hidden="false" outlineLevel="0" max="9991" min="9988" style="0" width="7.42"/>
    <col collapsed="false" customWidth="true" hidden="false" outlineLevel="0" max="9992" min="9992" style="0" width="11.57"/>
    <col collapsed="false" customWidth="true" hidden="false" outlineLevel="0" max="9993" min="9993" style="0" width="14.14"/>
    <col collapsed="false" customWidth="true" hidden="false" outlineLevel="0" max="10241" min="10241" style="0" width="7.57"/>
    <col collapsed="false" customWidth="true" hidden="false" outlineLevel="0" max="10242" min="10242" style="0" width="11.14"/>
    <col collapsed="false" customWidth="true" hidden="false" outlineLevel="0" max="10243" min="10243" style="0" width="37.42"/>
    <col collapsed="false" customWidth="true" hidden="false" outlineLevel="0" max="10247" min="10244" style="0" width="7.42"/>
    <col collapsed="false" customWidth="true" hidden="false" outlineLevel="0" max="10248" min="10248" style="0" width="11.57"/>
    <col collapsed="false" customWidth="true" hidden="false" outlineLevel="0" max="10249" min="10249" style="0" width="14.14"/>
    <col collapsed="false" customWidth="true" hidden="false" outlineLevel="0" max="10497" min="10497" style="0" width="7.57"/>
    <col collapsed="false" customWidth="true" hidden="false" outlineLevel="0" max="10498" min="10498" style="0" width="11.14"/>
    <col collapsed="false" customWidth="true" hidden="false" outlineLevel="0" max="10499" min="10499" style="0" width="37.42"/>
    <col collapsed="false" customWidth="true" hidden="false" outlineLevel="0" max="10503" min="10500" style="0" width="7.42"/>
    <col collapsed="false" customWidth="true" hidden="false" outlineLevel="0" max="10504" min="10504" style="0" width="11.57"/>
    <col collapsed="false" customWidth="true" hidden="false" outlineLevel="0" max="10505" min="10505" style="0" width="14.14"/>
    <col collapsed="false" customWidth="true" hidden="false" outlineLevel="0" max="10753" min="10753" style="0" width="7.57"/>
    <col collapsed="false" customWidth="true" hidden="false" outlineLevel="0" max="10754" min="10754" style="0" width="11.14"/>
    <col collapsed="false" customWidth="true" hidden="false" outlineLevel="0" max="10755" min="10755" style="0" width="37.42"/>
    <col collapsed="false" customWidth="true" hidden="false" outlineLevel="0" max="10759" min="10756" style="0" width="7.42"/>
    <col collapsed="false" customWidth="true" hidden="false" outlineLevel="0" max="10760" min="10760" style="0" width="11.57"/>
    <col collapsed="false" customWidth="true" hidden="false" outlineLevel="0" max="10761" min="10761" style="0" width="14.14"/>
    <col collapsed="false" customWidth="true" hidden="false" outlineLevel="0" max="11009" min="11009" style="0" width="7.57"/>
    <col collapsed="false" customWidth="true" hidden="false" outlineLevel="0" max="11010" min="11010" style="0" width="11.14"/>
    <col collapsed="false" customWidth="true" hidden="false" outlineLevel="0" max="11011" min="11011" style="0" width="37.42"/>
    <col collapsed="false" customWidth="true" hidden="false" outlineLevel="0" max="11015" min="11012" style="0" width="7.42"/>
    <col collapsed="false" customWidth="true" hidden="false" outlineLevel="0" max="11016" min="11016" style="0" width="11.57"/>
    <col collapsed="false" customWidth="true" hidden="false" outlineLevel="0" max="11017" min="11017" style="0" width="14.14"/>
    <col collapsed="false" customWidth="true" hidden="false" outlineLevel="0" max="11265" min="11265" style="0" width="7.57"/>
    <col collapsed="false" customWidth="true" hidden="false" outlineLevel="0" max="11266" min="11266" style="0" width="11.14"/>
    <col collapsed="false" customWidth="true" hidden="false" outlineLevel="0" max="11267" min="11267" style="0" width="37.42"/>
    <col collapsed="false" customWidth="true" hidden="false" outlineLevel="0" max="11271" min="11268" style="0" width="7.42"/>
    <col collapsed="false" customWidth="true" hidden="false" outlineLevel="0" max="11272" min="11272" style="0" width="11.57"/>
    <col collapsed="false" customWidth="true" hidden="false" outlineLevel="0" max="11273" min="11273" style="0" width="14.14"/>
    <col collapsed="false" customWidth="true" hidden="false" outlineLevel="0" max="11521" min="11521" style="0" width="7.57"/>
    <col collapsed="false" customWidth="true" hidden="false" outlineLevel="0" max="11522" min="11522" style="0" width="11.14"/>
    <col collapsed="false" customWidth="true" hidden="false" outlineLevel="0" max="11523" min="11523" style="0" width="37.42"/>
    <col collapsed="false" customWidth="true" hidden="false" outlineLevel="0" max="11527" min="11524" style="0" width="7.42"/>
    <col collapsed="false" customWidth="true" hidden="false" outlineLevel="0" max="11528" min="11528" style="0" width="11.57"/>
    <col collapsed="false" customWidth="true" hidden="false" outlineLevel="0" max="11529" min="11529" style="0" width="14.14"/>
    <col collapsed="false" customWidth="true" hidden="false" outlineLevel="0" max="11777" min="11777" style="0" width="7.57"/>
    <col collapsed="false" customWidth="true" hidden="false" outlineLevel="0" max="11778" min="11778" style="0" width="11.14"/>
    <col collapsed="false" customWidth="true" hidden="false" outlineLevel="0" max="11779" min="11779" style="0" width="37.42"/>
    <col collapsed="false" customWidth="true" hidden="false" outlineLevel="0" max="11783" min="11780" style="0" width="7.42"/>
    <col collapsed="false" customWidth="true" hidden="false" outlineLevel="0" max="11784" min="11784" style="0" width="11.57"/>
    <col collapsed="false" customWidth="true" hidden="false" outlineLevel="0" max="11785" min="11785" style="0" width="14.14"/>
    <col collapsed="false" customWidth="true" hidden="false" outlineLevel="0" max="12033" min="12033" style="0" width="7.57"/>
    <col collapsed="false" customWidth="true" hidden="false" outlineLevel="0" max="12034" min="12034" style="0" width="11.14"/>
    <col collapsed="false" customWidth="true" hidden="false" outlineLevel="0" max="12035" min="12035" style="0" width="37.42"/>
    <col collapsed="false" customWidth="true" hidden="false" outlineLevel="0" max="12039" min="12036" style="0" width="7.42"/>
    <col collapsed="false" customWidth="true" hidden="false" outlineLevel="0" max="12040" min="12040" style="0" width="11.57"/>
    <col collapsed="false" customWidth="true" hidden="false" outlineLevel="0" max="12041" min="12041" style="0" width="14.14"/>
    <col collapsed="false" customWidth="true" hidden="false" outlineLevel="0" max="12289" min="12289" style="0" width="7.57"/>
    <col collapsed="false" customWidth="true" hidden="false" outlineLevel="0" max="12290" min="12290" style="0" width="11.14"/>
    <col collapsed="false" customWidth="true" hidden="false" outlineLevel="0" max="12291" min="12291" style="0" width="37.42"/>
    <col collapsed="false" customWidth="true" hidden="false" outlineLevel="0" max="12295" min="12292" style="0" width="7.42"/>
    <col collapsed="false" customWidth="true" hidden="false" outlineLevel="0" max="12296" min="12296" style="0" width="11.57"/>
    <col collapsed="false" customWidth="true" hidden="false" outlineLevel="0" max="12297" min="12297" style="0" width="14.14"/>
    <col collapsed="false" customWidth="true" hidden="false" outlineLevel="0" max="12545" min="12545" style="0" width="7.57"/>
    <col collapsed="false" customWidth="true" hidden="false" outlineLevel="0" max="12546" min="12546" style="0" width="11.14"/>
    <col collapsed="false" customWidth="true" hidden="false" outlineLevel="0" max="12547" min="12547" style="0" width="37.42"/>
    <col collapsed="false" customWidth="true" hidden="false" outlineLevel="0" max="12551" min="12548" style="0" width="7.42"/>
    <col collapsed="false" customWidth="true" hidden="false" outlineLevel="0" max="12552" min="12552" style="0" width="11.57"/>
    <col collapsed="false" customWidth="true" hidden="false" outlineLevel="0" max="12553" min="12553" style="0" width="14.14"/>
    <col collapsed="false" customWidth="true" hidden="false" outlineLevel="0" max="12801" min="12801" style="0" width="7.57"/>
    <col collapsed="false" customWidth="true" hidden="false" outlineLevel="0" max="12802" min="12802" style="0" width="11.14"/>
    <col collapsed="false" customWidth="true" hidden="false" outlineLevel="0" max="12803" min="12803" style="0" width="37.42"/>
    <col collapsed="false" customWidth="true" hidden="false" outlineLevel="0" max="12807" min="12804" style="0" width="7.42"/>
    <col collapsed="false" customWidth="true" hidden="false" outlineLevel="0" max="12808" min="12808" style="0" width="11.57"/>
    <col collapsed="false" customWidth="true" hidden="false" outlineLevel="0" max="12809" min="12809" style="0" width="14.14"/>
    <col collapsed="false" customWidth="true" hidden="false" outlineLevel="0" max="13057" min="13057" style="0" width="7.57"/>
    <col collapsed="false" customWidth="true" hidden="false" outlineLevel="0" max="13058" min="13058" style="0" width="11.14"/>
    <col collapsed="false" customWidth="true" hidden="false" outlineLevel="0" max="13059" min="13059" style="0" width="37.42"/>
    <col collapsed="false" customWidth="true" hidden="false" outlineLevel="0" max="13063" min="13060" style="0" width="7.42"/>
    <col collapsed="false" customWidth="true" hidden="false" outlineLevel="0" max="13064" min="13064" style="0" width="11.57"/>
    <col collapsed="false" customWidth="true" hidden="false" outlineLevel="0" max="13065" min="13065" style="0" width="14.14"/>
    <col collapsed="false" customWidth="true" hidden="false" outlineLevel="0" max="13313" min="13313" style="0" width="7.57"/>
    <col collapsed="false" customWidth="true" hidden="false" outlineLevel="0" max="13314" min="13314" style="0" width="11.14"/>
    <col collapsed="false" customWidth="true" hidden="false" outlineLevel="0" max="13315" min="13315" style="0" width="37.42"/>
    <col collapsed="false" customWidth="true" hidden="false" outlineLevel="0" max="13319" min="13316" style="0" width="7.42"/>
    <col collapsed="false" customWidth="true" hidden="false" outlineLevel="0" max="13320" min="13320" style="0" width="11.57"/>
    <col collapsed="false" customWidth="true" hidden="false" outlineLevel="0" max="13321" min="13321" style="0" width="14.14"/>
    <col collapsed="false" customWidth="true" hidden="false" outlineLevel="0" max="13569" min="13569" style="0" width="7.57"/>
    <col collapsed="false" customWidth="true" hidden="false" outlineLevel="0" max="13570" min="13570" style="0" width="11.14"/>
    <col collapsed="false" customWidth="true" hidden="false" outlineLevel="0" max="13571" min="13571" style="0" width="37.42"/>
    <col collapsed="false" customWidth="true" hidden="false" outlineLevel="0" max="13575" min="13572" style="0" width="7.42"/>
    <col collapsed="false" customWidth="true" hidden="false" outlineLevel="0" max="13576" min="13576" style="0" width="11.57"/>
    <col collapsed="false" customWidth="true" hidden="false" outlineLevel="0" max="13577" min="13577" style="0" width="14.14"/>
    <col collapsed="false" customWidth="true" hidden="false" outlineLevel="0" max="13825" min="13825" style="0" width="7.57"/>
    <col collapsed="false" customWidth="true" hidden="false" outlineLevel="0" max="13826" min="13826" style="0" width="11.14"/>
    <col collapsed="false" customWidth="true" hidden="false" outlineLevel="0" max="13827" min="13827" style="0" width="37.42"/>
    <col collapsed="false" customWidth="true" hidden="false" outlineLevel="0" max="13831" min="13828" style="0" width="7.42"/>
    <col collapsed="false" customWidth="true" hidden="false" outlineLevel="0" max="13832" min="13832" style="0" width="11.57"/>
    <col collapsed="false" customWidth="true" hidden="false" outlineLevel="0" max="13833" min="13833" style="0" width="14.14"/>
    <col collapsed="false" customWidth="true" hidden="false" outlineLevel="0" max="14081" min="14081" style="0" width="7.57"/>
    <col collapsed="false" customWidth="true" hidden="false" outlineLevel="0" max="14082" min="14082" style="0" width="11.14"/>
    <col collapsed="false" customWidth="true" hidden="false" outlineLevel="0" max="14083" min="14083" style="0" width="37.42"/>
    <col collapsed="false" customWidth="true" hidden="false" outlineLevel="0" max="14087" min="14084" style="0" width="7.42"/>
    <col collapsed="false" customWidth="true" hidden="false" outlineLevel="0" max="14088" min="14088" style="0" width="11.57"/>
    <col collapsed="false" customWidth="true" hidden="false" outlineLevel="0" max="14089" min="14089" style="0" width="14.14"/>
    <col collapsed="false" customWidth="true" hidden="false" outlineLevel="0" max="14337" min="14337" style="0" width="7.57"/>
    <col collapsed="false" customWidth="true" hidden="false" outlineLevel="0" max="14338" min="14338" style="0" width="11.14"/>
    <col collapsed="false" customWidth="true" hidden="false" outlineLevel="0" max="14339" min="14339" style="0" width="37.42"/>
    <col collapsed="false" customWidth="true" hidden="false" outlineLevel="0" max="14343" min="14340" style="0" width="7.42"/>
    <col collapsed="false" customWidth="true" hidden="false" outlineLevel="0" max="14344" min="14344" style="0" width="11.57"/>
    <col collapsed="false" customWidth="true" hidden="false" outlineLevel="0" max="14345" min="14345" style="0" width="14.14"/>
    <col collapsed="false" customWidth="true" hidden="false" outlineLevel="0" max="14593" min="14593" style="0" width="7.57"/>
    <col collapsed="false" customWidth="true" hidden="false" outlineLevel="0" max="14594" min="14594" style="0" width="11.14"/>
    <col collapsed="false" customWidth="true" hidden="false" outlineLevel="0" max="14595" min="14595" style="0" width="37.42"/>
    <col collapsed="false" customWidth="true" hidden="false" outlineLevel="0" max="14599" min="14596" style="0" width="7.42"/>
    <col collapsed="false" customWidth="true" hidden="false" outlineLevel="0" max="14600" min="14600" style="0" width="11.57"/>
    <col collapsed="false" customWidth="true" hidden="false" outlineLevel="0" max="14601" min="14601" style="0" width="14.14"/>
    <col collapsed="false" customWidth="true" hidden="false" outlineLevel="0" max="14849" min="14849" style="0" width="7.57"/>
    <col collapsed="false" customWidth="true" hidden="false" outlineLevel="0" max="14850" min="14850" style="0" width="11.14"/>
    <col collapsed="false" customWidth="true" hidden="false" outlineLevel="0" max="14851" min="14851" style="0" width="37.42"/>
    <col collapsed="false" customWidth="true" hidden="false" outlineLevel="0" max="14855" min="14852" style="0" width="7.42"/>
    <col collapsed="false" customWidth="true" hidden="false" outlineLevel="0" max="14856" min="14856" style="0" width="11.57"/>
    <col collapsed="false" customWidth="true" hidden="false" outlineLevel="0" max="14857" min="14857" style="0" width="14.14"/>
    <col collapsed="false" customWidth="true" hidden="false" outlineLevel="0" max="15105" min="15105" style="0" width="7.57"/>
    <col collapsed="false" customWidth="true" hidden="false" outlineLevel="0" max="15106" min="15106" style="0" width="11.14"/>
    <col collapsed="false" customWidth="true" hidden="false" outlineLevel="0" max="15107" min="15107" style="0" width="37.42"/>
    <col collapsed="false" customWidth="true" hidden="false" outlineLevel="0" max="15111" min="15108" style="0" width="7.42"/>
    <col collapsed="false" customWidth="true" hidden="false" outlineLevel="0" max="15112" min="15112" style="0" width="11.57"/>
    <col collapsed="false" customWidth="true" hidden="false" outlineLevel="0" max="15113" min="15113" style="0" width="14.14"/>
    <col collapsed="false" customWidth="true" hidden="false" outlineLevel="0" max="15361" min="15361" style="0" width="7.57"/>
    <col collapsed="false" customWidth="true" hidden="false" outlineLevel="0" max="15362" min="15362" style="0" width="11.14"/>
    <col collapsed="false" customWidth="true" hidden="false" outlineLevel="0" max="15363" min="15363" style="0" width="37.42"/>
    <col collapsed="false" customWidth="true" hidden="false" outlineLevel="0" max="15367" min="15364" style="0" width="7.42"/>
    <col collapsed="false" customWidth="true" hidden="false" outlineLevel="0" max="15368" min="15368" style="0" width="11.57"/>
    <col collapsed="false" customWidth="true" hidden="false" outlineLevel="0" max="15369" min="15369" style="0" width="14.14"/>
    <col collapsed="false" customWidth="true" hidden="false" outlineLevel="0" max="15617" min="15617" style="0" width="7.57"/>
    <col collapsed="false" customWidth="true" hidden="false" outlineLevel="0" max="15618" min="15618" style="0" width="11.14"/>
    <col collapsed="false" customWidth="true" hidden="false" outlineLevel="0" max="15619" min="15619" style="0" width="37.42"/>
    <col collapsed="false" customWidth="true" hidden="false" outlineLevel="0" max="15623" min="15620" style="0" width="7.42"/>
    <col collapsed="false" customWidth="true" hidden="false" outlineLevel="0" max="15624" min="15624" style="0" width="11.57"/>
    <col collapsed="false" customWidth="true" hidden="false" outlineLevel="0" max="15625" min="15625" style="0" width="14.14"/>
    <col collapsed="false" customWidth="true" hidden="false" outlineLevel="0" max="15873" min="15873" style="0" width="7.57"/>
    <col collapsed="false" customWidth="true" hidden="false" outlineLevel="0" max="15874" min="15874" style="0" width="11.14"/>
    <col collapsed="false" customWidth="true" hidden="false" outlineLevel="0" max="15875" min="15875" style="0" width="37.42"/>
    <col collapsed="false" customWidth="true" hidden="false" outlineLevel="0" max="15879" min="15876" style="0" width="7.42"/>
    <col collapsed="false" customWidth="true" hidden="false" outlineLevel="0" max="15880" min="15880" style="0" width="11.57"/>
    <col collapsed="false" customWidth="true" hidden="false" outlineLevel="0" max="15881" min="15881" style="0" width="14.14"/>
    <col collapsed="false" customWidth="true" hidden="false" outlineLevel="0" max="16129" min="16129" style="0" width="7.57"/>
    <col collapsed="false" customWidth="true" hidden="false" outlineLevel="0" max="16130" min="16130" style="0" width="11.14"/>
    <col collapsed="false" customWidth="true" hidden="false" outlineLevel="0" max="16131" min="16131" style="0" width="37.42"/>
    <col collapsed="false" customWidth="true" hidden="false" outlineLevel="0" max="16135" min="16132" style="0" width="7.42"/>
    <col collapsed="false" customWidth="true" hidden="false" outlineLevel="0" max="16136" min="16136" style="0" width="11.57"/>
    <col collapsed="false" customWidth="true" hidden="false" outlineLevel="0" max="16137" min="16137" style="0" width="14.14"/>
  </cols>
  <sheetData>
    <row r="2" customFormat="false" ht="22.05" hidden="false" customHeight="true" outlineLevel="0" collapsed="false">
      <c r="B2" s="16" t="s">
        <v>8</v>
      </c>
      <c r="C2" s="16"/>
      <c r="D2" s="16"/>
      <c r="E2" s="16"/>
      <c r="F2" s="16"/>
      <c r="G2" s="16"/>
      <c r="H2" s="16"/>
      <c r="I2" s="16"/>
      <c r="J2" s="16"/>
    </row>
    <row r="3" customFormat="false" ht="22.05" hidden="false" customHeight="true" outlineLevel="0" collapsed="false">
      <c r="B3" s="17" t="s">
        <v>9</v>
      </c>
      <c r="C3" s="17"/>
      <c r="D3" s="17"/>
      <c r="E3" s="17"/>
      <c r="F3" s="17"/>
      <c r="G3" s="17"/>
      <c r="H3" s="17"/>
      <c r="I3" s="17"/>
      <c r="J3" s="17"/>
    </row>
    <row r="4" customFormat="false" ht="15" hidden="false" customHeight="false" outlineLevel="0" collapsed="false">
      <c r="B4" s="18"/>
      <c r="C4" s="18"/>
      <c r="D4" s="18"/>
      <c r="E4" s="18"/>
      <c r="F4" s="18"/>
      <c r="G4" s="18"/>
      <c r="H4" s="18"/>
      <c r="I4" s="18"/>
      <c r="J4" s="18"/>
      <c r="K4" s="18"/>
    </row>
    <row r="5" customFormat="false" ht="15" hidden="false" customHeight="true" outlineLevel="0" collapsed="false">
      <c r="B5" s="19" t="s">
        <v>10</v>
      </c>
      <c r="C5" s="19"/>
      <c r="D5" s="19"/>
      <c r="E5" s="19"/>
      <c r="F5" s="19"/>
      <c r="G5" s="19"/>
      <c r="H5" s="19"/>
      <c r="I5" s="19"/>
      <c r="J5" s="19"/>
      <c r="K5" s="19"/>
    </row>
    <row r="6" customFormat="false" ht="15" hidden="false" customHeight="true" outlineLevel="0" collapsed="false">
      <c r="B6" s="5" t="n">
        <v>1</v>
      </c>
      <c r="C6" s="20" t="s">
        <v>11</v>
      </c>
      <c r="D6" s="20"/>
      <c r="E6" s="20"/>
      <c r="F6" s="20"/>
      <c r="G6" s="20"/>
      <c r="H6" s="20"/>
      <c r="I6" s="21" t="s">
        <v>12</v>
      </c>
      <c r="J6" s="21"/>
      <c r="K6" s="21"/>
    </row>
    <row r="7" customFormat="false" ht="15" hidden="false" customHeight="true" outlineLevel="0" collapsed="false">
      <c r="B7" s="5" t="n">
        <v>2</v>
      </c>
      <c r="C7" s="20" t="s">
        <v>13</v>
      </c>
      <c r="D7" s="20"/>
      <c r="E7" s="20"/>
      <c r="F7" s="20"/>
      <c r="G7" s="20"/>
      <c r="H7" s="20"/>
      <c r="I7" s="22" t="n">
        <f aca="false">(1653.58/44)*35</f>
        <v>1315.34772727273</v>
      </c>
      <c r="J7" s="22"/>
      <c r="K7" s="23" t="n">
        <f aca="false">I7*1.5</f>
        <v>1973.02159090909</v>
      </c>
    </row>
    <row r="8" customFormat="false" ht="15" hidden="false" customHeight="true" outlineLevel="0" collapsed="false">
      <c r="B8" s="5" t="n">
        <v>3</v>
      </c>
      <c r="C8" s="20" t="s">
        <v>14</v>
      </c>
      <c r="D8" s="20"/>
      <c r="E8" s="20"/>
      <c r="F8" s="20"/>
      <c r="G8" s="20"/>
      <c r="H8" s="20"/>
      <c r="I8" s="24" t="s">
        <v>15</v>
      </c>
      <c r="J8" s="24"/>
      <c r="K8" s="25" t="s">
        <v>16</v>
      </c>
    </row>
    <row r="9" customFormat="false" ht="15" hidden="false" customHeight="true" outlineLevel="0" collapsed="false">
      <c r="B9" s="5" t="n">
        <v>4</v>
      </c>
      <c r="C9" s="20" t="s">
        <v>17</v>
      </c>
      <c r="D9" s="20"/>
      <c r="E9" s="20"/>
      <c r="F9" s="20"/>
      <c r="G9" s="20"/>
      <c r="H9" s="20"/>
      <c r="I9" s="26" t="s">
        <v>18</v>
      </c>
      <c r="J9" s="26"/>
      <c r="K9" s="26"/>
    </row>
    <row r="10" customFormat="false" ht="15" hidden="false" customHeight="false" outlineLevel="0" collapsed="false">
      <c r="A10" s="15"/>
      <c r="B10" s="15"/>
      <c r="C10" s="15"/>
      <c r="D10" s="15"/>
      <c r="E10" s="15"/>
      <c r="F10" s="15"/>
      <c r="G10" s="15"/>
      <c r="H10" s="15"/>
      <c r="I10" s="15"/>
    </row>
    <row r="11" customFormat="false" ht="15" hidden="false" customHeight="true" outlineLevel="0" collapsed="false">
      <c r="B11" s="1" t="s">
        <v>19</v>
      </c>
      <c r="C11" s="1"/>
      <c r="D11" s="1"/>
      <c r="E11" s="1"/>
      <c r="F11" s="1"/>
      <c r="G11" s="1"/>
      <c r="H11" s="1"/>
      <c r="I11" s="1"/>
      <c r="J11" s="1"/>
      <c r="K11" s="1"/>
    </row>
    <row r="12" customFormat="false" ht="23.85" hidden="false" customHeight="true" outlineLevel="0" collapsed="false">
      <c r="B12" s="27" t="n">
        <v>1</v>
      </c>
      <c r="C12" s="28" t="s">
        <v>20</v>
      </c>
      <c r="D12" s="28"/>
      <c r="E12" s="28"/>
      <c r="F12" s="28"/>
      <c r="G12" s="28"/>
      <c r="H12" s="28"/>
      <c r="I12" s="29" t="s">
        <v>21</v>
      </c>
      <c r="J12" s="30" t="s">
        <v>22</v>
      </c>
      <c r="K12" s="30" t="s">
        <v>22</v>
      </c>
    </row>
    <row r="13" customFormat="false" ht="15" hidden="false" customHeight="true" outlineLevel="0" collapsed="false">
      <c r="B13" s="31" t="s">
        <v>2</v>
      </c>
      <c r="C13" s="20" t="s">
        <v>23</v>
      </c>
      <c r="D13" s="20"/>
      <c r="E13" s="20"/>
      <c r="F13" s="20"/>
      <c r="G13" s="20"/>
      <c r="H13" s="20"/>
      <c r="I13" s="20"/>
      <c r="J13" s="7" t="n">
        <f aca="false">I7</f>
        <v>1315.34772727273</v>
      </c>
      <c r="K13" s="7" t="n">
        <f aca="false">K7</f>
        <v>1973.02159090909</v>
      </c>
    </row>
    <row r="14" customFormat="false" ht="15" hidden="false" customHeight="true" outlineLevel="0" collapsed="false">
      <c r="B14" s="31" t="s">
        <v>2</v>
      </c>
      <c r="C14" s="32" t="s">
        <v>24</v>
      </c>
      <c r="D14" s="32"/>
      <c r="E14" s="32"/>
      <c r="F14" s="32"/>
      <c r="G14" s="32"/>
      <c r="H14" s="32"/>
      <c r="I14" s="33" t="n">
        <v>0.4</v>
      </c>
      <c r="J14" s="7" t="n">
        <f aca="false">ROUND(I14*I7,2)</f>
        <v>526.14</v>
      </c>
      <c r="K14" s="7" t="n">
        <v>0</v>
      </c>
    </row>
    <row r="15" customFormat="false" ht="15" hidden="false" customHeight="true" outlineLevel="0" collapsed="false">
      <c r="B15" s="34" t="s">
        <v>25</v>
      </c>
      <c r="C15" s="34"/>
      <c r="D15" s="34"/>
      <c r="E15" s="34"/>
      <c r="F15" s="34"/>
      <c r="G15" s="34"/>
      <c r="H15" s="34"/>
      <c r="I15" s="34"/>
      <c r="J15" s="35" t="n">
        <f aca="false">SUM(J13:J14)</f>
        <v>1841.48772727273</v>
      </c>
      <c r="K15" s="35" t="n">
        <f aca="false">SUM(K13:K14)</f>
        <v>1973.02159090909</v>
      </c>
    </row>
    <row r="16" customFormat="false" ht="15" hidden="false" customHeight="false" outlineLevel="0" collapsed="false">
      <c r="A16" s="15"/>
      <c r="B16" s="15"/>
      <c r="C16" s="15"/>
      <c r="D16" s="15"/>
      <c r="E16" s="15"/>
      <c r="F16" s="15"/>
      <c r="G16" s="15"/>
      <c r="H16" s="15"/>
      <c r="I16" s="15"/>
    </row>
    <row r="17" customFormat="false" ht="15" hidden="false" customHeight="false" outlineLevel="0" collapsed="false">
      <c r="B17" s="1" t="s">
        <v>26</v>
      </c>
      <c r="C17" s="1"/>
      <c r="D17" s="1"/>
      <c r="E17" s="1"/>
      <c r="F17" s="1"/>
      <c r="G17" s="1"/>
      <c r="H17" s="1"/>
      <c r="I17" s="1"/>
      <c r="J17" s="1"/>
      <c r="K17" s="1"/>
    </row>
    <row r="18" customFormat="false" ht="15" hidden="false" customHeight="true" outlineLevel="0" collapsed="false">
      <c r="B18" s="2" t="n">
        <v>2</v>
      </c>
      <c r="C18" s="36" t="s">
        <v>27</v>
      </c>
      <c r="D18" s="36"/>
      <c r="E18" s="36"/>
      <c r="F18" s="36"/>
      <c r="G18" s="36"/>
      <c r="H18" s="36"/>
      <c r="I18" s="36"/>
      <c r="J18" s="37" t="s">
        <v>1</v>
      </c>
      <c r="K18" s="37" t="s">
        <v>1</v>
      </c>
    </row>
    <row r="19" customFormat="false" ht="15" hidden="false" customHeight="true" outlineLevel="0" collapsed="false">
      <c r="B19" s="5" t="s">
        <v>2</v>
      </c>
      <c r="C19" s="38" t="s">
        <v>28</v>
      </c>
      <c r="D19" s="38"/>
      <c r="E19" s="38"/>
      <c r="F19" s="38"/>
      <c r="G19" s="38"/>
      <c r="H19" s="38"/>
      <c r="I19" s="38"/>
      <c r="J19" s="7" t="n">
        <f aca="false">IF(ROUND((21*I20*2)-(J13*0.06),2)&lt;0,0,ROUND((21*I20*2)-(J13*0.06),2))*1+(I20*2*21.726-0.06*J13)*0</f>
        <v>131.08</v>
      </c>
      <c r="K19" s="7" t="n">
        <f aca="false">IF(ROUND((21*I20*2)-(K13*0.06),2)&lt;0,0,ROUND((21*I20*2)-(K13*0.06),2))*1+(I20*2*21.726-0.06*K13)*0</f>
        <v>91.62</v>
      </c>
    </row>
    <row r="20" customFormat="false" ht="15" hidden="false" customHeight="true" outlineLevel="0" collapsed="false">
      <c r="B20" s="5"/>
      <c r="C20" s="39" t="s">
        <v>29</v>
      </c>
      <c r="D20" s="39"/>
      <c r="E20" s="39"/>
      <c r="F20" s="39"/>
      <c r="G20" s="39"/>
      <c r="H20" s="39"/>
      <c r="I20" s="40" t="n">
        <v>5</v>
      </c>
      <c r="J20" s="7" t="s">
        <v>30</v>
      </c>
      <c r="K20" s="7" t="s">
        <v>30</v>
      </c>
    </row>
    <row r="21" customFormat="false" ht="15" hidden="false" customHeight="true" outlineLevel="0" collapsed="false">
      <c r="B21" s="5" t="s">
        <v>4</v>
      </c>
      <c r="C21" s="38" t="s">
        <v>31</v>
      </c>
      <c r="D21" s="38"/>
      <c r="E21" s="38"/>
      <c r="F21" s="38"/>
      <c r="G21" s="38"/>
      <c r="H21" s="38"/>
      <c r="I21" s="38"/>
      <c r="J21" s="7" t="n">
        <f aca="false">ROUND((21*I22)-(0.19*21*I22),2)</f>
        <v>432.39</v>
      </c>
      <c r="K21" s="7" t="n">
        <f aca="false">ROUND((21*I22)-(0.19*21*I22),2)</f>
        <v>432.39</v>
      </c>
    </row>
    <row r="22" customFormat="false" ht="15" hidden="false" customHeight="true" outlineLevel="0" collapsed="false">
      <c r="B22" s="5"/>
      <c r="C22" s="41" t="s">
        <v>32</v>
      </c>
      <c r="D22" s="41"/>
      <c r="E22" s="41"/>
      <c r="F22" s="41"/>
      <c r="G22" s="41"/>
      <c r="H22" s="41"/>
      <c r="I22" s="40" t="n">
        <v>25.42</v>
      </c>
      <c r="J22" s="7" t="s">
        <v>33</v>
      </c>
      <c r="K22" s="7" t="s">
        <v>30</v>
      </c>
    </row>
    <row r="23" customFormat="false" ht="15" hidden="false" customHeight="true" outlineLevel="0" collapsed="false">
      <c r="B23" s="5" t="s">
        <v>34</v>
      </c>
      <c r="C23" s="38" t="s">
        <v>35</v>
      </c>
      <c r="D23" s="38"/>
      <c r="E23" s="38"/>
      <c r="F23" s="38"/>
      <c r="G23" s="38"/>
      <c r="H23" s="38"/>
      <c r="I23" s="38"/>
      <c r="J23" s="7" t="n">
        <v>0</v>
      </c>
      <c r="K23" s="7" t="n">
        <v>0</v>
      </c>
    </row>
    <row r="24" customFormat="false" ht="15" hidden="false" customHeight="false" outlineLevel="0" collapsed="false">
      <c r="B24" s="5" t="s">
        <v>36</v>
      </c>
      <c r="C24" s="42" t="s">
        <v>37</v>
      </c>
      <c r="D24" s="42"/>
      <c r="E24" s="42"/>
      <c r="F24" s="42"/>
      <c r="G24" s="42"/>
      <c r="H24" s="42"/>
      <c r="I24" s="42"/>
      <c r="J24" s="7" t="n">
        <v>0</v>
      </c>
      <c r="K24" s="7" t="n">
        <v>0</v>
      </c>
    </row>
    <row r="25" customFormat="false" ht="15" hidden="false" customHeight="false" outlineLevel="0" collapsed="false">
      <c r="B25" s="5" t="s">
        <v>38</v>
      </c>
      <c r="C25" s="42" t="s">
        <v>39</v>
      </c>
      <c r="D25" s="42"/>
      <c r="E25" s="42"/>
      <c r="F25" s="42"/>
      <c r="G25" s="42"/>
      <c r="H25" s="42"/>
      <c r="I25" s="42"/>
      <c r="J25" s="7" t="n">
        <v>24.1</v>
      </c>
      <c r="K25" s="7" t="n">
        <v>24.1</v>
      </c>
    </row>
    <row r="26" customFormat="false" ht="15" hidden="false" customHeight="false" outlineLevel="0" collapsed="false">
      <c r="B26" s="5" t="s">
        <v>40</v>
      </c>
      <c r="C26" s="42" t="s">
        <v>41</v>
      </c>
      <c r="D26" s="42"/>
      <c r="E26" s="42"/>
      <c r="F26" s="42"/>
      <c r="G26" s="42"/>
      <c r="H26" s="42"/>
      <c r="I26" s="42"/>
      <c r="J26" s="7" t="n">
        <v>0</v>
      </c>
      <c r="K26" s="7" t="n">
        <v>0</v>
      </c>
    </row>
    <row r="27" customFormat="false" ht="15" hidden="false" customHeight="true" outlineLevel="0" collapsed="false">
      <c r="B27" s="43"/>
      <c r="C27" s="44" t="s">
        <v>42</v>
      </c>
      <c r="D27" s="44"/>
      <c r="E27" s="44"/>
      <c r="F27" s="44"/>
      <c r="G27" s="44"/>
      <c r="H27" s="44"/>
      <c r="I27" s="44"/>
      <c r="J27" s="45" t="n">
        <f aca="false">SUM(J19:J26)</f>
        <v>587.57</v>
      </c>
      <c r="K27" s="45" t="n">
        <f aca="false">SUM(K19:K26)</f>
        <v>548.11</v>
      </c>
    </row>
    <row r="28" customFormat="false" ht="15" hidden="false" customHeight="false" outlineLevel="0" collapsed="false">
      <c r="A28" s="15"/>
      <c r="B28" s="15"/>
      <c r="C28" s="15"/>
      <c r="D28" s="15"/>
      <c r="E28" s="15"/>
      <c r="F28" s="15"/>
      <c r="G28" s="15"/>
      <c r="H28" s="15"/>
      <c r="I28" s="15"/>
    </row>
    <row r="29" customFormat="false" ht="15" hidden="false" customHeight="true" outlineLevel="0" collapsed="false">
      <c r="A29" s="15"/>
      <c r="B29" s="46" t="s">
        <v>43</v>
      </c>
      <c r="C29" s="46"/>
      <c r="D29" s="46"/>
      <c r="E29" s="46"/>
      <c r="F29" s="46"/>
      <c r="G29" s="46"/>
      <c r="H29" s="46"/>
      <c r="I29" s="46"/>
      <c r="J29" s="46"/>
      <c r="K29" s="46"/>
    </row>
    <row r="30" customFormat="false" ht="15" hidden="false" customHeight="true" outlineLevel="0" collapsed="false">
      <c r="B30" s="47" t="s">
        <v>44</v>
      </c>
      <c r="C30" s="47"/>
      <c r="D30" s="47"/>
      <c r="E30" s="47"/>
      <c r="F30" s="47"/>
      <c r="G30" s="47"/>
      <c r="H30" s="47"/>
      <c r="I30" s="47"/>
      <c r="J30" s="47"/>
      <c r="K30" s="47"/>
    </row>
    <row r="31" customFormat="false" ht="23.85" hidden="false" customHeight="true" outlineLevel="0" collapsed="false">
      <c r="B31" s="48" t="s">
        <v>45</v>
      </c>
      <c r="C31" s="36" t="s">
        <v>46</v>
      </c>
      <c r="D31" s="36"/>
      <c r="E31" s="36"/>
      <c r="F31" s="36"/>
      <c r="G31" s="36"/>
      <c r="H31" s="36"/>
      <c r="I31" s="49" t="s">
        <v>21</v>
      </c>
      <c r="J31" s="37" t="s">
        <v>1</v>
      </c>
      <c r="K31" s="37" t="s">
        <v>1</v>
      </c>
    </row>
    <row r="32" customFormat="false" ht="15" hidden="false" customHeight="true" outlineLevel="0" collapsed="false">
      <c r="B32" s="50" t="s">
        <v>2</v>
      </c>
      <c r="C32" s="20" t="s">
        <v>47</v>
      </c>
      <c r="D32" s="20"/>
      <c r="E32" s="20"/>
      <c r="F32" s="20"/>
      <c r="G32" s="20"/>
      <c r="H32" s="20"/>
      <c r="I32" s="33" t="n">
        <v>0.2</v>
      </c>
      <c r="J32" s="7" t="n">
        <f aca="false">ROUND($J$15*I32,2)</f>
        <v>368.3</v>
      </c>
      <c r="K32" s="7" t="n">
        <f aca="false">ROUND($K$15*I32,2)</f>
        <v>394.6</v>
      </c>
    </row>
    <row r="33" customFormat="false" ht="15" hidden="false" customHeight="true" outlineLevel="0" collapsed="false">
      <c r="B33" s="50" t="s">
        <v>4</v>
      </c>
      <c r="C33" s="20" t="s">
        <v>48</v>
      </c>
      <c r="D33" s="20"/>
      <c r="E33" s="20"/>
      <c r="F33" s="20"/>
      <c r="G33" s="20"/>
      <c r="H33" s="20"/>
      <c r="I33" s="33" t="n">
        <v>0.015</v>
      </c>
      <c r="J33" s="7" t="n">
        <f aca="false">ROUND($J$15*I33,2)</f>
        <v>27.62</v>
      </c>
      <c r="K33" s="7" t="n">
        <f aca="false">ROUND($K$15*I33,2)</f>
        <v>29.6</v>
      </c>
    </row>
    <row r="34" customFormat="false" ht="15" hidden="false" customHeight="true" outlineLevel="0" collapsed="false">
      <c r="B34" s="50" t="s">
        <v>34</v>
      </c>
      <c r="C34" s="20" t="s">
        <v>49</v>
      </c>
      <c r="D34" s="20"/>
      <c r="E34" s="20"/>
      <c r="F34" s="20"/>
      <c r="G34" s="20"/>
      <c r="H34" s="20"/>
      <c r="I34" s="33" t="n">
        <v>0.01</v>
      </c>
      <c r="J34" s="7" t="n">
        <f aca="false">ROUND($J$15*I34,2)</f>
        <v>18.41</v>
      </c>
      <c r="K34" s="7" t="n">
        <f aca="false">ROUND($K$15*I34,2)</f>
        <v>19.73</v>
      </c>
    </row>
    <row r="35" customFormat="false" ht="15" hidden="false" customHeight="true" outlineLevel="0" collapsed="false">
      <c r="B35" s="50" t="s">
        <v>36</v>
      </c>
      <c r="C35" s="20" t="s">
        <v>50</v>
      </c>
      <c r="D35" s="20"/>
      <c r="E35" s="20"/>
      <c r="F35" s="20"/>
      <c r="G35" s="20"/>
      <c r="H35" s="20"/>
      <c r="I35" s="33" t="n">
        <v>0.002</v>
      </c>
      <c r="J35" s="7" t="n">
        <f aca="false">ROUND($J$15*I35,2)</f>
        <v>3.68</v>
      </c>
      <c r="K35" s="7" t="n">
        <f aca="false">ROUND($K$15*I35,2)</f>
        <v>3.95</v>
      </c>
    </row>
    <row r="36" customFormat="false" ht="15" hidden="false" customHeight="true" outlineLevel="0" collapsed="false">
      <c r="B36" s="50" t="s">
        <v>51</v>
      </c>
      <c r="C36" s="20" t="s">
        <v>52</v>
      </c>
      <c r="D36" s="20"/>
      <c r="E36" s="20"/>
      <c r="F36" s="20"/>
      <c r="G36" s="20"/>
      <c r="H36" s="20"/>
      <c r="I36" s="33" t="n">
        <v>0.025</v>
      </c>
      <c r="J36" s="7" t="n">
        <f aca="false">ROUND($J$15*I36,2)</f>
        <v>46.04</v>
      </c>
      <c r="K36" s="7" t="n">
        <f aca="false">ROUND($K$15*I36,2)</f>
        <v>49.33</v>
      </c>
    </row>
    <row r="37" customFormat="false" ht="15" hidden="false" customHeight="true" outlineLevel="0" collapsed="false">
      <c r="B37" s="50" t="s">
        <v>38</v>
      </c>
      <c r="C37" s="20" t="s">
        <v>53</v>
      </c>
      <c r="D37" s="20"/>
      <c r="E37" s="20"/>
      <c r="F37" s="20"/>
      <c r="G37" s="20"/>
      <c r="H37" s="20"/>
      <c r="I37" s="33" t="n">
        <v>0.08</v>
      </c>
      <c r="J37" s="7" t="n">
        <f aca="false">ROUND($J$15*I37,2)</f>
        <v>147.32</v>
      </c>
      <c r="K37" s="7" t="n">
        <f aca="false">ROUND($K$15*I37,2)</f>
        <v>157.84</v>
      </c>
    </row>
    <row r="38" customFormat="false" ht="21.75" hidden="false" customHeight="true" outlineLevel="0" collapsed="false">
      <c r="B38" s="50" t="s">
        <v>40</v>
      </c>
      <c r="C38" s="51" t="s">
        <v>54</v>
      </c>
      <c r="D38" s="51"/>
      <c r="E38" s="52" t="s">
        <v>55</v>
      </c>
      <c r="F38" s="53" t="n">
        <v>0.03</v>
      </c>
      <c r="G38" s="54" t="s">
        <v>56</v>
      </c>
      <c r="H38" s="55" t="n">
        <v>1</v>
      </c>
      <c r="I38" s="33" t="n">
        <f aca="false">ROUND((F38*H38),6)</f>
        <v>0.03</v>
      </c>
      <c r="J38" s="7" t="n">
        <f aca="false">ROUND($J$15*I38,2)</f>
        <v>55.24</v>
      </c>
      <c r="K38" s="7" t="n">
        <f aca="false">ROUND($K$15*I38,2)</f>
        <v>59.19</v>
      </c>
    </row>
    <row r="39" customFormat="false" ht="15" hidden="false" customHeight="true" outlineLevel="0" collapsed="false">
      <c r="B39" s="50" t="s">
        <v>57</v>
      </c>
      <c r="C39" s="20" t="s">
        <v>58</v>
      </c>
      <c r="D39" s="20"/>
      <c r="E39" s="20"/>
      <c r="F39" s="20"/>
      <c r="G39" s="20"/>
      <c r="H39" s="20"/>
      <c r="I39" s="33" t="n">
        <v>0.006</v>
      </c>
      <c r="J39" s="7" t="n">
        <f aca="false">ROUND($J$15*I39,2)</f>
        <v>11.05</v>
      </c>
      <c r="K39" s="7" t="n">
        <f aca="false">ROUND($K$15*I39,2)</f>
        <v>11.84</v>
      </c>
    </row>
    <row r="40" customFormat="false" ht="15" hidden="false" customHeight="true" outlineLevel="0" collapsed="false">
      <c r="B40" s="34" t="s">
        <v>59</v>
      </c>
      <c r="C40" s="34"/>
      <c r="D40" s="34"/>
      <c r="E40" s="34"/>
      <c r="F40" s="34"/>
      <c r="G40" s="34"/>
      <c r="H40" s="34"/>
      <c r="I40" s="56" t="n">
        <f aca="false">SUM(I32:I39)</f>
        <v>0.368</v>
      </c>
      <c r="J40" s="45" t="n">
        <f aca="false">SUM(J32:J39)</f>
        <v>677.66</v>
      </c>
      <c r="K40" s="45" t="n">
        <f aca="false">SUM(K32:K39)</f>
        <v>726.08</v>
      </c>
    </row>
    <row r="41" customFormat="false" ht="15" hidden="false" customHeight="true" outlineLevel="0" collapsed="false">
      <c r="B41" s="47" t="s">
        <v>60</v>
      </c>
      <c r="C41" s="47"/>
      <c r="D41" s="47"/>
      <c r="E41" s="47"/>
      <c r="F41" s="47"/>
      <c r="G41" s="47"/>
      <c r="H41" s="47"/>
      <c r="I41" s="47"/>
      <c r="J41" s="47"/>
      <c r="K41" s="47"/>
    </row>
    <row r="42" customFormat="false" ht="15" hidden="false" customHeight="true" outlineLevel="0" collapsed="false">
      <c r="B42" s="2" t="s">
        <v>61</v>
      </c>
      <c r="C42" s="36" t="s">
        <v>62</v>
      </c>
      <c r="D42" s="36"/>
      <c r="E42" s="36"/>
      <c r="F42" s="36"/>
      <c r="G42" s="36"/>
      <c r="H42" s="36"/>
      <c r="I42" s="36"/>
      <c r="J42" s="2" t="s">
        <v>1</v>
      </c>
      <c r="K42" s="2" t="s">
        <v>1</v>
      </c>
    </row>
    <row r="43" customFormat="false" ht="15" hidden="false" customHeight="true" outlineLevel="0" collapsed="false">
      <c r="B43" s="5" t="s">
        <v>2</v>
      </c>
      <c r="C43" s="20" t="s">
        <v>63</v>
      </c>
      <c r="D43" s="20"/>
      <c r="E43" s="20"/>
      <c r="F43" s="20"/>
      <c r="G43" s="20"/>
      <c r="H43" s="20"/>
      <c r="I43" s="33" t="n">
        <v>0.0893</v>
      </c>
      <c r="J43" s="7" t="n">
        <f aca="false">ROUND($J$15*I43,2)</f>
        <v>164.44</v>
      </c>
      <c r="K43" s="7" t="n">
        <f aca="false">ROUND($K$15*I43,2)</f>
        <v>176.19</v>
      </c>
    </row>
    <row r="44" customFormat="false" ht="15" hidden="false" customHeight="true" outlineLevel="0" collapsed="false">
      <c r="B44" s="5" t="s">
        <v>4</v>
      </c>
      <c r="C44" s="20" t="s">
        <v>64</v>
      </c>
      <c r="D44" s="20"/>
      <c r="E44" s="20"/>
      <c r="F44" s="20"/>
      <c r="G44" s="20"/>
      <c r="H44" s="20"/>
      <c r="I44" s="57" t="n">
        <f aca="false">(1/3)*(5/56)</f>
        <v>0.0297619047619048</v>
      </c>
      <c r="J44" s="7" t="n">
        <f aca="false">ROUND($J$15*I44,2)</f>
        <v>54.81</v>
      </c>
      <c r="K44" s="7" t="n">
        <f aca="false">ROUND($K$15*I44,2)</f>
        <v>58.72</v>
      </c>
    </row>
    <row r="45" customFormat="false" ht="15" hidden="false" customHeight="true" outlineLevel="0" collapsed="false">
      <c r="B45" s="58" t="s">
        <v>65</v>
      </c>
      <c r="C45" s="58"/>
      <c r="D45" s="58"/>
      <c r="E45" s="58"/>
      <c r="F45" s="58"/>
      <c r="G45" s="58"/>
      <c r="H45" s="58"/>
      <c r="I45" s="58"/>
      <c r="J45" s="59" t="n">
        <f aca="false">SUM(J43:J44)</f>
        <v>219.25</v>
      </c>
      <c r="K45" s="59" t="n">
        <f aca="false">SUM(K43:K44)</f>
        <v>234.91</v>
      </c>
    </row>
    <row r="46" customFormat="false" ht="15" hidden="false" customHeight="true" outlineLevel="0" collapsed="false">
      <c r="B46" s="5" t="s">
        <v>34</v>
      </c>
      <c r="C46" s="60" t="s">
        <v>66</v>
      </c>
      <c r="D46" s="60"/>
      <c r="E46" s="60"/>
      <c r="F46" s="60"/>
      <c r="G46" s="60"/>
      <c r="H46" s="60"/>
      <c r="I46" s="60"/>
      <c r="J46" s="61" t="n">
        <f aca="false">ROUND(I40*J45,2)</f>
        <v>80.68</v>
      </c>
      <c r="K46" s="61" t="n">
        <f aca="false">ROUND(I40*K45,2)</f>
        <v>86.45</v>
      </c>
    </row>
    <row r="47" customFormat="false" ht="15" hidden="false" customHeight="true" outlineLevel="0" collapsed="false">
      <c r="B47" s="34" t="s">
        <v>59</v>
      </c>
      <c r="C47" s="34"/>
      <c r="D47" s="34"/>
      <c r="E47" s="34"/>
      <c r="F47" s="34"/>
      <c r="G47" s="34"/>
      <c r="H47" s="34"/>
      <c r="I47" s="34"/>
      <c r="J47" s="59" t="n">
        <f aca="false">SUM(J45:J46)</f>
        <v>299.93</v>
      </c>
      <c r="K47" s="62" t="n">
        <f aca="false">SUM(K45:K46)</f>
        <v>321.36</v>
      </c>
    </row>
    <row r="48" customFormat="false" ht="15" hidden="false" customHeight="true" outlineLevel="0" collapsed="false">
      <c r="B48" s="47" t="s">
        <v>67</v>
      </c>
      <c r="C48" s="47"/>
      <c r="D48" s="47"/>
      <c r="E48" s="47"/>
      <c r="F48" s="47"/>
      <c r="G48" s="47"/>
      <c r="H48" s="47"/>
      <c r="I48" s="47"/>
      <c r="J48" s="47"/>
      <c r="K48" s="47"/>
    </row>
    <row r="49" customFormat="false" ht="15" hidden="false" customHeight="false" outlineLevel="0" collapsed="false">
      <c r="B49" s="2" t="s">
        <v>68</v>
      </c>
      <c r="C49" s="3" t="s">
        <v>69</v>
      </c>
      <c r="D49" s="3"/>
      <c r="E49" s="3"/>
      <c r="F49" s="3"/>
      <c r="G49" s="3"/>
      <c r="H49" s="3"/>
      <c r="I49" s="3"/>
      <c r="J49" s="2" t="s">
        <v>1</v>
      </c>
      <c r="K49" s="2" t="s">
        <v>1</v>
      </c>
    </row>
    <row r="50" customFormat="false" ht="15" hidden="false" customHeight="true" outlineLevel="0" collapsed="false">
      <c r="B50" s="5" t="s">
        <v>2</v>
      </c>
      <c r="C50" s="20" t="s">
        <v>70</v>
      </c>
      <c r="D50" s="20"/>
      <c r="E50" s="20"/>
      <c r="F50" s="20"/>
      <c r="G50" s="20"/>
      <c r="H50" s="20"/>
      <c r="I50" s="33" t="n">
        <v>0.000740666666666667</v>
      </c>
      <c r="J50" s="7" t="n">
        <f aca="false">ROUND($J$15*I50,2)</f>
        <v>1.36</v>
      </c>
      <c r="K50" s="7" t="n">
        <f aca="false">ROUND($K$15*I50,2)</f>
        <v>1.46</v>
      </c>
    </row>
    <row r="51" customFormat="false" ht="15" hidden="false" customHeight="true" outlineLevel="0" collapsed="false">
      <c r="B51" s="5" t="s">
        <v>4</v>
      </c>
      <c r="C51" s="20" t="s">
        <v>71</v>
      </c>
      <c r="D51" s="20"/>
      <c r="E51" s="20"/>
      <c r="F51" s="20"/>
      <c r="G51" s="20"/>
      <c r="H51" s="20"/>
      <c r="I51" s="20"/>
      <c r="J51" s="7" t="n">
        <f aca="false">ROUND($I$40*J50,2)</f>
        <v>0.5</v>
      </c>
      <c r="K51" s="7" t="n">
        <f aca="false">ROUND($I$40*K50,2)</f>
        <v>0.54</v>
      </c>
    </row>
    <row r="52" customFormat="false" ht="15" hidden="false" customHeight="true" outlineLevel="0" collapsed="false">
      <c r="B52" s="34" t="s">
        <v>59</v>
      </c>
      <c r="C52" s="34"/>
      <c r="D52" s="34"/>
      <c r="E52" s="34"/>
      <c r="F52" s="34"/>
      <c r="G52" s="34"/>
      <c r="H52" s="34"/>
      <c r="I52" s="34"/>
      <c r="J52" s="45" t="n">
        <f aca="false">SUM(J50:J51)</f>
        <v>1.86</v>
      </c>
      <c r="K52" s="45" t="n">
        <f aca="false">SUM(K50:K51)</f>
        <v>2</v>
      </c>
    </row>
    <row r="53" customFormat="false" ht="15" hidden="false" customHeight="true" outlineLevel="0" collapsed="false">
      <c r="B53" s="47" t="s">
        <v>72</v>
      </c>
      <c r="C53" s="47"/>
      <c r="D53" s="47"/>
      <c r="E53" s="47"/>
      <c r="F53" s="47"/>
      <c r="G53" s="47"/>
      <c r="H53" s="47"/>
      <c r="I53" s="47"/>
      <c r="J53" s="47"/>
      <c r="K53" s="47"/>
    </row>
    <row r="54" customFormat="false" ht="15" hidden="false" customHeight="false" outlineLevel="0" collapsed="false">
      <c r="B54" s="2" t="s">
        <v>73</v>
      </c>
      <c r="C54" s="3" t="s">
        <v>74</v>
      </c>
      <c r="D54" s="3"/>
      <c r="E54" s="3"/>
      <c r="F54" s="3"/>
      <c r="G54" s="3"/>
      <c r="H54" s="3"/>
      <c r="I54" s="3"/>
      <c r="J54" s="2" t="s">
        <v>1</v>
      </c>
      <c r="K54" s="2" t="s">
        <v>1</v>
      </c>
    </row>
    <row r="55" customFormat="false" ht="15" hidden="false" customHeight="true" outlineLevel="0" collapsed="false">
      <c r="B55" s="5" t="s">
        <v>2</v>
      </c>
      <c r="C55" s="20" t="s">
        <v>75</v>
      </c>
      <c r="D55" s="20"/>
      <c r="E55" s="20"/>
      <c r="F55" s="20"/>
      <c r="G55" s="20"/>
      <c r="H55" s="20"/>
      <c r="I55" s="33" t="n">
        <v>0.0046</v>
      </c>
      <c r="J55" s="7" t="n">
        <f aca="false">ROUND( (J15/12)*(33/30)*5%,2)</f>
        <v>8.44</v>
      </c>
      <c r="K55" s="7" t="n">
        <f aca="false">ROUND( (K15/12)*(33/30)*5%,2)</f>
        <v>9.04</v>
      </c>
    </row>
    <row r="56" customFormat="false" ht="15" hidden="false" customHeight="true" outlineLevel="0" collapsed="false">
      <c r="B56" s="5" t="s">
        <v>4</v>
      </c>
      <c r="C56" s="20" t="s">
        <v>76</v>
      </c>
      <c r="D56" s="20"/>
      <c r="E56" s="20"/>
      <c r="F56" s="20"/>
      <c r="G56" s="20"/>
      <c r="H56" s="20"/>
      <c r="I56" s="5"/>
      <c r="J56" s="7" t="n">
        <f aca="false">ROUND($I$37*J55,2)</f>
        <v>0.68</v>
      </c>
      <c r="K56" s="7" t="n">
        <f aca="false">ROUND($I$37*K55,2)</f>
        <v>0.72</v>
      </c>
    </row>
    <row r="57" customFormat="false" ht="15" hidden="false" customHeight="true" outlineLevel="0" collapsed="false">
      <c r="B57" s="5" t="s">
        <v>34</v>
      </c>
      <c r="C57" s="20" t="s">
        <v>77</v>
      </c>
      <c r="D57" s="20"/>
      <c r="E57" s="20"/>
      <c r="F57" s="20"/>
      <c r="G57" s="20"/>
      <c r="H57" s="20"/>
      <c r="I57" s="33" t="n">
        <v>0.0024</v>
      </c>
      <c r="J57" s="7" t="n">
        <f aca="false">ROUND($J$15*I57,2)</f>
        <v>4.42</v>
      </c>
      <c r="K57" s="7" t="n">
        <f aca="false">ROUND($K$15*I57,2)</f>
        <v>4.74</v>
      </c>
    </row>
    <row r="58" customFormat="false" ht="15" hidden="false" customHeight="true" outlineLevel="0" collapsed="false">
      <c r="B58" s="5" t="s">
        <v>36</v>
      </c>
      <c r="C58" s="20" t="s">
        <v>78</v>
      </c>
      <c r="D58" s="20"/>
      <c r="E58" s="20"/>
      <c r="F58" s="20"/>
      <c r="G58" s="20"/>
      <c r="H58" s="20"/>
      <c r="I58" s="33" t="n">
        <v>0.0194</v>
      </c>
      <c r="J58" s="7" t="n">
        <f aca="false">ROUND($J$15*I58,2)</f>
        <v>35.72</v>
      </c>
      <c r="K58" s="7" t="n">
        <f aca="false">ROUND($K$15*I58,2)</f>
        <v>38.28</v>
      </c>
    </row>
    <row r="59" customFormat="false" ht="15" hidden="false" customHeight="true" outlineLevel="0" collapsed="false">
      <c r="B59" s="5" t="s">
        <v>51</v>
      </c>
      <c r="C59" s="20" t="s">
        <v>79</v>
      </c>
      <c r="D59" s="20"/>
      <c r="E59" s="20"/>
      <c r="F59" s="20"/>
      <c r="G59" s="20"/>
      <c r="H59" s="20"/>
      <c r="I59" s="5"/>
      <c r="J59" s="7" t="n">
        <f aca="false">ROUND($I$37*J58,2)</f>
        <v>2.86</v>
      </c>
      <c r="K59" s="7" t="n">
        <f aca="false">ROUND($I$37*K58,2)</f>
        <v>3.06</v>
      </c>
    </row>
    <row r="60" customFormat="false" ht="15" hidden="false" customHeight="true" outlineLevel="0" collapsed="false">
      <c r="B60" s="5" t="s">
        <v>38</v>
      </c>
      <c r="C60" s="20" t="s">
        <v>80</v>
      </c>
      <c r="D60" s="20"/>
      <c r="E60" s="20"/>
      <c r="F60" s="20"/>
      <c r="G60" s="20"/>
      <c r="H60" s="20"/>
      <c r="I60" s="33" t="n">
        <v>0.0476</v>
      </c>
      <c r="J60" s="7" t="n">
        <f aca="false">ROUND($J$15*I60,2)</f>
        <v>87.65</v>
      </c>
      <c r="K60" s="7" t="n">
        <f aca="false">ROUND($K$15*I60,2)</f>
        <v>93.92</v>
      </c>
    </row>
    <row r="61" customFormat="false" ht="15" hidden="false" customHeight="true" outlineLevel="0" collapsed="false">
      <c r="B61" s="34" t="s">
        <v>59</v>
      </c>
      <c r="C61" s="34"/>
      <c r="D61" s="34"/>
      <c r="E61" s="34"/>
      <c r="F61" s="34"/>
      <c r="G61" s="34"/>
      <c r="H61" s="34"/>
      <c r="I61" s="34"/>
      <c r="J61" s="45" t="n">
        <f aca="false">SUM(J55:J60)</f>
        <v>139.77</v>
      </c>
      <c r="K61" s="45" t="n">
        <f aca="false">SUM(K55:K60)</f>
        <v>149.76</v>
      </c>
    </row>
    <row r="62" customFormat="false" ht="15" hidden="false" customHeight="true" outlineLevel="0" collapsed="false">
      <c r="B62" s="47" t="s">
        <v>81</v>
      </c>
      <c r="C62" s="47"/>
      <c r="D62" s="47"/>
      <c r="E62" s="47"/>
      <c r="F62" s="47"/>
      <c r="G62" s="47"/>
      <c r="H62" s="47"/>
      <c r="I62" s="47"/>
      <c r="J62" s="47"/>
      <c r="K62" s="47"/>
    </row>
    <row r="63" customFormat="false" ht="15" hidden="false" customHeight="false" outlineLevel="0" collapsed="false">
      <c r="B63" s="63" t="s">
        <v>82</v>
      </c>
      <c r="C63" s="3" t="s">
        <v>83</v>
      </c>
      <c r="D63" s="3"/>
      <c r="E63" s="3"/>
      <c r="F63" s="3"/>
      <c r="G63" s="3"/>
      <c r="H63" s="3"/>
      <c r="I63" s="3"/>
      <c r="J63" s="63" t="s">
        <v>1</v>
      </c>
      <c r="K63" s="63" t="s">
        <v>1</v>
      </c>
    </row>
    <row r="64" customFormat="false" ht="15" hidden="false" customHeight="true" outlineLevel="0" collapsed="false">
      <c r="B64" s="64" t="s">
        <v>2</v>
      </c>
      <c r="C64" s="20" t="s">
        <v>84</v>
      </c>
      <c r="D64" s="20"/>
      <c r="E64" s="20"/>
      <c r="F64" s="20"/>
      <c r="G64" s="20"/>
      <c r="H64" s="20"/>
      <c r="I64" s="33" t="n">
        <v>0.0893</v>
      </c>
      <c r="J64" s="7" t="n">
        <f aca="false">ROUND($J$15*I64,2)</f>
        <v>164.44</v>
      </c>
      <c r="K64" s="7" t="n">
        <f aca="false">ROUND($K$15*I64,2)</f>
        <v>176.19</v>
      </c>
      <c r="L64" s="65"/>
    </row>
    <row r="65" customFormat="false" ht="15" hidden="false" customHeight="true" outlineLevel="0" collapsed="false">
      <c r="B65" s="64" t="s">
        <v>4</v>
      </c>
      <c r="C65" s="20" t="s">
        <v>85</v>
      </c>
      <c r="D65" s="20"/>
      <c r="E65" s="20"/>
      <c r="F65" s="20"/>
      <c r="G65" s="20"/>
      <c r="H65" s="20"/>
      <c r="I65" s="33" t="n">
        <f aca="false">(5.96/30)/12</f>
        <v>0.0165555555555556</v>
      </c>
      <c r="J65" s="7" t="n">
        <f aca="false">ROUND(I65*$J$15,2)</f>
        <v>30.49</v>
      </c>
      <c r="K65" s="7" t="n">
        <f aca="false">ROUND($K$15*I65,2)</f>
        <v>32.66</v>
      </c>
    </row>
    <row r="66" customFormat="false" ht="15" hidden="false" customHeight="true" outlineLevel="0" collapsed="false">
      <c r="B66" s="64" t="s">
        <v>34</v>
      </c>
      <c r="C66" s="20" t="s">
        <v>86</v>
      </c>
      <c r="D66" s="20"/>
      <c r="E66" s="20"/>
      <c r="F66" s="20"/>
      <c r="G66" s="20"/>
      <c r="H66" s="20"/>
      <c r="I66" s="33" t="n">
        <v>0.0002</v>
      </c>
      <c r="J66" s="7" t="n">
        <f aca="false">ROUND(I66*J15,2)</f>
        <v>0.37</v>
      </c>
      <c r="K66" s="7" t="n">
        <f aca="false">ROUND($K$15*I66,2)</f>
        <v>0.39</v>
      </c>
    </row>
    <row r="67" customFormat="false" ht="15" hidden="false" customHeight="true" outlineLevel="0" collapsed="false">
      <c r="B67" s="64" t="s">
        <v>36</v>
      </c>
      <c r="C67" s="20" t="s">
        <v>87</v>
      </c>
      <c r="D67" s="20"/>
      <c r="E67" s="20"/>
      <c r="F67" s="20"/>
      <c r="G67" s="20"/>
      <c r="H67" s="20"/>
      <c r="I67" s="33" t="n">
        <v>0.0082</v>
      </c>
      <c r="J67" s="7" t="n">
        <f aca="false">ROUND(I67*J15,2)</f>
        <v>15.1</v>
      </c>
      <c r="K67" s="7" t="n">
        <f aca="false">ROUND($K$15*I67,2)</f>
        <v>16.18</v>
      </c>
    </row>
    <row r="68" customFormat="false" ht="15" hidden="false" customHeight="true" outlineLevel="0" collapsed="false">
      <c r="B68" s="64" t="s">
        <v>51</v>
      </c>
      <c r="C68" s="20" t="s">
        <v>88</v>
      </c>
      <c r="D68" s="20"/>
      <c r="E68" s="20"/>
      <c r="F68" s="20"/>
      <c r="G68" s="20"/>
      <c r="H68" s="20"/>
      <c r="I68" s="33" t="n">
        <v>0.0003</v>
      </c>
      <c r="J68" s="7" t="n">
        <f aca="false">ROUND(I68*J15,2)</f>
        <v>0.55</v>
      </c>
      <c r="K68" s="7" t="n">
        <f aca="false">ROUND($K$15*I68,2)</f>
        <v>0.59</v>
      </c>
    </row>
    <row r="69" customFormat="false" ht="15" hidden="false" customHeight="true" outlineLevel="0" collapsed="false">
      <c r="B69" s="58" t="s">
        <v>65</v>
      </c>
      <c r="C69" s="58"/>
      <c r="D69" s="58"/>
      <c r="E69" s="58"/>
      <c r="F69" s="58"/>
      <c r="G69" s="58"/>
      <c r="H69" s="58"/>
      <c r="I69" s="58"/>
      <c r="J69" s="45" t="n">
        <f aca="false">SUM(J64:J68)</f>
        <v>210.95</v>
      </c>
      <c r="K69" s="45" t="n">
        <f aca="false">SUM(K64:K68)</f>
        <v>226.01</v>
      </c>
    </row>
    <row r="70" customFormat="false" ht="15" hidden="false" customHeight="false" outlineLevel="0" collapsed="false">
      <c r="B70" s="64" t="s">
        <v>40</v>
      </c>
      <c r="C70" s="66" t="s">
        <v>71</v>
      </c>
      <c r="D70" s="66"/>
      <c r="E70" s="66"/>
      <c r="F70" s="66"/>
      <c r="G70" s="66"/>
      <c r="H70" s="66"/>
      <c r="I70" s="66"/>
      <c r="J70" s="7" t="n">
        <f aca="false">ROUND(I40*J69,2)</f>
        <v>77.63</v>
      </c>
      <c r="K70" s="7" t="n">
        <f aca="false">ROUND(I40*K69,2)</f>
        <v>83.17</v>
      </c>
    </row>
    <row r="71" customFormat="false" ht="15" hidden="false" customHeight="true" outlineLevel="0" collapsed="false">
      <c r="B71" s="34" t="s">
        <v>59</v>
      </c>
      <c r="C71" s="34"/>
      <c r="D71" s="34"/>
      <c r="E71" s="34"/>
      <c r="F71" s="34"/>
      <c r="G71" s="34"/>
      <c r="H71" s="34"/>
      <c r="I71" s="34"/>
      <c r="J71" s="45" t="n">
        <f aca="false">SUM(J69:J70)</f>
        <v>288.58</v>
      </c>
      <c r="K71" s="45" t="n">
        <f aca="false">SUM(K69:K70)</f>
        <v>309.18</v>
      </c>
    </row>
    <row r="72" customFormat="false" ht="15" hidden="false" customHeight="true" outlineLevel="0" collapsed="false">
      <c r="B72" s="47" t="s">
        <v>89</v>
      </c>
      <c r="C72" s="47"/>
      <c r="D72" s="47"/>
      <c r="E72" s="47"/>
      <c r="F72" s="47"/>
      <c r="G72" s="47"/>
      <c r="H72" s="47"/>
      <c r="I72" s="47"/>
      <c r="J72" s="47"/>
      <c r="K72" s="47"/>
    </row>
    <row r="73" customFormat="false" ht="15" hidden="false" customHeight="true" outlineLevel="0" collapsed="false">
      <c r="B73" s="2" t="n">
        <v>3</v>
      </c>
      <c r="C73" s="36" t="s">
        <v>90</v>
      </c>
      <c r="D73" s="36"/>
      <c r="E73" s="36"/>
      <c r="F73" s="36"/>
      <c r="G73" s="36"/>
      <c r="H73" s="36"/>
      <c r="I73" s="36"/>
      <c r="J73" s="2" t="s">
        <v>1</v>
      </c>
      <c r="K73" s="2" t="s">
        <v>1</v>
      </c>
    </row>
    <row r="74" customFormat="false" ht="15" hidden="false" customHeight="true" outlineLevel="0" collapsed="false">
      <c r="B74" s="5" t="s">
        <v>45</v>
      </c>
      <c r="C74" s="20" t="s">
        <v>91</v>
      </c>
      <c r="D74" s="20"/>
      <c r="E74" s="20"/>
      <c r="F74" s="20"/>
      <c r="G74" s="20"/>
      <c r="H74" s="20"/>
      <c r="I74" s="67"/>
      <c r="J74" s="7" t="n">
        <f aca="false">J47</f>
        <v>299.93</v>
      </c>
      <c r="K74" s="7" t="n">
        <f aca="false">K47</f>
        <v>321.36</v>
      </c>
    </row>
    <row r="75" customFormat="false" ht="15" hidden="false" customHeight="true" outlineLevel="0" collapsed="false">
      <c r="B75" s="5" t="s">
        <v>61</v>
      </c>
      <c r="C75" s="20" t="s">
        <v>46</v>
      </c>
      <c r="D75" s="20"/>
      <c r="E75" s="20"/>
      <c r="F75" s="20"/>
      <c r="G75" s="20"/>
      <c r="H75" s="20"/>
      <c r="I75" s="67"/>
      <c r="J75" s="7" t="n">
        <f aca="false">J40</f>
        <v>677.66</v>
      </c>
      <c r="K75" s="7" t="n">
        <f aca="false">K40</f>
        <v>726.08</v>
      </c>
    </row>
    <row r="76" customFormat="false" ht="15" hidden="false" customHeight="true" outlineLevel="0" collapsed="false">
      <c r="B76" s="5" t="s">
        <v>68</v>
      </c>
      <c r="C76" s="20" t="s">
        <v>69</v>
      </c>
      <c r="D76" s="20"/>
      <c r="E76" s="20"/>
      <c r="F76" s="20"/>
      <c r="G76" s="20"/>
      <c r="H76" s="20"/>
      <c r="I76" s="67"/>
      <c r="J76" s="7" t="n">
        <f aca="false">J52</f>
        <v>1.86</v>
      </c>
      <c r="K76" s="7" t="n">
        <f aca="false">K52</f>
        <v>2</v>
      </c>
    </row>
    <row r="77" customFormat="false" ht="15" hidden="false" customHeight="true" outlineLevel="0" collapsed="false">
      <c r="B77" s="5" t="s">
        <v>73</v>
      </c>
      <c r="C77" s="20" t="s">
        <v>92</v>
      </c>
      <c r="D77" s="20"/>
      <c r="E77" s="20"/>
      <c r="F77" s="20"/>
      <c r="G77" s="20"/>
      <c r="H77" s="20"/>
      <c r="I77" s="67"/>
      <c r="J77" s="7" t="n">
        <f aca="false">J61</f>
        <v>139.77</v>
      </c>
      <c r="K77" s="7" t="n">
        <f aca="false">K61</f>
        <v>149.76</v>
      </c>
    </row>
    <row r="78" customFormat="false" ht="15" hidden="false" customHeight="true" outlineLevel="0" collapsed="false">
      <c r="B78" s="5" t="s">
        <v>82</v>
      </c>
      <c r="C78" s="20" t="s">
        <v>93</v>
      </c>
      <c r="D78" s="20"/>
      <c r="E78" s="20"/>
      <c r="F78" s="20"/>
      <c r="G78" s="20"/>
      <c r="H78" s="20"/>
      <c r="I78" s="67"/>
      <c r="J78" s="68" t="n">
        <f aca="false">J71</f>
        <v>288.58</v>
      </c>
      <c r="K78" s="68" t="n">
        <f aca="false">K71</f>
        <v>309.18</v>
      </c>
    </row>
    <row r="79" customFormat="false" ht="15" hidden="false" customHeight="true" outlineLevel="0" collapsed="false">
      <c r="B79" s="44" t="s">
        <v>59</v>
      </c>
      <c r="C79" s="44"/>
      <c r="D79" s="44"/>
      <c r="E79" s="44"/>
      <c r="F79" s="44"/>
      <c r="G79" s="44"/>
      <c r="H79" s="44"/>
      <c r="I79" s="44"/>
      <c r="J79" s="45" t="n">
        <f aca="false">SUM(J74:J78)</f>
        <v>1407.8</v>
      </c>
      <c r="K79" s="45" t="n">
        <f aca="false">SUM(K74:K78)</f>
        <v>1508.38</v>
      </c>
    </row>
    <row r="80" customFormat="false" ht="15" hidden="false" customHeight="false" outlineLevel="0" collapsed="false">
      <c r="B80" s="15"/>
      <c r="C80" s="15"/>
      <c r="D80" s="15"/>
      <c r="E80" s="15"/>
      <c r="F80" s="15"/>
      <c r="G80" s="15"/>
      <c r="H80" s="15"/>
      <c r="I80" s="15"/>
    </row>
    <row r="81" customFormat="false" ht="15" hidden="false" customHeight="true" outlineLevel="0" collapsed="false">
      <c r="B81" s="46" t="s">
        <v>94</v>
      </c>
      <c r="C81" s="46"/>
      <c r="D81" s="46"/>
      <c r="E81" s="46"/>
      <c r="F81" s="46"/>
      <c r="G81" s="46"/>
      <c r="H81" s="46"/>
      <c r="I81" s="46"/>
      <c r="J81" s="46"/>
      <c r="K81" s="46"/>
    </row>
    <row r="82" customFormat="false" ht="15" hidden="false" customHeight="true" outlineLevel="0" collapsed="false">
      <c r="B82" s="2" t="n">
        <v>4</v>
      </c>
      <c r="C82" s="36" t="s">
        <v>95</v>
      </c>
      <c r="D82" s="36"/>
      <c r="E82" s="36"/>
      <c r="F82" s="36"/>
      <c r="G82" s="36"/>
      <c r="H82" s="36"/>
      <c r="I82" s="36"/>
      <c r="J82" s="2" t="s">
        <v>1</v>
      </c>
      <c r="K82" s="2" t="s">
        <v>1</v>
      </c>
    </row>
    <row r="83" customFormat="false" ht="15" hidden="false" customHeight="true" outlineLevel="0" collapsed="false">
      <c r="A83" s="69" t="s">
        <v>96</v>
      </c>
      <c r="B83" s="5" t="s">
        <v>2</v>
      </c>
      <c r="C83" s="20" t="s">
        <v>97</v>
      </c>
      <c r="D83" s="20"/>
      <c r="E83" s="20"/>
      <c r="F83" s="20"/>
      <c r="G83" s="20"/>
      <c r="H83" s="20"/>
      <c r="I83" s="20"/>
      <c r="J83" s="7" t="n">
        <f aca="false">'Uniformes e EPIs'!J12</f>
        <v>66.7937212613441</v>
      </c>
      <c r="K83" s="7" t="n">
        <f aca="false">'[1]Uniformes e EPIs'!M12</f>
        <v>0</v>
      </c>
    </row>
    <row r="84" customFormat="false" ht="15" hidden="false" customHeight="false" outlineLevel="0" collapsed="false">
      <c r="B84" s="70" t="s">
        <v>98</v>
      </c>
      <c r="C84" s="70"/>
      <c r="D84" s="70"/>
      <c r="E84" s="70"/>
      <c r="F84" s="70"/>
      <c r="G84" s="70"/>
      <c r="H84" s="70"/>
      <c r="I84" s="70"/>
      <c r="J84" s="45" t="n">
        <f aca="false">ROUND(SUM(J83:J83),2)</f>
        <v>66.79</v>
      </c>
      <c r="K84" s="45" t="n">
        <f aca="false">ROUND(SUM(K83:K83),2)</f>
        <v>0</v>
      </c>
    </row>
    <row r="85" customFormat="false" ht="15" hidden="false" customHeight="false" outlineLevel="0" collapsed="false">
      <c r="B85" s="71"/>
      <c r="C85" s="71"/>
      <c r="D85" s="71"/>
      <c r="E85" s="71"/>
      <c r="F85" s="71"/>
      <c r="G85" s="71"/>
      <c r="H85" s="71"/>
      <c r="I85" s="71"/>
      <c r="J85" s="71"/>
      <c r="K85" s="71"/>
    </row>
    <row r="86" customFormat="false" ht="15" hidden="false" customHeight="false" outlineLevel="0" collapsed="false">
      <c r="B86" s="1" t="s">
        <v>99</v>
      </c>
      <c r="C86" s="1"/>
      <c r="D86" s="1"/>
      <c r="E86" s="1"/>
      <c r="F86" s="1"/>
      <c r="G86" s="1"/>
      <c r="H86" s="1"/>
      <c r="I86" s="1"/>
      <c r="J86" s="1"/>
      <c r="K86" s="1"/>
    </row>
    <row r="87" customFormat="false" ht="23.85" hidden="false" customHeight="false" outlineLevel="0" collapsed="false">
      <c r="B87" s="2"/>
      <c r="C87" s="3" t="s">
        <v>100</v>
      </c>
      <c r="D87" s="3"/>
      <c r="E87" s="3"/>
      <c r="F87" s="3"/>
      <c r="G87" s="3"/>
      <c r="H87" s="3"/>
      <c r="I87" s="49" t="s">
        <v>21</v>
      </c>
      <c r="J87" s="4" t="s">
        <v>1</v>
      </c>
      <c r="K87" s="4" t="s">
        <v>1</v>
      </c>
    </row>
    <row r="88" customFormat="false" ht="15" hidden="false" customHeight="true" outlineLevel="0" collapsed="false">
      <c r="B88" s="72" t="s">
        <v>101</v>
      </c>
      <c r="C88" s="72"/>
      <c r="D88" s="72"/>
      <c r="E88" s="72"/>
      <c r="F88" s="72"/>
      <c r="G88" s="72"/>
      <c r="H88" s="72"/>
      <c r="I88" s="72"/>
      <c r="J88" s="73" t="n">
        <f aca="false">J15+J27+J79+J83</f>
        <v>3903.65144853407</v>
      </c>
      <c r="K88" s="73" t="n">
        <f aca="false">K15+K27+K79+K83</f>
        <v>4029.51159090909</v>
      </c>
    </row>
    <row r="89" customFormat="false" ht="15" hidden="false" customHeight="false" outlineLevel="0" collapsed="false">
      <c r="B89" s="5" t="s">
        <v>2</v>
      </c>
      <c r="C89" s="6" t="s">
        <v>102</v>
      </c>
      <c r="D89" s="6"/>
      <c r="E89" s="6"/>
      <c r="F89" s="6"/>
      <c r="G89" s="6"/>
      <c r="H89" s="6"/>
      <c r="I89" s="33" t="n">
        <v>0.05</v>
      </c>
      <c r="J89" s="7" t="n">
        <f aca="false">ROUND(I89*J88,2)</f>
        <v>195.18</v>
      </c>
      <c r="K89" s="7" t="n">
        <f aca="false">ROUND(I89*K88,2)</f>
        <v>201.48</v>
      </c>
    </row>
    <row r="90" customFormat="false" ht="15" hidden="false" customHeight="false" outlineLevel="0" collapsed="false">
      <c r="B90" s="5" t="s">
        <v>4</v>
      </c>
      <c r="C90" s="6" t="s">
        <v>103</v>
      </c>
      <c r="D90" s="6"/>
      <c r="E90" s="6"/>
      <c r="F90" s="6"/>
      <c r="G90" s="6"/>
      <c r="H90" s="6"/>
      <c r="I90" s="33" t="n">
        <v>0.1</v>
      </c>
      <c r="J90" s="7" t="n">
        <f aca="false">ROUND(I90*J88,2)</f>
        <v>390.37</v>
      </c>
      <c r="K90" s="7" t="n">
        <f aca="false">ROUND(I90*K88,2)</f>
        <v>402.95</v>
      </c>
    </row>
    <row r="91" customFormat="false" ht="15" hidden="false" customHeight="true" outlineLevel="0" collapsed="false">
      <c r="B91" s="72" t="s">
        <v>104</v>
      </c>
      <c r="C91" s="72"/>
      <c r="D91" s="72"/>
      <c r="E91" s="72"/>
      <c r="F91" s="72"/>
      <c r="G91" s="72"/>
      <c r="H91" s="72"/>
      <c r="I91" s="72"/>
      <c r="J91" s="73" t="n">
        <f aca="false">J88+J89+J90</f>
        <v>4489.20144853407</v>
      </c>
      <c r="K91" s="73" t="n">
        <f aca="false">K88+K89+K90</f>
        <v>4633.94159090909</v>
      </c>
    </row>
    <row r="92" customFormat="false" ht="15" hidden="false" customHeight="true" outlineLevel="0" collapsed="false">
      <c r="B92" s="74" t="s">
        <v>34</v>
      </c>
      <c r="C92" s="6" t="s">
        <v>105</v>
      </c>
      <c r="D92" s="6"/>
      <c r="E92" s="6"/>
      <c r="F92" s="6"/>
      <c r="G92" s="6"/>
      <c r="H92" s="6"/>
      <c r="I92" s="33" t="n">
        <f aca="false">SUM(I93:I95)</f>
        <v>0.1275</v>
      </c>
      <c r="J92" s="75" t="n">
        <f aca="false">I92*J91</f>
        <v>572.373184688094</v>
      </c>
      <c r="K92" s="75" t="n">
        <f aca="false">I92*K91</f>
        <v>590.827552840909</v>
      </c>
    </row>
    <row r="93" customFormat="false" ht="15" hidden="false" customHeight="true" outlineLevel="0" collapsed="false">
      <c r="B93" s="74"/>
      <c r="C93" s="76" t="s">
        <v>106</v>
      </c>
      <c r="D93" s="76"/>
      <c r="E93" s="76"/>
      <c r="F93" s="76"/>
      <c r="G93" s="76"/>
      <c r="H93" s="76"/>
      <c r="I93" s="77" t="n">
        <v>0.076</v>
      </c>
      <c r="J93" s="75"/>
      <c r="K93" s="75"/>
    </row>
    <row r="94" customFormat="false" ht="15" hidden="false" customHeight="false" outlineLevel="0" collapsed="false">
      <c r="B94" s="74"/>
      <c r="C94" s="76" t="s">
        <v>107</v>
      </c>
      <c r="D94" s="76"/>
      <c r="E94" s="76"/>
      <c r="F94" s="76"/>
      <c r="G94" s="76"/>
      <c r="H94" s="76"/>
      <c r="I94" s="77" t="n">
        <v>0.0165</v>
      </c>
      <c r="J94" s="75"/>
      <c r="K94" s="75"/>
    </row>
    <row r="95" customFormat="false" ht="15" hidden="false" customHeight="true" outlineLevel="0" collapsed="false">
      <c r="B95" s="74"/>
      <c r="C95" s="76" t="s">
        <v>108</v>
      </c>
      <c r="D95" s="76"/>
      <c r="E95" s="76"/>
      <c r="F95" s="76"/>
      <c r="G95" s="76"/>
      <c r="H95" s="76"/>
      <c r="I95" s="77" t="n">
        <v>0.035</v>
      </c>
      <c r="J95" s="75"/>
      <c r="K95" s="75"/>
    </row>
    <row r="96" customFormat="false" ht="15" hidden="false" customHeight="true" outlineLevel="0" collapsed="false">
      <c r="B96" s="34" t="s">
        <v>59</v>
      </c>
      <c r="C96" s="34"/>
      <c r="D96" s="34"/>
      <c r="E96" s="34"/>
      <c r="F96" s="34"/>
      <c r="G96" s="34"/>
      <c r="H96" s="34"/>
      <c r="I96" s="34"/>
      <c r="J96" s="45" t="n">
        <f aca="false">SUM(J89+J90+J92)</f>
        <v>1157.92318468809</v>
      </c>
      <c r="K96" s="45" t="n">
        <f aca="false">SUM(K89+K90+K92)</f>
        <v>1195.25755284091</v>
      </c>
    </row>
    <row r="97" customFormat="false" ht="15" hidden="false" customHeight="false" outlineLevel="0" collapsed="false">
      <c r="B97" s="15"/>
      <c r="C97" s="15"/>
      <c r="D97" s="15"/>
      <c r="E97" s="15"/>
      <c r="F97" s="15"/>
      <c r="G97" s="15"/>
      <c r="H97" s="15"/>
      <c r="I97" s="15"/>
      <c r="J97" s="78"/>
    </row>
    <row r="98" customFormat="false" ht="15" hidden="false" customHeight="false" outlineLevel="0" collapsed="false">
      <c r="B98" s="1" t="s">
        <v>109</v>
      </c>
      <c r="C98" s="1"/>
      <c r="D98" s="1"/>
      <c r="E98" s="1"/>
      <c r="F98" s="1"/>
      <c r="G98" s="1"/>
      <c r="H98" s="1"/>
      <c r="I98" s="1"/>
      <c r="J98" s="46" t="s">
        <v>1</v>
      </c>
      <c r="K98" s="46" t="s">
        <v>1</v>
      </c>
    </row>
    <row r="99" customFormat="false" ht="15" hidden="false" customHeight="true" outlineLevel="0" collapsed="false">
      <c r="B99" s="79" t="s">
        <v>2</v>
      </c>
      <c r="C99" s="80" t="s">
        <v>110</v>
      </c>
      <c r="D99" s="80"/>
      <c r="E99" s="80"/>
      <c r="F99" s="80"/>
      <c r="G99" s="80"/>
      <c r="H99" s="80"/>
      <c r="I99" s="80"/>
      <c r="J99" s="7" t="n">
        <f aca="false">J15</f>
        <v>1841.48772727273</v>
      </c>
      <c r="K99" s="7" t="n">
        <f aca="false">K15</f>
        <v>1973.02159090909</v>
      </c>
    </row>
    <row r="100" customFormat="false" ht="15" hidden="false" customHeight="true" outlineLevel="0" collapsed="false">
      <c r="B100" s="79" t="s">
        <v>4</v>
      </c>
      <c r="C100" s="80" t="s">
        <v>111</v>
      </c>
      <c r="D100" s="80"/>
      <c r="E100" s="80"/>
      <c r="F100" s="80"/>
      <c r="G100" s="80"/>
      <c r="H100" s="80"/>
      <c r="I100" s="80"/>
      <c r="J100" s="7" t="n">
        <f aca="false">J27</f>
        <v>587.57</v>
      </c>
      <c r="K100" s="7" t="n">
        <f aca="false">K27</f>
        <v>548.11</v>
      </c>
    </row>
    <row r="101" customFormat="false" ht="15" hidden="false" customHeight="true" outlineLevel="0" collapsed="false">
      <c r="B101" s="79" t="s">
        <v>34</v>
      </c>
      <c r="C101" s="80" t="s">
        <v>90</v>
      </c>
      <c r="D101" s="80"/>
      <c r="E101" s="80"/>
      <c r="F101" s="80"/>
      <c r="G101" s="80"/>
      <c r="H101" s="80"/>
      <c r="I101" s="80"/>
      <c r="J101" s="7" t="n">
        <f aca="false">J79</f>
        <v>1407.8</v>
      </c>
      <c r="K101" s="7" t="n">
        <f aca="false">K79</f>
        <v>1508.38</v>
      </c>
    </row>
    <row r="102" customFormat="false" ht="15" hidden="false" customHeight="true" outlineLevel="0" collapsed="false">
      <c r="A102" s="69"/>
      <c r="B102" s="79" t="s">
        <v>36</v>
      </c>
      <c r="C102" s="80" t="s">
        <v>112</v>
      </c>
      <c r="D102" s="80"/>
      <c r="E102" s="80"/>
      <c r="F102" s="80"/>
      <c r="G102" s="80"/>
      <c r="H102" s="80"/>
      <c r="I102" s="80"/>
      <c r="J102" s="7" t="n">
        <f aca="false">J83</f>
        <v>66.7937212613441</v>
      </c>
      <c r="K102" s="7" t="n">
        <f aca="false">K83</f>
        <v>0</v>
      </c>
    </row>
    <row r="103" customFormat="false" ht="15" hidden="false" customHeight="true" outlineLevel="0" collapsed="false">
      <c r="A103" s="69"/>
      <c r="B103" s="79" t="s">
        <v>51</v>
      </c>
      <c r="C103" s="80" t="s">
        <v>113</v>
      </c>
      <c r="D103" s="80"/>
      <c r="E103" s="80"/>
      <c r="F103" s="80"/>
      <c r="G103" s="80"/>
      <c r="H103" s="80"/>
      <c r="I103" s="80"/>
      <c r="J103" s="7" t="n">
        <f aca="false">J96</f>
        <v>1157.92318468809</v>
      </c>
      <c r="K103" s="7" t="n">
        <f aca="false">K96</f>
        <v>1195.25755284091</v>
      </c>
    </row>
    <row r="104" customFormat="false" ht="15" hidden="false" customHeight="true" outlineLevel="0" collapsed="false">
      <c r="B104" s="81" t="s">
        <v>114</v>
      </c>
      <c r="C104" s="81"/>
      <c r="D104" s="81"/>
      <c r="E104" s="81"/>
      <c r="F104" s="81"/>
      <c r="G104" s="81"/>
      <c r="H104" s="81"/>
      <c r="I104" s="81"/>
      <c r="J104" s="82" t="n">
        <f aca="false">SUM(J99:J103)</f>
        <v>5061.57463322217</v>
      </c>
      <c r="K104" s="83" t="n">
        <v>5649.91</v>
      </c>
    </row>
    <row r="105" customFormat="false" ht="15" hidden="false" customHeight="true" outlineLevel="0" collapsed="false">
      <c r="B105" s="84"/>
      <c r="C105" s="85"/>
      <c r="D105" s="85"/>
      <c r="E105" s="85"/>
      <c r="F105" s="86" t="s">
        <v>115</v>
      </c>
      <c r="G105" s="86"/>
      <c r="H105" s="86"/>
      <c r="I105" s="86"/>
      <c r="J105" s="45" t="n">
        <f aca="false">J104*20+K104</f>
        <v>106881.402664443</v>
      </c>
      <c r="K105" s="45"/>
    </row>
    <row r="106" customFormat="false" ht="15" hidden="false" customHeight="false" outlineLevel="0" collapsed="false">
      <c r="B106" s="87" t="s">
        <v>116</v>
      </c>
      <c r="C106" s="87"/>
      <c r="D106" s="87"/>
      <c r="E106" s="87"/>
      <c r="F106" s="87"/>
      <c r="G106" s="87"/>
      <c r="H106" s="87"/>
      <c r="I106" s="87"/>
      <c r="J106" s="87"/>
      <c r="K106" s="87"/>
    </row>
    <row r="107" customFormat="false" ht="15" hidden="false" customHeight="false" outlineLevel="0" collapsed="false">
      <c r="B107" s="15"/>
      <c r="C107" s="15"/>
      <c r="D107" s="15"/>
      <c r="E107" s="15"/>
      <c r="F107" s="15"/>
      <c r="G107" s="15"/>
      <c r="H107" s="15"/>
      <c r="I107" s="15"/>
    </row>
    <row r="108" customFormat="false" ht="15" hidden="false" customHeight="false" outlineLevel="0" collapsed="false">
      <c r="A108" s="88" t="s">
        <v>117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</row>
    <row r="109" s="91" customFormat="true" ht="28.5" hidden="false" customHeight="true" outlineLevel="0" collapsed="false">
      <c r="A109" s="89"/>
      <c r="B109" s="90" t="s">
        <v>118</v>
      </c>
      <c r="C109" s="90"/>
      <c r="D109" s="90"/>
      <c r="E109" s="90"/>
      <c r="F109" s="90"/>
      <c r="G109" s="90"/>
      <c r="H109" s="90"/>
      <c r="I109" s="90"/>
      <c r="J109" s="90"/>
      <c r="K109" s="90"/>
    </row>
    <row r="110" s="91" customFormat="true" ht="27.75" hidden="false" customHeight="true" outlineLevel="0" collapsed="false">
      <c r="A110" s="89"/>
      <c r="B110" s="92" t="s">
        <v>119</v>
      </c>
      <c r="C110" s="92"/>
      <c r="D110" s="92"/>
      <c r="E110" s="92"/>
      <c r="F110" s="92"/>
      <c r="G110" s="92"/>
      <c r="H110" s="92"/>
      <c r="I110" s="92"/>
      <c r="J110" s="92"/>
      <c r="K110" s="92"/>
    </row>
    <row r="111" s="91" customFormat="true" ht="39.75" hidden="false" customHeight="true" outlineLevel="0" collapsed="false">
      <c r="A111" s="89"/>
      <c r="B111" s="92" t="s">
        <v>120</v>
      </c>
      <c r="C111" s="92"/>
      <c r="D111" s="92"/>
      <c r="E111" s="92"/>
      <c r="F111" s="92"/>
      <c r="G111" s="92"/>
      <c r="H111" s="92"/>
      <c r="I111" s="92"/>
      <c r="J111" s="92"/>
      <c r="K111" s="92"/>
    </row>
    <row r="112" s="91" customFormat="true" ht="28.5" hidden="false" customHeight="true" outlineLevel="0" collapsed="false">
      <c r="A112" s="89"/>
      <c r="B112" s="92" t="s">
        <v>121</v>
      </c>
      <c r="C112" s="92"/>
      <c r="D112" s="92"/>
      <c r="E112" s="92"/>
      <c r="F112" s="92"/>
      <c r="G112" s="92"/>
      <c r="H112" s="92"/>
      <c r="I112" s="92"/>
      <c r="J112" s="92"/>
      <c r="K112" s="92"/>
    </row>
    <row r="113" s="91" customFormat="true" ht="27" hidden="false" customHeight="true" outlineLevel="0" collapsed="false">
      <c r="A113" s="89"/>
      <c r="B113" s="92" t="s">
        <v>122</v>
      </c>
      <c r="C113" s="92"/>
      <c r="D113" s="92"/>
      <c r="E113" s="92"/>
      <c r="F113" s="92"/>
      <c r="G113" s="92"/>
      <c r="H113" s="92"/>
      <c r="I113" s="92"/>
      <c r="J113" s="92"/>
      <c r="K113" s="92"/>
    </row>
    <row r="114" s="91" customFormat="true" ht="30.75" hidden="false" customHeight="true" outlineLevel="0" collapsed="false">
      <c r="A114" s="89"/>
      <c r="B114" s="92" t="s">
        <v>123</v>
      </c>
      <c r="C114" s="92"/>
      <c r="D114" s="92"/>
      <c r="E114" s="92"/>
      <c r="F114" s="92"/>
      <c r="G114" s="92"/>
      <c r="H114" s="92"/>
      <c r="I114" s="92"/>
      <c r="J114" s="92"/>
      <c r="K114" s="92"/>
    </row>
    <row r="115" s="91" customFormat="true" ht="28.5" hidden="false" customHeight="true" outlineLevel="0" collapsed="false">
      <c r="A115" s="89"/>
      <c r="B115" s="93" t="s">
        <v>124</v>
      </c>
      <c r="C115" s="93"/>
      <c r="D115" s="93"/>
      <c r="E115" s="93"/>
      <c r="F115" s="93"/>
      <c r="G115" s="93"/>
      <c r="H115" s="93"/>
      <c r="I115" s="93"/>
      <c r="J115" s="93"/>
      <c r="K115" s="93"/>
    </row>
  </sheetData>
  <mergeCells count="115">
    <mergeCell ref="B2:J2"/>
    <mergeCell ref="B3:J3"/>
    <mergeCell ref="B4:K4"/>
    <mergeCell ref="B5:K5"/>
    <mergeCell ref="C6:H6"/>
    <mergeCell ref="I6:K6"/>
    <mergeCell ref="C7:H7"/>
    <mergeCell ref="I7:J7"/>
    <mergeCell ref="C8:H8"/>
    <mergeCell ref="I8:J8"/>
    <mergeCell ref="C9:H9"/>
    <mergeCell ref="I9:K9"/>
    <mergeCell ref="B11:K11"/>
    <mergeCell ref="C12:H12"/>
    <mergeCell ref="C13:I13"/>
    <mergeCell ref="C14:H14"/>
    <mergeCell ref="B15:I15"/>
    <mergeCell ref="B17:K17"/>
    <mergeCell ref="C18:I18"/>
    <mergeCell ref="C19:I19"/>
    <mergeCell ref="C20:H20"/>
    <mergeCell ref="C21:I21"/>
    <mergeCell ref="C22:H22"/>
    <mergeCell ref="C23:I23"/>
    <mergeCell ref="C24:I24"/>
    <mergeCell ref="C25:I25"/>
    <mergeCell ref="C26:I26"/>
    <mergeCell ref="C27:I27"/>
    <mergeCell ref="B29:K29"/>
    <mergeCell ref="B30:K30"/>
    <mergeCell ref="C31:H31"/>
    <mergeCell ref="C32:H32"/>
    <mergeCell ref="C33:H33"/>
    <mergeCell ref="C34:H34"/>
    <mergeCell ref="C35:H35"/>
    <mergeCell ref="C36:H36"/>
    <mergeCell ref="C37:H37"/>
    <mergeCell ref="C38:D38"/>
    <mergeCell ref="C39:H39"/>
    <mergeCell ref="B40:H40"/>
    <mergeCell ref="B41:K41"/>
    <mergeCell ref="C42:I42"/>
    <mergeCell ref="C43:H43"/>
    <mergeCell ref="C44:H44"/>
    <mergeCell ref="B45:I45"/>
    <mergeCell ref="C46:I46"/>
    <mergeCell ref="B47:I47"/>
    <mergeCell ref="B48:K48"/>
    <mergeCell ref="C49:I49"/>
    <mergeCell ref="C50:H50"/>
    <mergeCell ref="C51:I51"/>
    <mergeCell ref="B52:I52"/>
    <mergeCell ref="B53:K53"/>
    <mergeCell ref="C54:I54"/>
    <mergeCell ref="C55:H55"/>
    <mergeCell ref="C56:H56"/>
    <mergeCell ref="C57:H57"/>
    <mergeCell ref="C58:H58"/>
    <mergeCell ref="C59:H59"/>
    <mergeCell ref="C60:H60"/>
    <mergeCell ref="B61:I61"/>
    <mergeCell ref="B62:K62"/>
    <mergeCell ref="C63:I63"/>
    <mergeCell ref="C64:H64"/>
    <mergeCell ref="C65:H65"/>
    <mergeCell ref="C66:H66"/>
    <mergeCell ref="C67:H67"/>
    <mergeCell ref="C68:H68"/>
    <mergeCell ref="B69:I69"/>
    <mergeCell ref="C70:I70"/>
    <mergeCell ref="B71:I71"/>
    <mergeCell ref="B72:K72"/>
    <mergeCell ref="C73:I73"/>
    <mergeCell ref="C74:H74"/>
    <mergeCell ref="C75:H75"/>
    <mergeCell ref="C76:H76"/>
    <mergeCell ref="C77:H77"/>
    <mergeCell ref="C78:H78"/>
    <mergeCell ref="B79:I79"/>
    <mergeCell ref="B81:K81"/>
    <mergeCell ref="C82:I82"/>
    <mergeCell ref="C83:I83"/>
    <mergeCell ref="B84:I84"/>
    <mergeCell ref="B85:K85"/>
    <mergeCell ref="B86:K86"/>
    <mergeCell ref="C87:H87"/>
    <mergeCell ref="B88:I88"/>
    <mergeCell ref="C89:H89"/>
    <mergeCell ref="C90:H90"/>
    <mergeCell ref="B91:I91"/>
    <mergeCell ref="B92:B95"/>
    <mergeCell ref="C92:H92"/>
    <mergeCell ref="J92:J95"/>
    <mergeCell ref="K92:K95"/>
    <mergeCell ref="C93:H93"/>
    <mergeCell ref="C94:H94"/>
    <mergeCell ref="C95:H95"/>
    <mergeCell ref="B96:I96"/>
    <mergeCell ref="B98:I98"/>
    <mergeCell ref="C99:I99"/>
    <mergeCell ref="C100:I100"/>
    <mergeCell ref="C101:I101"/>
    <mergeCell ref="C102:I102"/>
    <mergeCell ref="C103:I103"/>
    <mergeCell ref="B104:I104"/>
    <mergeCell ref="F105:I105"/>
    <mergeCell ref="B106:K106"/>
    <mergeCell ref="A108:K108"/>
    <mergeCell ref="B109:K109"/>
    <mergeCell ref="B110:K110"/>
    <mergeCell ref="B111:K111"/>
    <mergeCell ref="B112:K112"/>
    <mergeCell ref="B113:K113"/>
    <mergeCell ref="B114:K114"/>
    <mergeCell ref="B115:K11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8" activeCellId="0" sqref="E8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41.29"/>
    <col collapsed="false" customWidth="true" hidden="true" outlineLevel="0" max="4" min="4" style="0" width="11.71"/>
    <col collapsed="false" customWidth="true" hidden="true" outlineLevel="0" max="5" min="5" style="0" width="10.57"/>
    <col collapsed="false" customWidth="true" hidden="true" outlineLevel="0" max="8" min="6" style="0" width="11.29"/>
    <col collapsed="false" customWidth="true" hidden="false" outlineLevel="0" max="9" min="9" style="0" width="11"/>
    <col collapsed="false" customWidth="true" hidden="false" outlineLevel="0" max="10" min="10" style="0" width="11.14"/>
  </cols>
  <sheetData>
    <row r="1" customFormat="false" ht="15" hidden="false" customHeight="false" outlineLevel="0" collapsed="false">
      <c r="B1" s="94" t="s">
        <v>125</v>
      </c>
    </row>
    <row r="3" customFormat="false" ht="23.85" hidden="false" customHeight="false" outlineLevel="0" collapsed="false">
      <c r="B3" s="46" t="s">
        <v>126</v>
      </c>
      <c r="C3" s="46" t="s">
        <v>127</v>
      </c>
      <c r="D3" s="46" t="s">
        <v>128</v>
      </c>
      <c r="E3" s="46" t="s">
        <v>129</v>
      </c>
      <c r="F3" s="46" t="s">
        <v>130</v>
      </c>
      <c r="G3" s="46" t="s">
        <v>131</v>
      </c>
      <c r="H3" s="46" t="s">
        <v>132</v>
      </c>
      <c r="I3" s="46" t="s">
        <v>133</v>
      </c>
      <c r="J3" s="46" t="s">
        <v>134</v>
      </c>
    </row>
    <row r="4" customFormat="false" ht="15" hidden="false" customHeight="false" outlineLevel="0" collapsed="false">
      <c r="A4" s="95"/>
      <c r="B4" s="96" t="s">
        <v>135</v>
      </c>
      <c r="C4" s="97" t="n">
        <v>2</v>
      </c>
      <c r="D4" s="97"/>
      <c r="E4" s="98" t="s">
        <v>136</v>
      </c>
      <c r="F4" s="98" t="n">
        <v>39.9</v>
      </c>
      <c r="G4" s="98" t="n">
        <v>32.9</v>
      </c>
      <c r="H4" s="98" t="n">
        <v>55.99</v>
      </c>
      <c r="I4" s="98" t="n">
        <v>39.9</v>
      </c>
      <c r="J4" s="99" t="n">
        <f aca="false">C4*I4</f>
        <v>79.8</v>
      </c>
    </row>
    <row r="5" customFormat="false" ht="15" hidden="false" customHeight="false" outlineLevel="0" collapsed="false">
      <c r="A5" s="95"/>
      <c r="B5" s="96" t="s">
        <v>137</v>
      </c>
      <c r="C5" s="97" t="n">
        <v>4</v>
      </c>
      <c r="D5" s="97"/>
      <c r="E5" s="98" t="s">
        <v>136</v>
      </c>
      <c r="F5" s="98" t="n">
        <v>48</v>
      </c>
      <c r="G5" s="98" t="n">
        <v>37.9</v>
      </c>
      <c r="H5" s="98" t="n">
        <v>58.9</v>
      </c>
      <c r="I5" s="98" t="n">
        <v>120</v>
      </c>
      <c r="J5" s="99" t="n">
        <f aca="false">C5*I5</f>
        <v>480</v>
      </c>
    </row>
    <row r="6" customFormat="false" ht="15" hidden="false" customHeight="false" outlineLevel="0" collapsed="false">
      <c r="A6" s="95"/>
      <c r="B6" s="96" t="s">
        <v>138</v>
      </c>
      <c r="C6" s="97" t="n">
        <v>2</v>
      </c>
      <c r="D6" s="97"/>
      <c r="E6" s="98" t="n">
        <v>40.7</v>
      </c>
      <c r="F6" s="98" t="n">
        <v>42.5</v>
      </c>
      <c r="G6" s="98" t="n">
        <v>59.9</v>
      </c>
      <c r="H6" s="98" t="n">
        <v>44.9</v>
      </c>
      <c r="I6" s="98" t="n">
        <v>59.9</v>
      </c>
      <c r="J6" s="99" t="n">
        <f aca="false">C6*I6</f>
        <v>119.8</v>
      </c>
    </row>
    <row r="7" customFormat="false" ht="15" hidden="false" customHeight="false" outlineLevel="0" collapsed="false">
      <c r="A7" s="95"/>
      <c r="B7" s="96" t="s">
        <v>139</v>
      </c>
      <c r="C7" s="97" t="n">
        <v>48</v>
      </c>
      <c r="D7" s="97"/>
      <c r="E7" s="98" t="n">
        <v>6.2</v>
      </c>
      <c r="F7" s="98" t="n">
        <v>5.8</v>
      </c>
      <c r="G7" s="98" t="n">
        <v>7.9</v>
      </c>
      <c r="H7" s="98" t="s">
        <v>136</v>
      </c>
      <c r="I7" s="98" t="n">
        <v>1.95</v>
      </c>
      <c r="J7" s="99" t="n">
        <f aca="false">C7*I7</f>
        <v>93.6</v>
      </c>
    </row>
    <row r="8" customFormat="false" ht="15" hidden="false" customHeight="false" outlineLevel="0" collapsed="false">
      <c r="A8" s="95"/>
      <c r="B8" s="96" t="s">
        <v>140</v>
      </c>
      <c r="C8" s="97" t="n">
        <v>4</v>
      </c>
      <c r="D8" s="97"/>
      <c r="E8" s="98" t="n">
        <v>3.1</v>
      </c>
      <c r="F8" s="98" t="n">
        <v>3.86</v>
      </c>
      <c r="G8" s="98" t="n">
        <v>6.9</v>
      </c>
      <c r="H8" s="98" t="n">
        <v>7.99</v>
      </c>
      <c r="I8" s="98" t="n">
        <v>10.54</v>
      </c>
      <c r="J8" s="99" t="n">
        <f aca="false">C8*I8</f>
        <v>42.16</v>
      </c>
    </row>
    <row r="9" customFormat="false" ht="15" hidden="false" customHeight="false" outlineLevel="0" collapsed="false">
      <c r="A9" s="95"/>
      <c r="B9" s="96" t="s">
        <v>141</v>
      </c>
      <c r="C9" s="97" t="n">
        <v>30</v>
      </c>
      <c r="D9" s="97"/>
      <c r="E9" s="98" t="n">
        <v>2.2</v>
      </c>
      <c r="F9" s="98" t="n">
        <v>1.31</v>
      </c>
      <c r="G9" s="98" t="n">
        <v>1.49</v>
      </c>
      <c r="H9" s="98" t="s">
        <v>136</v>
      </c>
      <c r="I9" s="98" t="n">
        <v>1.25</v>
      </c>
      <c r="J9" s="99" t="n">
        <f aca="false">C9*I9</f>
        <v>37.5</v>
      </c>
    </row>
    <row r="10" customFormat="false" ht="15" hidden="false" customHeight="false" outlineLevel="0" collapsed="false">
      <c r="A10" s="95"/>
      <c r="B10" s="96" t="s">
        <v>142</v>
      </c>
      <c r="C10" s="97" t="n">
        <v>2</v>
      </c>
      <c r="D10" s="97"/>
      <c r="E10" s="98"/>
      <c r="F10" s="98"/>
      <c r="G10" s="98"/>
      <c r="H10" s="98"/>
      <c r="I10" s="98" t="n">
        <v>47</v>
      </c>
      <c r="J10" s="99" t="n">
        <f aca="false">C10*I10</f>
        <v>94</v>
      </c>
    </row>
    <row r="11" customFormat="false" ht="15" hidden="false" customHeight="false" outlineLevel="0" collapsed="false">
      <c r="B11" s="100" t="s">
        <v>143</v>
      </c>
      <c r="C11" s="100"/>
      <c r="D11" s="100"/>
      <c r="E11" s="98"/>
      <c r="F11" s="98"/>
      <c r="G11" s="98"/>
      <c r="H11" s="98"/>
      <c r="I11" s="98"/>
      <c r="J11" s="101" t="n">
        <f aca="false">SUM(J4:J10)</f>
        <v>946.86</v>
      </c>
    </row>
    <row r="12" customFormat="false" ht="15" hidden="false" customHeight="false" outlineLevel="0" collapsed="false">
      <c r="B12" s="102" t="s">
        <v>144</v>
      </c>
      <c r="C12" s="102"/>
      <c r="D12" s="102"/>
      <c r="E12" s="102"/>
      <c r="F12" s="102"/>
      <c r="G12" s="102"/>
      <c r="H12" s="102"/>
      <c r="I12" s="102"/>
      <c r="J12" s="103" t="n">
        <f aca="false">J11/'[1]Cota por local'!D34</f>
        <v>66.7937212613441</v>
      </c>
      <c r="K12" s="104"/>
    </row>
  </sheetData>
  <mergeCells count="2">
    <mergeCell ref="B11:C11"/>
    <mergeCell ref="B12:C1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3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0" activeCellId="0" sqref="A10"/>
    </sheetView>
  </sheetViews>
  <sheetFormatPr defaultColWidth="9.1484375" defaultRowHeight="15" zeroHeight="false" outlineLevelRow="0" outlineLevelCol="0"/>
  <cols>
    <col collapsed="false" customWidth="true" hidden="false" outlineLevel="0" max="1" min="1" style="105" width="8.15"/>
    <col collapsed="false" customWidth="true" hidden="false" outlineLevel="0" max="2" min="2" style="106" width="38.14"/>
    <col collapsed="false" customWidth="true" hidden="false" outlineLevel="0" max="3" min="3" style="105" width="12.71"/>
    <col collapsed="false" customWidth="true" hidden="false" outlineLevel="0" max="4" min="4" style="107" width="12.71"/>
    <col collapsed="false" customWidth="true" hidden="false" outlineLevel="0" max="5" min="5" style="105" width="12.71"/>
    <col collapsed="false" customWidth="true" hidden="false" outlineLevel="0" max="6" min="6" style="105" width="10.85"/>
    <col collapsed="false" customWidth="true" hidden="false" outlineLevel="0" max="7" min="7" style="105" width="12.15"/>
    <col collapsed="false" customWidth="false" hidden="false" outlineLevel="0" max="16384" min="8" style="106" width="9.14"/>
  </cols>
  <sheetData>
    <row r="1" customFormat="false" ht="24" hidden="false" customHeight="true" outlineLevel="0" collapsed="false">
      <c r="A1" s="108" t="s">
        <v>145</v>
      </c>
      <c r="B1" s="108"/>
      <c r="C1" s="108"/>
      <c r="D1" s="108"/>
      <c r="E1" s="108"/>
      <c r="F1" s="108"/>
      <c r="G1" s="108"/>
    </row>
    <row r="2" s="113" customFormat="true" ht="15" hidden="false" customHeight="false" outlineLevel="0" collapsed="false">
      <c r="A2" s="108" t="s">
        <v>126</v>
      </c>
      <c r="B2" s="109" t="s">
        <v>146</v>
      </c>
      <c r="C2" s="108" t="s">
        <v>147</v>
      </c>
      <c r="D2" s="110" t="s">
        <v>148</v>
      </c>
      <c r="E2" s="108" t="s">
        <v>149</v>
      </c>
      <c r="F2" s="111" t="s">
        <v>150</v>
      </c>
      <c r="G2" s="112" t="s">
        <v>151</v>
      </c>
    </row>
    <row r="4" s="113" customFormat="true" ht="23.85" hidden="false" customHeight="false" outlineLevel="0" collapsed="false">
      <c r="A4" s="114" t="n">
        <v>1</v>
      </c>
      <c r="B4" s="115" t="s">
        <v>152</v>
      </c>
      <c r="C4" s="114" t="n">
        <v>1</v>
      </c>
      <c r="D4" s="116" t="n">
        <v>19.66</v>
      </c>
      <c r="E4" s="117" t="s">
        <v>153</v>
      </c>
      <c r="F4" s="118" t="n">
        <v>19</v>
      </c>
      <c r="G4" s="119" t="n">
        <f aca="false">D4*F4</f>
        <v>373.54</v>
      </c>
    </row>
    <row r="5" s="113" customFormat="true" ht="23.85" hidden="false" customHeight="false" outlineLevel="0" collapsed="false">
      <c r="A5" s="114" t="n">
        <v>2</v>
      </c>
      <c r="B5" s="115" t="s">
        <v>154</v>
      </c>
      <c r="C5" s="114" t="n">
        <v>1</v>
      </c>
      <c r="D5" s="116" t="n">
        <v>1.1</v>
      </c>
      <c r="E5" s="117" t="s">
        <v>155</v>
      </c>
      <c r="F5" s="118" t="n">
        <v>19</v>
      </c>
      <c r="G5" s="119" t="n">
        <f aca="false">D5*F5</f>
        <v>20.9</v>
      </c>
    </row>
    <row r="6" s="113" customFormat="true" ht="23.85" hidden="false" customHeight="false" outlineLevel="0" collapsed="false">
      <c r="A6" s="114" t="n">
        <v>3</v>
      </c>
      <c r="B6" s="115" t="s">
        <v>156</v>
      </c>
      <c r="C6" s="114" t="n">
        <v>1</v>
      </c>
      <c r="D6" s="116" t="n">
        <v>3.5</v>
      </c>
      <c r="E6" s="117" t="s">
        <v>155</v>
      </c>
      <c r="F6" s="118" t="n">
        <v>19</v>
      </c>
      <c r="G6" s="119" t="n">
        <f aca="false">D6*F6</f>
        <v>66.5</v>
      </c>
    </row>
    <row r="7" s="113" customFormat="true" ht="35.05" hidden="false" customHeight="false" outlineLevel="0" collapsed="false">
      <c r="A7" s="114" t="n">
        <v>4</v>
      </c>
      <c r="B7" s="115" t="s">
        <v>157</v>
      </c>
      <c r="C7" s="114" t="n">
        <v>2</v>
      </c>
      <c r="D7" s="116" t="n">
        <v>4.18</v>
      </c>
      <c r="E7" s="117" t="s">
        <v>155</v>
      </c>
      <c r="F7" s="118" t="n">
        <v>38</v>
      </c>
      <c r="G7" s="119" t="n">
        <f aca="false">D7*F7</f>
        <v>158.84</v>
      </c>
    </row>
    <row r="8" s="113" customFormat="true" ht="35.05" hidden="false" customHeight="false" outlineLevel="0" collapsed="false">
      <c r="A8" s="114" t="n">
        <v>5</v>
      </c>
      <c r="B8" s="115" t="s">
        <v>158</v>
      </c>
      <c r="C8" s="114" t="n">
        <v>2</v>
      </c>
      <c r="D8" s="116" t="n">
        <v>14.85</v>
      </c>
      <c r="E8" s="117" t="s">
        <v>155</v>
      </c>
      <c r="F8" s="118" t="n">
        <v>38</v>
      </c>
      <c r="G8" s="119" t="n">
        <f aca="false">D8*F8</f>
        <v>564.3</v>
      </c>
    </row>
    <row r="9" customFormat="false" ht="15" hidden="false" customHeight="false" outlineLevel="0" collapsed="false">
      <c r="A9" s="120"/>
      <c r="B9" s="121"/>
      <c r="C9" s="120"/>
      <c r="D9" s="122"/>
      <c r="E9" s="120"/>
      <c r="F9" s="123" t="s">
        <v>159</v>
      </c>
      <c r="G9" s="124" t="n">
        <f aca="false">SUM(G4:G8)</f>
        <v>1184.08</v>
      </c>
    </row>
    <row r="10" customFormat="false" ht="15" hidden="false" customHeight="false" outlineLevel="0" collapsed="false">
      <c r="A10" s="123" t="s">
        <v>160</v>
      </c>
      <c r="B10" s="123"/>
      <c r="C10" s="123"/>
      <c r="D10" s="123"/>
      <c r="E10" s="123"/>
      <c r="F10" s="125" t="s">
        <v>161</v>
      </c>
      <c r="G10" s="126" t="n">
        <f aca="false">G9/4.5</f>
        <v>263.128888888889</v>
      </c>
    </row>
    <row r="11" customFormat="false" ht="15" hidden="false" customHeight="false" outlineLevel="0" collapsed="false">
      <c r="A11" s="120"/>
      <c r="B11" s="121"/>
      <c r="C11" s="120"/>
      <c r="D11" s="122"/>
      <c r="E11" s="120"/>
      <c r="F11" s="120"/>
      <c r="G11" s="120"/>
    </row>
    <row r="12" customFormat="false" ht="15" hidden="false" customHeight="false" outlineLevel="0" collapsed="false">
      <c r="A12" s="120"/>
      <c r="B12" s="121"/>
      <c r="C12" s="120"/>
      <c r="D12" s="122"/>
      <c r="E12" s="120"/>
      <c r="F12" s="120"/>
      <c r="G12" s="120"/>
    </row>
    <row r="13" customFormat="false" ht="15" hidden="false" customHeight="false" outlineLevel="0" collapsed="false">
      <c r="A13" s="120"/>
      <c r="B13" s="121"/>
      <c r="C13" s="120"/>
      <c r="D13" s="122"/>
      <c r="E13" s="120"/>
      <c r="F13" s="120"/>
      <c r="G13" s="120"/>
    </row>
  </sheetData>
  <mergeCells count="2">
    <mergeCell ref="A1:G1"/>
    <mergeCell ref="A10:E1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9"/>
  <sheetViews>
    <sheetView showFormulas="false" showGridLines="true" showRowColHeaders="true" showZeros="true" rightToLeft="false" tabSelected="false" showOutlineSymbols="true" defaultGridColor="true" view="normal" topLeftCell="A10" colorId="64" zoomScale="85" zoomScaleNormal="85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27" width="7.57"/>
    <col collapsed="false" customWidth="true" hidden="false" outlineLevel="0" max="2" min="2" style="128" width="41.42"/>
    <col collapsed="false" customWidth="true" hidden="false" outlineLevel="0" max="3" min="3" style="128" width="7.15"/>
    <col collapsed="false" customWidth="true" hidden="false" outlineLevel="0" max="4" min="4" style="129" width="9.42"/>
    <col collapsed="false" customWidth="true" hidden="false" outlineLevel="0" max="5" min="5" style="0" width="12.57"/>
    <col collapsed="false" customWidth="true" hidden="false" outlineLevel="0" max="6" min="6" style="0" width="10.71"/>
    <col collapsed="false" customWidth="true" hidden="false" outlineLevel="0" max="7" min="7" style="0" width="12.71"/>
    <col collapsed="false" customWidth="true" hidden="false" outlineLevel="0" max="9" min="8" style="127" width="9.14"/>
  </cols>
  <sheetData>
    <row r="1" customFormat="false" ht="15" hidden="false" customHeight="true" outlineLevel="0" collapsed="false">
      <c r="A1" s="108" t="s">
        <v>162</v>
      </c>
      <c r="B1" s="108"/>
      <c r="C1" s="108"/>
      <c r="D1" s="108"/>
      <c r="E1" s="108"/>
      <c r="F1" s="108"/>
      <c r="G1" s="108"/>
      <c r="H1" s="108"/>
      <c r="I1" s="108"/>
    </row>
    <row r="2" customFormat="false" ht="15" hidden="false" customHeight="false" outlineLevel="0" collapsed="false">
      <c r="A2" s="130" t="s">
        <v>126</v>
      </c>
      <c r="B2" s="130" t="s">
        <v>146</v>
      </c>
      <c r="C2" s="131" t="s">
        <v>147</v>
      </c>
      <c r="D2" s="132" t="s">
        <v>148</v>
      </c>
      <c r="E2" s="131" t="s">
        <v>149</v>
      </c>
      <c r="F2" s="133" t="s">
        <v>150</v>
      </c>
      <c r="G2" s="134" t="s">
        <v>151</v>
      </c>
      <c r="H2" s="135" t="s">
        <v>163</v>
      </c>
      <c r="I2" s="135" t="s">
        <v>164</v>
      </c>
      <c r="J2" s="136"/>
    </row>
    <row r="3" customFormat="false" ht="23.85" hidden="false" customHeight="false" outlineLevel="0" collapsed="false">
      <c r="A3" s="97" t="n">
        <v>1</v>
      </c>
      <c r="B3" s="137" t="s">
        <v>165</v>
      </c>
      <c r="C3" s="138" t="n">
        <v>1</v>
      </c>
      <c r="D3" s="139" t="n">
        <v>24</v>
      </c>
      <c r="E3" s="138" t="s">
        <v>153</v>
      </c>
      <c r="F3" s="140" t="n">
        <v>16</v>
      </c>
      <c r="G3" s="141" t="n">
        <f aca="false">D3*F3</f>
        <v>384</v>
      </c>
      <c r="H3" s="138" t="n">
        <v>4</v>
      </c>
      <c r="I3" s="138" t="n">
        <f aca="false">H3*C3</f>
        <v>4</v>
      </c>
    </row>
    <row r="4" customFormat="false" ht="35.05" hidden="false" customHeight="false" outlineLevel="0" collapsed="false">
      <c r="A4" s="97" t="n">
        <v>3</v>
      </c>
      <c r="B4" s="137" t="s">
        <v>166</v>
      </c>
      <c r="C4" s="138" t="n">
        <v>1</v>
      </c>
      <c r="D4" s="139" t="n">
        <v>4.3</v>
      </c>
      <c r="E4" s="138" t="s">
        <v>167</v>
      </c>
      <c r="F4" s="140" t="n">
        <v>16</v>
      </c>
      <c r="G4" s="141" t="n">
        <f aca="false">D4*F4</f>
        <v>68.8</v>
      </c>
      <c r="H4" s="138" t="n">
        <v>4</v>
      </c>
      <c r="I4" s="138" t="n">
        <f aca="false">H4*C4</f>
        <v>4</v>
      </c>
    </row>
    <row r="5" customFormat="false" ht="23.85" hidden="false" customHeight="false" outlineLevel="0" collapsed="false">
      <c r="A5" s="97" t="n">
        <v>4</v>
      </c>
      <c r="B5" s="137" t="s">
        <v>168</v>
      </c>
      <c r="C5" s="138" t="n">
        <v>1</v>
      </c>
      <c r="D5" s="139" t="n">
        <v>5.98</v>
      </c>
      <c r="E5" s="138" t="s">
        <v>153</v>
      </c>
      <c r="F5" s="140" t="n">
        <v>16</v>
      </c>
      <c r="G5" s="141" t="n">
        <f aca="false">D5*F5</f>
        <v>95.68</v>
      </c>
      <c r="H5" s="138" t="n">
        <v>4</v>
      </c>
      <c r="I5" s="138" t="n">
        <f aca="false">H5*C5</f>
        <v>4</v>
      </c>
    </row>
    <row r="6" customFormat="false" ht="23.85" hidden="false" customHeight="false" outlineLevel="0" collapsed="false">
      <c r="A6" s="97" t="n">
        <v>5</v>
      </c>
      <c r="B6" s="137" t="s">
        <v>169</v>
      </c>
      <c r="C6" s="138" t="n">
        <v>1</v>
      </c>
      <c r="D6" s="139" t="n">
        <v>1.95</v>
      </c>
      <c r="E6" s="138" t="s">
        <v>153</v>
      </c>
      <c r="F6" s="140" t="n">
        <v>16</v>
      </c>
      <c r="G6" s="141" t="n">
        <f aca="false">D6*F6</f>
        <v>31.2</v>
      </c>
      <c r="H6" s="138" t="n">
        <v>4</v>
      </c>
      <c r="I6" s="138" t="n">
        <f aca="false">H6*C6</f>
        <v>4</v>
      </c>
    </row>
    <row r="7" customFormat="false" ht="46.25" hidden="false" customHeight="false" outlineLevel="0" collapsed="false">
      <c r="A7" s="97" t="n">
        <v>6</v>
      </c>
      <c r="B7" s="137" t="s">
        <v>170</v>
      </c>
      <c r="C7" s="138" t="n">
        <v>1</v>
      </c>
      <c r="D7" s="139" t="n">
        <v>0.44</v>
      </c>
      <c r="E7" s="138" t="s">
        <v>155</v>
      </c>
      <c r="F7" s="140" t="n">
        <v>16</v>
      </c>
      <c r="G7" s="141" t="n">
        <f aca="false">D7*F7</f>
        <v>7.04</v>
      </c>
      <c r="H7" s="138" t="n">
        <v>4</v>
      </c>
      <c r="I7" s="138" t="n">
        <f aca="false">H7*C7</f>
        <v>4</v>
      </c>
    </row>
    <row r="8" customFormat="false" ht="46.25" hidden="false" customHeight="false" outlineLevel="0" collapsed="false">
      <c r="A8" s="97" t="n">
        <v>7</v>
      </c>
      <c r="B8" s="137" t="s">
        <v>171</v>
      </c>
      <c r="C8" s="138" t="n">
        <v>3</v>
      </c>
      <c r="D8" s="139" t="n">
        <v>4.82</v>
      </c>
      <c r="E8" s="138" t="s">
        <v>153</v>
      </c>
      <c r="F8" s="140" t="n">
        <v>48</v>
      </c>
      <c r="G8" s="141" t="n">
        <f aca="false">D8*F8</f>
        <v>231.36</v>
      </c>
      <c r="H8" s="138" t="n">
        <v>4</v>
      </c>
      <c r="I8" s="138" t="n">
        <f aca="false">H8*C8</f>
        <v>12</v>
      </c>
    </row>
    <row r="9" customFormat="false" ht="15" hidden="false" customHeight="false" outlineLevel="0" collapsed="false">
      <c r="A9" s="97" t="n">
        <v>8</v>
      </c>
      <c r="B9" s="137" t="s">
        <v>172</v>
      </c>
      <c r="C9" s="138" t="n">
        <v>1</v>
      </c>
      <c r="D9" s="139" t="n">
        <v>18.3</v>
      </c>
      <c r="E9" s="138" t="s">
        <v>167</v>
      </c>
      <c r="F9" s="140" t="n">
        <v>16</v>
      </c>
      <c r="G9" s="141" t="n">
        <f aca="false">D9*F9</f>
        <v>292.8</v>
      </c>
      <c r="H9" s="138" t="n">
        <v>4</v>
      </c>
      <c r="I9" s="138" t="n">
        <f aca="false">H9*C9</f>
        <v>4</v>
      </c>
    </row>
    <row r="10" customFormat="false" ht="23.85" hidden="false" customHeight="false" outlineLevel="0" collapsed="false">
      <c r="A10" s="97" t="n">
        <v>9</v>
      </c>
      <c r="B10" s="137" t="s">
        <v>173</v>
      </c>
      <c r="C10" s="138" t="n">
        <v>6</v>
      </c>
      <c r="D10" s="139" t="n">
        <v>1.65</v>
      </c>
      <c r="E10" s="138" t="s">
        <v>153</v>
      </c>
      <c r="F10" s="140" t="n">
        <v>96</v>
      </c>
      <c r="G10" s="141" t="n">
        <v>153.6</v>
      </c>
      <c r="H10" s="138" t="n">
        <v>4</v>
      </c>
      <c r="I10" s="138" t="n">
        <f aca="false">H10*C10</f>
        <v>24</v>
      </c>
    </row>
    <row r="11" customFormat="false" ht="15" hidden="false" customHeight="false" outlineLevel="0" collapsed="false">
      <c r="A11" s="97" t="n">
        <v>11</v>
      </c>
      <c r="B11" s="137" t="s">
        <v>174</v>
      </c>
      <c r="C11" s="138" t="n">
        <v>2</v>
      </c>
      <c r="D11" s="139" t="n">
        <v>1.43</v>
      </c>
      <c r="E11" s="138" t="s">
        <v>153</v>
      </c>
      <c r="F11" s="140" t="n">
        <v>32</v>
      </c>
      <c r="G11" s="141" t="n">
        <f aca="false">D11*F11</f>
        <v>45.76</v>
      </c>
      <c r="H11" s="138" t="n">
        <v>4</v>
      </c>
      <c r="I11" s="138" t="n">
        <f aca="false">H11*C11</f>
        <v>8</v>
      </c>
    </row>
    <row r="12" customFormat="false" ht="23.85" hidden="false" customHeight="false" outlineLevel="0" collapsed="false">
      <c r="A12" s="97" t="n">
        <v>12</v>
      </c>
      <c r="B12" s="137" t="s">
        <v>175</v>
      </c>
      <c r="C12" s="138" t="n">
        <v>4</v>
      </c>
      <c r="D12" s="139" t="n">
        <v>2.4</v>
      </c>
      <c r="E12" s="138" t="s">
        <v>155</v>
      </c>
      <c r="F12" s="140" t="n">
        <v>64</v>
      </c>
      <c r="G12" s="141" t="n">
        <f aca="false">D12*F12</f>
        <v>153.6</v>
      </c>
      <c r="H12" s="138" t="n">
        <v>4</v>
      </c>
      <c r="I12" s="138" t="n">
        <f aca="false">H12*C12</f>
        <v>16</v>
      </c>
    </row>
    <row r="13" customFormat="false" ht="35.05" hidden="false" customHeight="false" outlineLevel="0" collapsed="false">
      <c r="A13" s="97" t="n">
        <v>13</v>
      </c>
      <c r="B13" s="137" t="s">
        <v>176</v>
      </c>
      <c r="C13" s="138" t="n">
        <v>2</v>
      </c>
      <c r="D13" s="139" t="n">
        <v>2.01</v>
      </c>
      <c r="E13" s="138" t="s">
        <v>155</v>
      </c>
      <c r="F13" s="140" t="n">
        <v>32</v>
      </c>
      <c r="G13" s="141" t="n">
        <f aca="false">D13*F13</f>
        <v>64.32</v>
      </c>
      <c r="H13" s="138" t="n">
        <v>4</v>
      </c>
      <c r="I13" s="138" t="n">
        <f aca="false">H13*C13</f>
        <v>8</v>
      </c>
    </row>
    <row r="14" customFormat="false" ht="35.05" hidden="false" customHeight="false" outlineLevel="0" collapsed="false">
      <c r="A14" s="97" t="n">
        <v>14</v>
      </c>
      <c r="B14" s="137" t="s">
        <v>177</v>
      </c>
      <c r="C14" s="138" t="n">
        <v>4</v>
      </c>
      <c r="D14" s="139" t="n">
        <v>3</v>
      </c>
      <c r="E14" s="138" t="s">
        <v>153</v>
      </c>
      <c r="F14" s="140" t="n">
        <v>64</v>
      </c>
      <c r="G14" s="141" t="n">
        <f aca="false">D14*F14</f>
        <v>192</v>
      </c>
      <c r="H14" s="138" t="n">
        <v>4</v>
      </c>
      <c r="I14" s="138" t="n">
        <f aca="false">H14*C14</f>
        <v>16</v>
      </c>
    </row>
    <row r="15" customFormat="false" ht="23.85" hidden="false" customHeight="false" outlineLevel="0" collapsed="false">
      <c r="A15" s="97" t="n">
        <v>15</v>
      </c>
      <c r="B15" s="137" t="s">
        <v>178</v>
      </c>
      <c r="C15" s="138" t="n">
        <v>4</v>
      </c>
      <c r="D15" s="139" t="n">
        <v>16.8</v>
      </c>
      <c r="E15" s="138" t="s">
        <v>153</v>
      </c>
      <c r="F15" s="140" t="n">
        <v>64</v>
      </c>
      <c r="G15" s="141" t="n">
        <f aca="false">D15*F15</f>
        <v>1075.2</v>
      </c>
      <c r="H15" s="138" t="n">
        <v>4</v>
      </c>
      <c r="I15" s="138" t="n">
        <f aca="false">H15*C15</f>
        <v>16</v>
      </c>
    </row>
    <row r="16" customFormat="false" ht="23.85" hidden="false" customHeight="false" outlineLevel="0" collapsed="false">
      <c r="A16" s="97" t="n">
        <v>16</v>
      </c>
      <c r="B16" s="137" t="s">
        <v>179</v>
      </c>
      <c r="C16" s="138" t="n">
        <v>8</v>
      </c>
      <c r="D16" s="139" t="n">
        <v>1.05</v>
      </c>
      <c r="E16" s="138" t="s">
        <v>153</v>
      </c>
      <c r="F16" s="140" t="n">
        <v>128</v>
      </c>
      <c r="G16" s="141" t="n">
        <f aca="false">D16*F16</f>
        <v>134.4</v>
      </c>
      <c r="H16" s="138" t="n">
        <v>4</v>
      </c>
      <c r="I16" s="138" t="n">
        <f aca="false">H16*C16</f>
        <v>32</v>
      </c>
    </row>
    <row r="17" customFormat="false" ht="23.85" hidden="false" customHeight="false" outlineLevel="0" collapsed="false">
      <c r="A17" s="97" t="n">
        <v>17</v>
      </c>
      <c r="B17" s="137" t="s">
        <v>180</v>
      </c>
      <c r="C17" s="138" t="n">
        <v>5</v>
      </c>
      <c r="D17" s="139" t="n">
        <v>1</v>
      </c>
      <c r="E17" s="138" t="s">
        <v>153</v>
      </c>
      <c r="F17" s="140" t="n">
        <v>80</v>
      </c>
      <c r="G17" s="141" t="n">
        <f aca="false">D17*F17</f>
        <v>80</v>
      </c>
      <c r="H17" s="138" t="n">
        <v>4</v>
      </c>
      <c r="I17" s="138" t="n">
        <f aca="false">H17*C17</f>
        <v>20</v>
      </c>
    </row>
    <row r="18" customFormat="false" ht="23.85" hidden="false" customHeight="false" outlineLevel="0" collapsed="false">
      <c r="A18" s="97" t="n">
        <v>18</v>
      </c>
      <c r="B18" s="137" t="s">
        <v>181</v>
      </c>
      <c r="C18" s="138" t="n">
        <v>2</v>
      </c>
      <c r="D18" s="139" t="n">
        <v>2.2</v>
      </c>
      <c r="E18" s="138" t="s">
        <v>182</v>
      </c>
      <c r="F18" s="140" t="n">
        <v>32</v>
      </c>
      <c r="G18" s="141" t="n">
        <f aca="false">D18*F18</f>
        <v>70.4</v>
      </c>
      <c r="H18" s="138" t="n">
        <v>4</v>
      </c>
      <c r="I18" s="138" t="n">
        <f aca="false">H18*C18</f>
        <v>8</v>
      </c>
    </row>
    <row r="19" customFormat="false" ht="15" hidden="false" customHeight="false" outlineLevel="0" collapsed="false">
      <c r="A19" s="142" t="s">
        <v>160</v>
      </c>
      <c r="B19" s="142"/>
      <c r="C19" s="142"/>
      <c r="D19" s="142"/>
      <c r="E19" s="142"/>
      <c r="F19" s="142"/>
      <c r="G19" s="143" t="n">
        <f aca="false">SUM(G3:G18)</f>
        <v>3080.16</v>
      </c>
      <c r="H19" s="138"/>
      <c r="I19" s="138"/>
    </row>
  </sheetData>
  <mergeCells count="2">
    <mergeCell ref="A1:I1"/>
    <mergeCell ref="A19:F1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8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F34" activeCellId="0" sqref="F34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  <col collapsed="false" customWidth="true" hidden="false" outlineLevel="0" max="2" min="2" style="0" width="26"/>
    <col collapsed="false" customWidth="true" hidden="false" outlineLevel="0" max="3" min="3" style="0" width="9.14"/>
    <col collapsed="false" customWidth="true" hidden="false" outlineLevel="0" max="4" min="4" style="136" width="11"/>
    <col collapsed="false" customWidth="true" hidden="false" outlineLevel="0" max="5" min="5" style="127" width="11.43"/>
    <col collapsed="false" customWidth="true" hidden="false" outlineLevel="0" max="7" min="7" style="0" width="9.42"/>
    <col collapsed="false" customWidth="true" hidden="false" outlineLevel="0" max="8" min="8" style="144" width="14.42"/>
    <col collapsed="false" customWidth="true" hidden="false" outlineLevel="0" max="10" min="10" style="144" width="14.42"/>
    <col collapsed="false" customWidth="true" hidden="false" outlineLevel="0" max="11" min="11" style="0" width="14.42"/>
  </cols>
  <sheetData>
    <row r="1" customFormat="false" ht="20.85" hidden="false" customHeight="false" outlineLevel="0" collapsed="false">
      <c r="A1" s="145" t="s">
        <v>183</v>
      </c>
      <c r="B1" s="145" t="s">
        <v>184</v>
      </c>
      <c r="C1" s="146" t="s">
        <v>185</v>
      </c>
      <c r="D1" s="146" t="s">
        <v>186</v>
      </c>
      <c r="E1" s="135" t="s">
        <v>187</v>
      </c>
      <c r="F1" s="135" t="s">
        <v>188</v>
      </c>
    </row>
    <row r="2" customFormat="false" ht="15" hidden="false" customHeight="false" outlineLevel="0" collapsed="false">
      <c r="A2" s="147" t="s">
        <v>189</v>
      </c>
      <c r="B2" s="138" t="s">
        <v>190</v>
      </c>
      <c r="C2" s="148" t="n">
        <v>331.52</v>
      </c>
      <c r="D2" s="149" t="n">
        <f aca="false">ROUND(C2,0)</f>
        <v>332</v>
      </c>
      <c r="E2" s="150" t="n">
        <f aca="false">((SUM(D2:D5)/600))</f>
        <v>1.98833333333333</v>
      </c>
      <c r="F2" s="140" t="n">
        <v>2</v>
      </c>
      <c r="K2" s="144"/>
    </row>
    <row r="3" customFormat="false" ht="15" hidden="false" customHeight="false" outlineLevel="0" collapsed="false">
      <c r="A3" s="147" t="s">
        <v>191</v>
      </c>
      <c r="B3" s="138" t="s">
        <v>192</v>
      </c>
      <c r="C3" s="148" t="n">
        <v>261.22</v>
      </c>
      <c r="D3" s="149" t="n">
        <f aca="false">ROUND(C3,0)</f>
        <v>261</v>
      </c>
      <c r="E3" s="150"/>
      <c r="F3" s="140"/>
      <c r="K3" s="144"/>
    </row>
    <row r="4" customFormat="false" ht="15" hidden="false" customHeight="false" outlineLevel="0" collapsed="false">
      <c r="A4" s="147" t="s">
        <v>193</v>
      </c>
      <c r="B4" s="138" t="s">
        <v>194</v>
      </c>
      <c r="C4" s="148" t="n">
        <v>376.62</v>
      </c>
      <c r="D4" s="149" t="n">
        <f aca="false">ROUND(C4,0)</f>
        <v>377</v>
      </c>
      <c r="E4" s="150"/>
      <c r="F4" s="140"/>
      <c r="K4" s="144"/>
    </row>
    <row r="5" customFormat="false" ht="15" hidden="false" customHeight="false" outlineLevel="0" collapsed="false">
      <c r="A5" s="147" t="s">
        <v>195</v>
      </c>
      <c r="B5" s="138" t="s">
        <v>196</v>
      </c>
      <c r="C5" s="148" t="n">
        <v>222.77</v>
      </c>
      <c r="D5" s="149" t="n">
        <f aca="false">ROUND(C5,0)</f>
        <v>223</v>
      </c>
      <c r="E5" s="150"/>
      <c r="F5" s="140"/>
      <c r="K5" s="144"/>
    </row>
    <row r="6" customFormat="false" ht="15" hidden="false" customHeight="false" outlineLevel="0" collapsed="false">
      <c r="A6" s="151"/>
      <c r="B6" s="151"/>
      <c r="C6" s="151"/>
      <c r="D6" s="151"/>
      <c r="E6" s="151"/>
      <c r="F6" s="151"/>
      <c r="K6" s="144"/>
    </row>
    <row r="7" customFormat="false" ht="15" hidden="false" customHeight="false" outlineLevel="0" collapsed="false">
      <c r="A7" s="147" t="s">
        <v>197</v>
      </c>
      <c r="B7" s="138" t="s">
        <v>198</v>
      </c>
      <c r="C7" s="148" t="n">
        <v>158.58</v>
      </c>
      <c r="D7" s="149" t="n">
        <f aca="false">ROUND(C7,0)</f>
        <v>159</v>
      </c>
      <c r="E7" s="150" t="n">
        <f aca="false">((SUM(D7:D10)/600))</f>
        <v>1.07166666666667</v>
      </c>
      <c r="F7" s="138" t="n">
        <v>1</v>
      </c>
      <c r="K7" s="144"/>
    </row>
    <row r="8" customFormat="false" ht="15" hidden="false" customHeight="false" outlineLevel="0" collapsed="false">
      <c r="A8" s="152" t="s">
        <v>199</v>
      </c>
      <c r="B8" s="114" t="s">
        <v>200</v>
      </c>
      <c r="C8" s="148" t="n">
        <v>49.5</v>
      </c>
      <c r="D8" s="149" t="n">
        <f aca="false">ROUND(C8,0)</f>
        <v>50</v>
      </c>
      <c r="E8" s="150"/>
      <c r="F8" s="138"/>
      <c r="K8" s="144"/>
    </row>
    <row r="9" customFormat="false" ht="15" hidden="false" customHeight="false" outlineLevel="0" collapsed="false">
      <c r="A9" s="152" t="s">
        <v>201</v>
      </c>
      <c r="B9" s="114" t="s">
        <v>200</v>
      </c>
      <c r="C9" s="148" t="n">
        <v>290</v>
      </c>
      <c r="D9" s="149" t="n">
        <f aca="false">ROUND(C9,0)</f>
        <v>290</v>
      </c>
      <c r="E9" s="150"/>
      <c r="F9" s="138"/>
      <c r="K9" s="144"/>
    </row>
    <row r="10" s="153" customFormat="true" ht="15" hidden="false" customHeight="true" outlineLevel="0" collapsed="false">
      <c r="A10" s="147" t="s">
        <v>202</v>
      </c>
      <c r="B10" s="138" t="s">
        <v>203</v>
      </c>
      <c r="C10" s="148" t="n">
        <v>144.04</v>
      </c>
      <c r="D10" s="149" t="n">
        <f aca="false">ROUND(C10,0)</f>
        <v>144</v>
      </c>
      <c r="E10" s="150"/>
      <c r="F10" s="138"/>
      <c r="H10" s="154"/>
      <c r="J10" s="154"/>
      <c r="K10" s="144"/>
    </row>
    <row r="11" s="153" customFormat="true" ht="15" hidden="false" customHeight="true" outlineLevel="0" collapsed="false">
      <c r="A11" s="155"/>
      <c r="B11" s="155"/>
      <c r="C11" s="155"/>
      <c r="D11" s="155"/>
      <c r="E11" s="155"/>
      <c r="F11" s="155"/>
      <c r="H11" s="154"/>
      <c r="J11" s="154"/>
      <c r="K11" s="144"/>
    </row>
    <row r="12" s="153" customFormat="true" ht="15" hidden="false" customHeight="true" outlineLevel="0" collapsed="false">
      <c r="A12" s="152" t="s">
        <v>204</v>
      </c>
      <c r="B12" s="114" t="s">
        <v>205</v>
      </c>
      <c r="C12" s="148" t="n">
        <v>559.46</v>
      </c>
      <c r="D12" s="149" t="n">
        <f aca="false">ROUND(C12,0)</f>
        <v>559</v>
      </c>
      <c r="E12" s="150" t="n">
        <f aca="false">((SUM(D12:D18)/600))</f>
        <v>10.6283333333333</v>
      </c>
      <c r="F12" s="156" t="n">
        <v>10</v>
      </c>
      <c r="H12" s="154"/>
      <c r="J12" s="154"/>
      <c r="K12" s="144"/>
    </row>
    <row r="13" s="153" customFormat="true" ht="15" hidden="false" customHeight="true" outlineLevel="0" collapsed="false">
      <c r="A13" s="152" t="s">
        <v>206</v>
      </c>
      <c r="B13" s="114" t="s">
        <v>207</v>
      </c>
      <c r="C13" s="157" t="n">
        <v>144.04</v>
      </c>
      <c r="D13" s="149" t="n">
        <f aca="false">ROUND(C13,0)</f>
        <v>144</v>
      </c>
      <c r="E13" s="150"/>
      <c r="F13" s="156"/>
      <c r="H13" s="154"/>
      <c r="J13" s="158"/>
      <c r="K13" s="144"/>
    </row>
    <row r="14" s="153" customFormat="true" ht="15" hidden="false" customHeight="true" outlineLevel="0" collapsed="false">
      <c r="A14" s="152" t="s">
        <v>208</v>
      </c>
      <c r="B14" s="114" t="s">
        <v>207</v>
      </c>
      <c r="C14" s="148" t="n">
        <v>626.36</v>
      </c>
      <c r="D14" s="149" t="n">
        <f aca="false">ROUND(C14,0)</f>
        <v>626</v>
      </c>
      <c r="E14" s="150"/>
      <c r="F14" s="156"/>
      <c r="H14" s="154"/>
      <c r="J14" s="154"/>
      <c r="K14" s="144"/>
    </row>
    <row r="15" s="153" customFormat="true" ht="15" hidden="false" customHeight="true" outlineLevel="0" collapsed="false">
      <c r="A15" s="152" t="s">
        <v>209</v>
      </c>
      <c r="B15" s="114" t="s">
        <v>210</v>
      </c>
      <c r="C15" s="148" t="n">
        <v>122.43</v>
      </c>
      <c r="D15" s="149" t="n">
        <f aca="false">ROUND(C15,0)</f>
        <v>122</v>
      </c>
      <c r="E15" s="150"/>
      <c r="F15" s="156"/>
      <c r="H15" s="144"/>
      <c r="J15" s="154"/>
      <c r="K15" s="144"/>
    </row>
    <row r="16" s="153" customFormat="true" ht="15" hidden="false" customHeight="true" outlineLevel="0" collapsed="false">
      <c r="A16" s="152" t="s">
        <v>211</v>
      </c>
      <c r="B16" s="114" t="s">
        <v>212</v>
      </c>
      <c r="C16" s="148" t="n">
        <v>1505.05</v>
      </c>
      <c r="D16" s="149" t="n">
        <f aca="false">ROUND(C16,0)</f>
        <v>1505</v>
      </c>
      <c r="E16" s="150"/>
      <c r="F16" s="156"/>
      <c r="H16" s="154"/>
      <c r="J16" s="154"/>
      <c r="K16" s="144"/>
    </row>
    <row r="17" s="153" customFormat="true" ht="15" hidden="false" customHeight="true" outlineLevel="0" collapsed="false">
      <c r="A17" s="152" t="s">
        <v>213</v>
      </c>
      <c r="B17" s="114" t="str">
        <f aca="false">B16</f>
        <v>Parque Centenário</v>
      </c>
      <c r="C17" s="148" t="n">
        <v>1639.18</v>
      </c>
      <c r="D17" s="149" t="n">
        <f aca="false">ROUND(C17,0)</f>
        <v>1639</v>
      </c>
      <c r="E17" s="150"/>
      <c r="F17" s="156"/>
      <c r="H17" s="154"/>
      <c r="J17" s="154"/>
      <c r="K17" s="144"/>
    </row>
    <row r="18" s="153" customFormat="true" ht="15" hidden="false" customHeight="true" outlineLevel="0" collapsed="false">
      <c r="A18" s="147" t="s">
        <v>214</v>
      </c>
      <c r="B18" s="138" t="s">
        <v>215</v>
      </c>
      <c r="C18" s="148" t="n">
        <v>1781.59</v>
      </c>
      <c r="D18" s="149" t="n">
        <f aca="false">ROUND(C18,0)</f>
        <v>1782</v>
      </c>
      <c r="E18" s="150"/>
      <c r="F18" s="156"/>
      <c r="H18" s="154"/>
      <c r="J18" s="154"/>
      <c r="K18" s="144"/>
    </row>
    <row r="19" s="153" customFormat="true" ht="30" hidden="false" customHeight="true" outlineLevel="0" collapsed="false">
      <c r="A19" s="159" t="s">
        <v>216</v>
      </c>
      <c r="B19" s="160"/>
      <c r="C19" s="161"/>
      <c r="D19" s="162"/>
      <c r="E19" s="163"/>
      <c r="F19" s="164"/>
      <c r="H19" s="154"/>
      <c r="J19" s="154"/>
      <c r="K19" s="144"/>
    </row>
    <row r="20" s="153" customFormat="true" ht="15" hidden="false" customHeight="false" outlineLevel="0" collapsed="false">
      <c r="A20" s="165"/>
      <c r="B20" s="165"/>
      <c r="C20" s="165"/>
      <c r="D20" s="165"/>
      <c r="E20" s="165"/>
      <c r="F20" s="165"/>
      <c r="H20" s="154"/>
      <c r="J20" s="154"/>
      <c r="K20" s="144"/>
    </row>
    <row r="21" customFormat="false" ht="15" hidden="true" customHeight="false" outlineLevel="0" collapsed="false">
      <c r="A21" s="166" t="s">
        <v>217</v>
      </c>
      <c r="B21" s="167" t="str">
        <f aca="false">B27</f>
        <v>Ramiro Barcelos, 2993</v>
      </c>
      <c r="C21" s="168" t="n">
        <v>0</v>
      </c>
      <c r="D21" s="136" t="n">
        <v>0</v>
      </c>
      <c r="E21" s="169"/>
      <c r="F21" s="167"/>
      <c r="K21" s="144"/>
    </row>
    <row r="22" customFormat="false" ht="15" hidden="false" customHeight="false" outlineLevel="0" collapsed="false">
      <c r="A22" s="147" t="s">
        <v>218</v>
      </c>
      <c r="B22" s="138" t="s">
        <v>212</v>
      </c>
      <c r="C22" s="148" t="n">
        <v>222.8</v>
      </c>
      <c r="D22" s="149" t="n">
        <f aca="false">ROUND(C22,0)</f>
        <v>223</v>
      </c>
      <c r="E22" s="150" t="n">
        <f aca="false">((SUM(D22:D22)/600))</f>
        <v>0.371666666666667</v>
      </c>
      <c r="F22" s="138" t="n">
        <v>1.5</v>
      </c>
      <c r="K22" s="144"/>
    </row>
    <row r="23" customFormat="false" ht="15" hidden="false" customHeight="false" outlineLevel="0" collapsed="false">
      <c r="A23" s="147" t="s">
        <v>219</v>
      </c>
      <c r="B23" s="138" t="s">
        <v>220</v>
      </c>
      <c r="C23" s="148" t="n">
        <v>133.42</v>
      </c>
      <c r="D23" s="149" t="n">
        <f aca="false">ROUND(C23,0)</f>
        <v>133</v>
      </c>
      <c r="E23" s="150" t="n">
        <f aca="false">((SUM(D23:D23)/600))</f>
        <v>0.221666666666667</v>
      </c>
      <c r="F23" s="138"/>
      <c r="K23" s="144"/>
    </row>
    <row r="24" customFormat="false" ht="15" hidden="false" customHeight="false" outlineLevel="0" collapsed="false">
      <c r="A24" s="147" t="s">
        <v>221</v>
      </c>
      <c r="B24" s="138" t="s">
        <v>222</v>
      </c>
      <c r="C24" s="148" t="n">
        <v>241.29</v>
      </c>
      <c r="D24" s="149" t="n">
        <f aca="false">ROUND(C24,0)</f>
        <v>241</v>
      </c>
      <c r="E24" s="150" t="n">
        <f aca="false">((SUM(D24:D24)/600))</f>
        <v>0.401666666666667</v>
      </c>
      <c r="F24" s="138"/>
      <c r="K24" s="144"/>
    </row>
    <row r="25" customFormat="false" ht="15" hidden="false" customHeight="false" outlineLevel="0" collapsed="false">
      <c r="A25" s="147" t="s">
        <v>223</v>
      </c>
      <c r="B25" s="138" t="s">
        <v>224</v>
      </c>
      <c r="C25" s="148" t="n">
        <v>231.83</v>
      </c>
      <c r="D25" s="149" t="n">
        <f aca="false">ROUND(C25,0)</f>
        <v>232</v>
      </c>
      <c r="E25" s="150" t="n">
        <f aca="false">((SUM(D25:D25)/600))</f>
        <v>0.386666666666667</v>
      </c>
      <c r="F25" s="138"/>
      <c r="K25" s="144"/>
    </row>
    <row r="26" customFormat="false" ht="15" hidden="false" customHeight="false" outlineLevel="0" collapsed="false">
      <c r="A26" s="170"/>
      <c r="B26" s="170"/>
      <c r="C26" s="170"/>
      <c r="D26" s="170"/>
      <c r="E26" s="170"/>
      <c r="F26" s="170"/>
      <c r="K26" s="144"/>
    </row>
    <row r="27" customFormat="false" ht="15" hidden="false" customHeight="false" outlineLevel="0" collapsed="false">
      <c r="A27" s="147" t="s">
        <v>225</v>
      </c>
      <c r="B27" s="138" t="s">
        <v>226</v>
      </c>
      <c r="C27" s="148" t="n">
        <v>2096.42</v>
      </c>
      <c r="D27" s="149" t="n">
        <f aca="false">ROUND(C27,0)</f>
        <v>2096</v>
      </c>
      <c r="E27" s="150" t="n">
        <f aca="false">SUM(D27:D27)/600</f>
        <v>3.49333333333333</v>
      </c>
      <c r="F27" s="138" t="n">
        <v>4</v>
      </c>
      <c r="K27" s="144"/>
      <c r="L27" s="136"/>
    </row>
    <row r="28" customFormat="false" ht="15" hidden="false" customHeight="false" outlineLevel="0" collapsed="false">
      <c r="A28" s="151"/>
      <c r="B28" s="151"/>
      <c r="C28" s="151"/>
      <c r="D28" s="151"/>
      <c r="E28" s="151"/>
      <c r="F28" s="151"/>
      <c r="K28" s="144"/>
    </row>
    <row r="29" customFormat="false" ht="15" hidden="false" customHeight="false" outlineLevel="0" collapsed="false">
      <c r="A29" s="166" t="s">
        <v>227</v>
      </c>
      <c r="B29" s="167" t="s">
        <v>228</v>
      </c>
      <c r="C29" s="168" t="n">
        <v>233.87</v>
      </c>
      <c r="D29" s="171" t="n">
        <f aca="false">ROUND(C29,0)</f>
        <v>234</v>
      </c>
      <c r="E29" s="172" t="n">
        <f aca="false">SUM(D29:D30)/600</f>
        <v>0.39</v>
      </c>
      <c r="F29" s="138" t="n">
        <v>0.5</v>
      </c>
      <c r="K29" s="144"/>
    </row>
    <row r="30" customFormat="false" ht="15" hidden="true" customHeight="true" outlineLevel="0" collapsed="false">
      <c r="A30" s="173" t="s">
        <v>229</v>
      </c>
      <c r="B30" s="138"/>
      <c r="C30" s="148"/>
      <c r="D30" s="174"/>
      <c r="E30" s="172"/>
      <c r="F30" s="138"/>
      <c r="K30" s="144"/>
    </row>
    <row r="31" customFormat="false" ht="15" hidden="false" customHeight="false" outlineLevel="0" collapsed="false">
      <c r="A31" s="175"/>
      <c r="B31" s="175"/>
      <c r="C31" s="175"/>
      <c r="D31" s="175"/>
      <c r="E31" s="175"/>
      <c r="F31" s="175"/>
      <c r="K31" s="144"/>
    </row>
    <row r="32" customFormat="false" ht="15" hidden="false" customHeight="false" outlineLevel="0" collapsed="false">
      <c r="A32" s="176" t="s">
        <v>230</v>
      </c>
      <c r="B32" s="138" t="s">
        <v>231</v>
      </c>
      <c r="C32" s="177" t="n">
        <v>356.45</v>
      </c>
      <c r="D32" s="148" t="n">
        <f aca="false">ROUND(C32,0)</f>
        <v>356</v>
      </c>
      <c r="E32" s="150" t="n">
        <f aca="false">SUM(D32:D33)/600</f>
        <v>0.928333333333333</v>
      </c>
      <c r="F32" s="138" t="n">
        <v>1</v>
      </c>
      <c r="K32" s="144"/>
    </row>
    <row r="33" customFormat="false" ht="15" hidden="false" customHeight="false" outlineLevel="0" collapsed="false">
      <c r="A33" s="176" t="s">
        <v>232</v>
      </c>
      <c r="B33" s="138" t="str">
        <f aca="false">B32</f>
        <v>Rua Campos Neto, 777</v>
      </c>
      <c r="C33" s="177" t="n">
        <v>201.25</v>
      </c>
      <c r="D33" s="148" t="n">
        <f aca="false">ROUND(C33,0)</f>
        <v>201</v>
      </c>
      <c r="E33" s="150"/>
      <c r="F33" s="138"/>
      <c r="K33" s="144"/>
    </row>
    <row r="34" customFormat="false" ht="15" hidden="false" customHeight="false" outlineLevel="0" collapsed="false">
      <c r="A34" s="128"/>
      <c r="B34" s="178"/>
      <c r="C34" s="179"/>
      <c r="D34" s="140" t="n">
        <f aca="false">SUM(D2:D33)</f>
        <v>11929</v>
      </c>
      <c r="E34" s="150" t="n">
        <f aca="false">SUM(E2:E33)</f>
        <v>19.8816666666667</v>
      </c>
      <c r="F34" s="180" t="n">
        <f aca="false">SUM(F2:F32)</f>
        <v>20</v>
      </c>
      <c r="K34" s="144"/>
    </row>
    <row r="35" customFormat="false" ht="15" hidden="false" customHeight="false" outlineLevel="0" collapsed="false">
      <c r="A35" s="147" t="s">
        <v>233</v>
      </c>
      <c r="B35" s="147"/>
      <c r="C35" s="181" t="n">
        <f aca="false">SUM(C2:C34)</f>
        <v>11929.69</v>
      </c>
      <c r="D35" s="182" t="n">
        <f aca="false">F34</f>
        <v>20</v>
      </c>
      <c r="E35" s="183"/>
      <c r="F35" s="175"/>
      <c r="K35" s="144"/>
    </row>
    <row r="36" customFormat="false" ht="15" hidden="false" customHeight="false" outlineLevel="0" collapsed="false">
      <c r="B36" s="184" t="s">
        <v>234</v>
      </c>
      <c r="C36" s="184"/>
      <c r="D36" s="185" t="n">
        <v>1</v>
      </c>
      <c r="G36" s="127"/>
      <c r="K36" s="144"/>
    </row>
    <row r="37" customFormat="false" ht="15" hidden="false" customHeight="false" outlineLevel="0" collapsed="false">
      <c r="B37" s="184" t="s">
        <v>235</v>
      </c>
      <c r="C37" s="184"/>
      <c r="D37" s="97" t="n">
        <v>1</v>
      </c>
      <c r="K37" s="144"/>
    </row>
    <row r="38" customFormat="false" ht="15" hidden="false" customHeight="false" outlineLevel="0" collapsed="false">
      <c r="K38" s="144"/>
    </row>
  </sheetData>
  <mergeCells count="19">
    <mergeCell ref="E2:E5"/>
    <mergeCell ref="F2:F5"/>
    <mergeCell ref="A6:F6"/>
    <mergeCell ref="E7:E10"/>
    <mergeCell ref="F7:F10"/>
    <mergeCell ref="A11:F11"/>
    <mergeCell ref="E12:E18"/>
    <mergeCell ref="F12:F18"/>
    <mergeCell ref="A20:F20"/>
    <mergeCell ref="F22:F25"/>
    <mergeCell ref="A26:F26"/>
    <mergeCell ref="A28:F28"/>
    <mergeCell ref="E29:E30"/>
    <mergeCell ref="F29:F30"/>
    <mergeCell ref="A31:F31"/>
    <mergeCell ref="E32:E33"/>
    <mergeCell ref="F32:F33"/>
    <mergeCell ref="B36:C36"/>
    <mergeCell ref="B37:C37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9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4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39" activeCellId="0" sqref="A3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  <col collapsed="false" customWidth="true" hidden="false" outlineLevel="0" max="2" min="2" style="0" width="28.71"/>
    <col collapsed="false" customWidth="true" hidden="true" outlineLevel="0" max="3" min="3" style="0" width="9.14"/>
    <col collapsed="false" customWidth="true" hidden="true" outlineLevel="0" max="4" min="4" style="136" width="12.42"/>
    <col collapsed="false" customWidth="true" hidden="true" outlineLevel="0" max="5" min="5" style="127" width="12.29"/>
    <col collapsed="false" customWidth="true" hidden="false" outlineLevel="0" max="7" min="7" style="0" width="9.42"/>
    <col collapsed="false" customWidth="true" hidden="true" outlineLevel="0" max="8" min="8" style="144" width="14.42"/>
    <col collapsed="false" customWidth="true" hidden="false" outlineLevel="0" max="10" min="10" style="144" width="14.42"/>
  </cols>
  <sheetData>
    <row r="1" customFormat="false" ht="20.85" hidden="false" customHeight="false" outlineLevel="0" collapsed="false">
      <c r="A1" s="186" t="s">
        <v>183</v>
      </c>
      <c r="B1" s="145" t="s">
        <v>184</v>
      </c>
      <c r="C1" s="146" t="s">
        <v>185</v>
      </c>
      <c r="D1" s="187" t="s">
        <v>186</v>
      </c>
      <c r="E1" s="188" t="s">
        <v>236</v>
      </c>
      <c r="F1" s="188" t="s">
        <v>188</v>
      </c>
    </row>
    <row r="2" customFormat="false" ht="15" hidden="false" customHeight="false" outlineLevel="0" collapsed="false">
      <c r="A2" s="176" t="s">
        <v>189</v>
      </c>
      <c r="B2" s="138" t="s">
        <v>190</v>
      </c>
      <c r="C2" s="148" t="n">
        <v>331.52</v>
      </c>
      <c r="D2" s="174" t="n">
        <f aca="false">ROUND(C2,0)</f>
        <v>332</v>
      </c>
      <c r="E2" s="150" t="n">
        <f aca="false">((SUM(D2:D5)/600))</f>
        <v>1.98833333333333</v>
      </c>
      <c r="F2" s="140" t="n">
        <v>2</v>
      </c>
      <c r="H2" s="144" t="e">
        <f aca="false">H8*1.5</f>
        <v>#REF!</v>
      </c>
    </row>
    <row r="3" customFormat="false" ht="15" hidden="false" customHeight="false" outlineLevel="0" collapsed="false">
      <c r="A3" s="176" t="s">
        <v>191</v>
      </c>
      <c r="B3" s="138" t="s">
        <v>192</v>
      </c>
      <c r="C3" s="148" t="n">
        <v>261.22</v>
      </c>
      <c r="D3" s="174" t="n">
        <f aca="false">ROUND(C3,0)</f>
        <v>261</v>
      </c>
      <c r="E3" s="150"/>
      <c r="F3" s="140"/>
    </row>
    <row r="4" customFormat="false" ht="15" hidden="false" customHeight="false" outlineLevel="0" collapsed="false">
      <c r="A4" s="176" t="s">
        <v>193</v>
      </c>
      <c r="B4" s="138" t="s">
        <v>194</v>
      </c>
      <c r="C4" s="148" t="n">
        <v>376.62</v>
      </c>
      <c r="D4" s="174" t="n">
        <f aca="false">ROUND(C4,0)</f>
        <v>377</v>
      </c>
      <c r="E4" s="150"/>
      <c r="F4" s="140"/>
      <c r="H4" s="144" t="e">
        <f aca="false">H8*0.5</f>
        <v>#REF!</v>
      </c>
    </row>
    <row r="5" customFormat="false" ht="15" hidden="false" customHeight="false" outlineLevel="0" collapsed="false">
      <c r="A5" s="176" t="s">
        <v>195</v>
      </c>
      <c r="B5" s="138" t="s">
        <v>196</v>
      </c>
      <c r="C5" s="148" t="n">
        <v>222.77</v>
      </c>
      <c r="D5" s="174" t="n">
        <f aca="false">ROUND(C5,0)</f>
        <v>223</v>
      </c>
      <c r="E5" s="150"/>
      <c r="F5" s="140"/>
    </row>
    <row r="6" customFormat="false" ht="15" hidden="false" customHeight="false" outlineLevel="0" collapsed="false">
      <c r="A6" s="151"/>
      <c r="B6" s="151"/>
      <c r="C6" s="151"/>
      <c r="D6" s="151"/>
      <c r="E6" s="151"/>
      <c r="F6" s="151"/>
    </row>
    <row r="7" customFormat="false" ht="15" hidden="false" customHeight="false" outlineLevel="0" collapsed="false">
      <c r="A7" s="176" t="s">
        <v>197</v>
      </c>
      <c r="B7" s="138" t="s">
        <v>198</v>
      </c>
      <c r="C7" s="148" t="n">
        <v>158.58</v>
      </c>
      <c r="D7" s="174" t="n">
        <f aca="false">ROUND(C7,0)</f>
        <v>159</v>
      </c>
      <c r="E7" s="150" t="n">
        <f aca="false">((SUM(D7:D10)/600))</f>
        <v>1.07166666666667</v>
      </c>
      <c r="F7" s="138" t="n">
        <v>1</v>
      </c>
    </row>
    <row r="8" customFormat="false" ht="15" hidden="false" customHeight="false" outlineLevel="0" collapsed="false">
      <c r="A8" s="189" t="s">
        <v>199</v>
      </c>
      <c r="B8" s="114" t="s">
        <v>200</v>
      </c>
      <c r="C8" s="148" t="n">
        <v>49.5</v>
      </c>
      <c r="D8" s="174" t="n">
        <f aca="false">ROUND(C8,0)</f>
        <v>50</v>
      </c>
      <c r="E8" s="150"/>
      <c r="F8" s="138"/>
      <c r="H8" s="144" t="e">
        <f aca="false">#REF!</f>
        <v>#REF!</v>
      </c>
    </row>
    <row r="9" customFormat="false" ht="15" hidden="false" customHeight="false" outlineLevel="0" collapsed="false">
      <c r="A9" s="189" t="s">
        <v>201</v>
      </c>
      <c r="B9" s="114" t="s">
        <v>200</v>
      </c>
      <c r="C9" s="148" t="n">
        <v>290</v>
      </c>
      <c r="D9" s="174" t="n">
        <f aca="false">ROUND(C9,0)</f>
        <v>290</v>
      </c>
      <c r="E9" s="150"/>
      <c r="F9" s="138"/>
    </row>
    <row r="10" s="153" customFormat="true" ht="15" hidden="false" customHeight="true" outlineLevel="0" collapsed="false">
      <c r="A10" s="147" t="s">
        <v>202</v>
      </c>
      <c r="B10" s="138" t="s">
        <v>203</v>
      </c>
      <c r="C10" s="148" t="n">
        <v>144.04</v>
      </c>
      <c r="D10" s="174" t="n">
        <f aca="false">ROUND(C10,0)</f>
        <v>144</v>
      </c>
      <c r="E10" s="150"/>
      <c r="F10" s="138"/>
      <c r="H10" s="154"/>
      <c r="J10" s="154"/>
    </row>
    <row r="11" s="153" customFormat="true" ht="15" hidden="false" customHeight="true" outlineLevel="0" collapsed="false">
      <c r="A11" s="155"/>
      <c r="B11" s="155"/>
      <c r="C11" s="155"/>
      <c r="D11" s="155"/>
      <c r="E11" s="155"/>
      <c r="F11" s="155"/>
      <c r="H11" s="154"/>
      <c r="J11" s="154"/>
    </row>
    <row r="12" s="153" customFormat="true" ht="15" hidden="false" customHeight="true" outlineLevel="0" collapsed="false">
      <c r="A12" s="189" t="s">
        <v>204</v>
      </c>
      <c r="B12" s="114" t="s">
        <v>205</v>
      </c>
      <c r="C12" s="148" t="n">
        <v>559.46</v>
      </c>
      <c r="D12" s="174" t="n">
        <f aca="false">ROUND(C12,0)</f>
        <v>559</v>
      </c>
      <c r="E12" s="150" t="n">
        <f aca="false">((SUM(D12:D18)/600))</f>
        <v>10.6283333333333</v>
      </c>
      <c r="F12" s="156" t="n">
        <v>10</v>
      </c>
      <c r="H12" s="154"/>
      <c r="J12" s="154"/>
    </row>
    <row r="13" s="153" customFormat="true" ht="15" hidden="false" customHeight="true" outlineLevel="0" collapsed="false">
      <c r="A13" s="189" t="s">
        <v>206</v>
      </c>
      <c r="B13" s="114" t="s">
        <v>207</v>
      </c>
      <c r="C13" s="157" t="n">
        <v>144.04</v>
      </c>
      <c r="D13" s="190" t="n">
        <f aca="false">ROUND(C13,0)</f>
        <v>144</v>
      </c>
      <c r="E13" s="150"/>
      <c r="F13" s="156"/>
      <c r="H13" s="154"/>
      <c r="J13" s="158"/>
    </row>
    <row r="14" s="153" customFormat="true" ht="15" hidden="false" customHeight="true" outlineLevel="0" collapsed="false">
      <c r="A14" s="189" t="s">
        <v>208</v>
      </c>
      <c r="B14" s="114" t="s">
        <v>207</v>
      </c>
      <c r="C14" s="148" t="n">
        <v>626.36</v>
      </c>
      <c r="D14" s="190" t="n">
        <f aca="false">ROUND(C14,0)</f>
        <v>626</v>
      </c>
      <c r="E14" s="150"/>
      <c r="F14" s="156"/>
      <c r="H14" s="154"/>
      <c r="J14" s="154"/>
    </row>
    <row r="15" s="153" customFormat="true" ht="15" hidden="false" customHeight="true" outlineLevel="0" collapsed="false">
      <c r="A15" s="189" t="s">
        <v>209</v>
      </c>
      <c r="B15" s="114" t="s">
        <v>210</v>
      </c>
      <c r="C15" s="148" t="n">
        <v>122.43</v>
      </c>
      <c r="D15" s="190" t="n">
        <f aca="false">ROUND(C15,0)</f>
        <v>122</v>
      </c>
      <c r="E15" s="150"/>
      <c r="F15" s="156"/>
      <c r="H15" s="144" t="e">
        <f aca="false">H8*10</f>
        <v>#REF!</v>
      </c>
      <c r="J15" s="154"/>
    </row>
    <row r="16" s="153" customFormat="true" ht="15" hidden="false" customHeight="true" outlineLevel="0" collapsed="false">
      <c r="A16" s="152" t="s">
        <v>211</v>
      </c>
      <c r="B16" s="114" t="s">
        <v>212</v>
      </c>
      <c r="C16" s="191" t="n">
        <v>1505.05</v>
      </c>
      <c r="D16" s="190" t="n">
        <f aca="false">ROUND(C16,0)</f>
        <v>1505</v>
      </c>
      <c r="E16" s="150"/>
      <c r="F16" s="156"/>
      <c r="H16" s="154"/>
      <c r="J16" s="154"/>
    </row>
    <row r="17" s="153" customFormat="true" ht="15" hidden="false" customHeight="true" outlineLevel="0" collapsed="false">
      <c r="A17" s="152" t="s">
        <v>213</v>
      </c>
      <c r="B17" s="114" t="str">
        <f aca="false">B16</f>
        <v>Parque Centenário</v>
      </c>
      <c r="C17" s="191" t="n">
        <v>1639.18</v>
      </c>
      <c r="D17" s="190" t="n">
        <f aca="false">ROUND(C17,0)</f>
        <v>1639</v>
      </c>
      <c r="E17" s="150"/>
      <c r="F17" s="156"/>
      <c r="H17" s="154"/>
      <c r="J17" s="154"/>
    </row>
    <row r="18" s="153" customFormat="true" ht="15" hidden="false" customHeight="true" outlineLevel="0" collapsed="false">
      <c r="A18" s="176" t="s">
        <v>214</v>
      </c>
      <c r="B18" s="138" t="s">
        <v>215</v>
      </c>
      <c r="C18" s="148" t="n">
        <v>1781.59</v>
      </c>
      <c r="D18" s="190" t="n">
        <f aca="false">ROUND(C18,0)</f>
        <v>1782</v>
      </c>
      <c r="E18" s="150"/>
      <c r="F18" s="156"/>
      <c r="H18" s="154"/>
      <c r="J18" s="154"/>
    </row>
    <row r="19" s="153" customFormat="true" ht="30" hidden="false" customHeight="true" outlineLevel="0" collapsed="false">
      <c r="A19" s="159" t="s">
        <v>216</v>
      </c>
      <c r="B19" s="160"/>
      <c r="C19" s="161"/>
      <c r="D19" s="162"/>
      <c r="E19" s="163"/>
      <c r="F19" s="164"/>
      <c r="H19" s="154"/>
      <c r="J19" s="154"/>
    </row>
    <row r="20" s="153" customFormat="true" ht="15" hidden="false" customHeight="false" outlineLevel="0" collapsed="false">
      <c r="A20" s="165"/>
      <c r="B20" s="165"/>
      <c r="C20" s="165"/>
      <c r="D20" s="165"/>
      <c r="E20" s="165"/>
      <c r="F20" s="165"/>
      <c r="H20" s="154"/>
      <c r="J20" s="154"/>
    </row>
    <row r="21" customFormat="false" ht="15" hidden="true" customHeight="false" outlineLevel="0" collapsed="false">
      <c r="A21" s="166" t="s">
        <v>217</v>
      </c>
      <c r="B21" s="167" t="str">
        <f aca="false">B25</f>
        <v>Ramiro Barcelos, 2993</v>
      </c>
      <c r="C21" s="168" t="n">
        <v>0</v>
      </c>
      <c r="D21" s="136" t="n">
        <v>0</v>
      </c>
      <c r="E21" s="169"/>
      <c r="F21" s="167"/>
    </row>
    <row r="22" customFormat="false" ht="15" hidden="false" customHeight="false" outlineLevel="0" collapsed="false">
      <c r="A22" s="176" t="s">
        <v>218</v>
      </c>
      <c r="B22" s="138" t="s">
        <v>212</v>
      </c>
      <c r="C22" s="148" t="n">
        <v>222.8</v>
      </c>
      <c r="D22" s="174" t="n">
        <f aca="false">ROUND(C22,0)</f>
        <v>223</v>
      </c>
      <c r="E22" s="150" t="n">
        <f aca="false">((SUM(D22:D22)/600))</f>
        <v>0.371666666666667</v>
      </c>
      <c r="F22" s="138" t="n">
        <v>1</v>
      </c>
      <c r="H22" s="144" t="e">
        <f aca="false">H29</f>
        <v>#REF!</v>
      </c>
    </row>
    <row r="23" customFormat="false" ht="15" hidden="false" customHeight="false" outlineLevel="0" collapsed="false">
      <c r="A23" s="192" t="s">
        <v>219</v>
      </c>
      <c r="B23" s="178" t="s">
        <v>220</v>
      </c>
      <c r="C23" s="179" t="n">
        <v>133.42</v>
      </c>
      <c r="D23" s="193" t="n">
        <f aca="false">ROUND(C23,0)</f>
        <v>133</v>
      </c>
      <c r="E23" s="150" t="n">
        <f aca="false">((SUM(D23:D23)/600))</f>
        <v>0.221666666666667</v>
      </c>
      <c r="F23" s="138"/>
    </row>
    <row r="24" customFormat="false" ht="15" hidden="false" customHeight="false" outlineLevel="0" collapsed="false">
      <c r="A24" s="170"/>
      <c r="B24" s="170"/>
      <c r="C24" s="170"/>
      <c r="D24" s="170"/>
      <c r="E24" s="170"/>
      <c r="F24" s="170"/>
      <c r="H24" s="144" t="e">
        <f aca="false">H8*4</f>
        <v>#REF!</v>
      </c>
    </row>
    <row r="25" customFormat="false" ht="15" hidden="false" customHeight="false" outlineLevel="0" collapsed="false">
      <c r="A25" s="194" t="s">
        <v>225</v>
      </c>
      <c r="B25" s="195" t="s">
        <v>226</v>
      </c>
      <c r="C25" s="196" t="n">
        <v>2096.42</v>
      </c>
      <c r="D25" s="197" t="n">
        <f aca="false">ROUND(C25,0)</f>
        <v>2096</v>
      </c>
      <c r="E25" s="169" t="n">
        <f aca="false">SUM(D25:D25)/600</f>
        <v>3.49333333333333</v>
      </c>
      <c r="F25" s="167" t="n">
        <v>4</v>
      </c>
      <c r="H25" s="144" t="e">
        <f aca="false">#REF!</f>
        <v>#REF!</v>
      </c>
      <c r="L25" s="136"/>
    </row>
    <row r="26" customFormat="false" ht="15" hidden="false" customHeight="false" outlineLevel="0" collapsed="false">
      <c r="A26" s="151"/>
      <c r="B26" s="151"/>
      <c r="C26" s="151"/>
      <c r="D26" s="151"/>
      <c r="E26" s="151"/>
      <c r="F26" s="151"/>
      <c r="H26" s="198" t="e">
        <f aca="false">SUM(H24:H25)</f>
        <v>#REF!</v>
      </c>
    </row>
    <row r="27" customFormat="false" ht="15" hidden="false" customHeight="false" outlineLevel="0" collapsed="false">
      <c r="A27" s="166" t="s">
        <v>227</v>
      </c>
      <c r="B27" s="167" t="s">
        <v>228</v>
      </c>
      <c r="C27" s="168" t="n">
        <v>233.87</v>
      </c>
      <c r="D27" s="171" t="n">
        <f aca="false">ROUND(C27,0)</f>
        <v>234</v>
      </c>
      <c r="E27" s="199" t="n">
        <f aca="false">SUM(D27:D34)/600</f>
        <v>1.17833333333333</v>
      </c>
      <c r="F27" s="138" t="n">
        <v>1</v>
      </c>
    </row>
    <row r="28" customFormat="false" ht="15" hidden="true" customHeight="true" outlineLevel="0" collapsed="false">
      <c r="A28" s="173" t="s">
        <v>229</v>
      </c>
      <c r="B28" s="138"/>
      <c r="C28" s="148"/>
      <c r="D28" s="174"/>
      <c r="E28" s="199"/>
      <c r="F28" s="138"/>
    </row>
    <row r="29" customFormat="false" ht="15" hidden="false" customHeight="false" outlineLevel="0" collapsed="false">
      <c r="A29" s="176" t="s">
        <v>221</v>
      </c>
      <c r="B29" s="138" t="s">
        <v>222</v>
      </c>
      <c r="C29" s="148" t="n">
        <v>241.29</v>
      </c>
      <c r="D29" s="174" t="n">
        <f aca="false">ROUND(C29,0)</f>
        <v>241</v>
      </c>
      <c r="E29" s="199"/>
      <c r="F29" s="138"/>
      <c r="H29" s="144" t="e">
        <f aca="false">H8</f>
        <v>#REF!</v>
      </c>
    </row>
    <row r="30" customFormat="false" ht="15" hidden="true" customHeight="true" outlineLevel="0" collapsed="false">
      <c r="A30" s="176" t="s">
        <v>237</v>
      </c>
      <c r="B30" s="138"/>
      <c r="C30" s="148" t="n">
        <v>0</v>
      </c>
      <c r="D30" s="174" t="n">
        <v>0</v>
      </c>
      <c r="E30" s="199"/>
      <c r="F30" s="138"/>
    </row>
    <row r="31" customFormat="false" ht="15" hidden="true" customHeight="true" outlineLevel="0" collapsed="false">
      <c r="A31" s="176" t="s">
        <v>238</v>
      </c>
      <c r="B31" s="138" t="n">
        <f aca="false">B30</f>
        <v>0</v>
      </c>
      <c r="C31" s="148" t="n">
        <v>0</v>
      </c>
      <c r="D31" s="174" t="n">
        <f aca="false">ROUND(C31,0)</f>
        <v>0</v>
      </c>
      <c r="E31" s="199"/>
      <c r="F31" s="138"/>
    </row>
    <row r="32" customFormat="false" ht="15" hidden="true" customHeight="true" outlineLevel="0" collapsed="false">
      <c r="A32" s="176" t="s">
        <v>239</v>
      </c>
      <c r="B32" s="138" t="n">
        <f aca="false">B31</f>
        <v>0</v>
      </c>
      <c r="C32" s="148" t="n">
        <v>0</v>
      </c>
      <c r="D32" s="174" t="n">
        <f aca="false">ROUND(C32,0)</f>
        <v>0</v>
      </c>
      <c r="E32" s="199"/>
      <c r="F32" s="138"/>
    </row>
    <row r="33" customFormat="false" ht="15" hidden="true" customHeight="true" outlineLevel="0" collapsed="false">
      <c r="A33" s="176" t="s">
        <v>240</v>
      </c>
      <c r="B33" s="138" t="n">
        <f aca="false">B32</f>
        <v>0</v>
      </c>
      <c r="C33" s="148" t="n">
        <v>0</v>
      </c>
      <c r="D33" s="174" t="n">
        <f aca="false">ROUND(C33,0)</f>
        <v>0</v>
      </c>
      <c r="E33" s="199"/>
      <c r="F33" s="138"/>
    </row>
    <row r="34" customFormat="false" ht="15" hidden="false" customHeight="true" outlineLevel="0" collapsed="false">
      <c r="A34" s="147" t="s">
        <v>223</v>
      </c>
      <c r="B34" s="138" t="s">
        <v>224</v>
      </c>
      <c r="C34" s="148" t="n">
        <v>231.83</v>
      </c>
      <c r="D34" s="149" t="n">
        <f aca="false">ROUND(C34,0)</f>
        <v>232</v>
      </c>
      <c r="E34" s="199"/>
      <c r="F34" s="138"/>
    </row>
    <row r="35" customFormat="false" ht="15" hidden="false" customHeight="false" outlineLevel="0" collapsed="false">
      <c r="A35" s="175"/>
      <c r="B35" s="175"/>
      <c r="C35" s="175"/>
      <c r="D35" s="175"/>
      <c r="E35" s="175"/>
      <c r="F35" s="175"/>
    </row>
    <row r="36" customFormat="false" ht="15" hidden="false" customHeight="false" outlineLevel="0" collapsed="false">
      <c r="A36" s="176" t="s">
        <v>230</v>
      </c>
      <c r="B36" s="138" t="s">
        <v>231</v>
      </c>
      <c r="C36" s="177" t="n">
        <v>356.45</v>
      </c>
      <c r="D36" s="177" t="n">
        <f aca="false">ROUND(C36,0)</f>
        <v>356</v>
      </c>
      <c r="E36" s="150" t="n">
        <f aca="false">SUM(D36:D37)/600</f>
        <v>0.928333333333333</v>
      </c>
      <c r="F36" s="138" t="n">
        <v>1</v>
      </c>
      <c r="H36" s="144" t="e">
        <f aca="false">H29/2</f>
        <v>#REF!</v>
      </c>
    </row>
    <row r="37" customFormat="false" ht="15" hidden="false" customHeight="false" outlineLevel="0" collapsed="false">
      <c r="A37" s="176" t="s">
        <v>232</v>
      </c>
      <c r="B37" s="138" t="str">
        <f aca="false">B36</f>
        <v>Rua Campos Neto, 777</v>
      </c>
      <c r="C37" s="177" t="n">
        <v>201.25</v>
      </c>
      <c r="D37" s="177" t="n">
        <f aca="false">ROUND(C37,0)</f>
        <v>201</v>
      </c>
      <c r="E37" s="150"/>
      <c r="F37" s="138"/>
      <c r="H37" s="144" t="e">
        <f aca="false">H36</f>
        <v>#REF!</v>
      </c>
    </row>
    <row r="38" customFormat="false" ht="15" hidden="false" customHeight="false" outlineLevel="0" collapsed="false">
      <c r="A38" s="128"/>
      <c r="B38" s="138"/>
      <c r="C38" s="148"/>
      <c r="D38" s="200" t="n">
        <f aca="false">SUM(D2:D37)</f>
        <v>11929</v>
      </c>
      <c r="E38" s="201" t="n">
        <f aca="false">SUM(E2:E37)</f>
        <v>19.8816666666667</v>
      </c>
      <c r="F38" s="202" t="n">
        <f aca="false">SUM(F2:F36)</f>
        <v>20</v>
      </c>
    </row>
    <row r="39" customFormat="false" ht="15" hidden="false" customHeight="false" outlineLevel="0" collapsed="false">
      <c r="A39" s="203" t="s">
        <v>241</v>
      </c>
      <c r="B39" s="204" t="n">
        <f aca="false">C39</f>
        <v>11929.69</v>
      </c>
      <c r="C39" s="181" t="n">
        <f aca="false">SUM(C2:C38)</f>
        <v>11929.69</v>
      </c>
      <c r="D39" s="205" t="n">
        <f aca="false">F38</f>
        <v>20</v>
      </c>
      <c r="E39" s="183"/>
      <c r="F39" s="175"/>
    </row>
    <row r="40" customFormat="false" ht="15" hidden="false" customHeight="false" outlineLevel="0" collapsed="false">
      <c r="A40" s="206" t="s">
        <v>234</v>
      </c>
      <c r="B40" s="207" t="n">
        <f aca="false">D39</f>
        <v>20</v>
      </c>
      <c r="D40" s="208" t="n">
        <v>1</v>
      </c>
      <c r="G40" s="127"/>
    </row>
    <row r="41" customFormat="false" ht="15" hidden="false" customHeight="false" outlineLevel="0" collapsed="false">
      <c r="A41" s="206" t="s">
        <v>235</v>
      </c>
      <c r="B41" s="209" t="n">
        <f aca="false">D40</f>
        <v>1</v>
      </c>
      <c r="D41" s="136" t="n">
        <v>1</v>
      </c>
      <c r="H41" s="144" t="e">
        <f aca="false">SUM(H2:H40)-H24-H25</f>
        <v>#REF!</v>
      </c>
    </row>
    <row r="44" customFormat="false" ht="15" hidden="false" customHeight="false" outlineLevel="0" collapsed="false">
      <c r="D44" s="136" t="n">
        <f aca="false">C39/600</f>
        <v>19.8828166666667</v>
      </c>
      <c r="H44" s="144" t="n">
        <v>109424.07</v>
      </c>
    </row>
  </sheetData>
  <mergeCells count="17">
    <mergeCell ref="E2:E5"/>
    <mergeCell ref="F2:F5"/>
    <mergeCell ref="A6:F6"/>
    <mergeCell ref="E7:E10"/>
    <mergeCell ref="F7:F10"/>
    <mergeCell ref="A11:F11"/>
    <mergeCell ref="E12:E18"/>
    <mergeCell ref="F12:F18"/>
    <mergeCell ref="A20:F20"/>
    <mergeCell ref="F22:F23"/>
    <mergeCell ref="A24:F24"/>
    <mergeCell ref="A26:F26"/>
    <mergeCell ref="E27:E34"/>
    <mergeCell ref="F27:F34"/>
    <mergeCell ref="A35:F35"/>
    <mergeCell ref="E36:E37"/>
    <mergeCell ref="F36:F37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9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2025-07-02T13:54:33Z</dcterms:created>
  <dc:creator>Ingrid Lerch</dc:creator>
  <dc:description/>
  <dc:language>pt-BR</dc:language>
  <cp:lastModifiedBy>Andrea Spohn Rockenbach</cp:lastModifiedBy>
  <cp:lastPrinted>2025-07-02T14:10:05Z</cp:lastPrinted>
  <dcterms:modified xsi:type="dcterms:W3CDTF">2025-07-02T14:34:48Z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