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I:\COMISSÃO DE LICITAÇÃO\Carol\2026\CO PRAÇA CENTENÁRIO\"/>
    </mc:Choice>
  </mc:AlternateContent>
  <xr:revisionPtr revIDLastSave="0" documentId="8_{A6918CE2-6B9A-4600-82DA-FEAC5156EF63}" xr6:coauthVersionLast="47" xr6:coauthVersionMax="47" xr10:uidLastSave="{00000000-0000-0000-0000-000000000000}"/>
  <bookViews>
    <workbookView xWindow="-16320" yWindow="-495" windowWidth="16440" windowHeight="28320" tabRatio="816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Cronograma" sheetId="11" r:id="rId4"/>
    <sheet name="DMT Aterro" sheetId="13" r:id="rId5"/>
    <sheet name="DMT Brita" sheetId="14" r:id="rId6"/>
    <sheet name="CPUs" sheetId="15" r:id="rId7"/>
    <sheet name="Tipo de Objeto x Familia" sheetId="8" state="hidden" r:id="rId8"/>
  </sheets>
  <definedNames>
    <definedName name="_xlnm.Print_Area" localSheetId="3">Cronograma!$B$2:$H$71</definedName>
    <definedName name="_xlnm.Print_Area" localSheetId="4">'DMT Aterro'!$B$2:$E$14</definedName>
    <definedName name="_xlnm.Print_Area" localSheetId="5">'DMT Brita'!$B$2:$E$12</definedName>
    <definedName name="F_10">#REF!</definedName>
    <definedName name="F_105">#REF!</definedName>
    <definedName name="F_107">#REF!</definedName>
    <definedName name="F_11">#REF!</definedName>
    <definedName name="F_112">#REF!</definedName>
    <definedName name="F_113">#REF!</definedName>
    <definedName name="F_117">#REF!</definedName>
    <definedName name="F_12">#REF!</definedName>
    <definedName name="F_120">#REF!</definedName>
    <definedName name="F_122">#REF!</definedName>
    <definedName name="F_127">#REF!</definedName>
    <definedName name="F_13">#REF!</definedName>
    <definedName name="F_14">#REF!</definedName>
    <definedName name="F_140">#REF!</definedName>
    <definedName name="F_15">#REF!</definedName>
    <definedName name="F_150">#REF!</definedName>
    <definedName name="F_16">#REF!</definedName>
    <definedName name="F_160">#REF!</definedName>
    <definedName name="F_17">#REF!</definedName>
    <definedName name="F_185">#REF!</definedName>
    <definedName name="F_2">#REF!</definedName>
    <definedName name="F_205">#REF!</definedName>
    <definedName name="F_215">#REF!</definedName>
    <definedName name="F_245">#REF!</definedName>
    <definedName name="F_250">#REF!</definedName>
    <definedName name="F_255">#REF!</definedName>
    <definedName name="F_260">#REF!</definedName>
    <definedName name="F_270">#REF!</definedName>
    <definedName name="F_285">#REF!</definedName>
    <definedName name="F_29">#REF!</definedName>
    <definedName name="F_290">#REF!</definedName>
    <definedName name="F_295">#REF!</definedName>
    <definedName name="F_3">#REF!</definedName>
    <definedName name="F_30">#REF!</definedName>
    <definedName name="F_31">#REF!</definedName>
    <definedName name="F_320">#REF!</definedName>
    <definedName name="F_33">#REF!</definedName>
    <definedName name="F_34">#REF!</definedName>
    <definedName name="F_345">#REF!</definedName>
    <definedName name="F_35">#REF!</definedName>
    <definedName name="F_350">#REF!</definedName>
    <definedName name="F_360">#REF!</definedName>
    <definedName name="F_37">#REF!</definedName>
    <definedName name="F_380">#REF!</definedName>
    <definedName name="F_390">#REF!</definedName>
    <definedName name="F_395">#REF!</definedName>
    <definedName name="F_397">#REF!</definedName>
    <definedName name="F_400">#REF!</definedName>
    <definedName name="F_405">#REF!</definedName>
    <definedName name="F_410">#REF!</definedName>
    <definedName name="F_42">#REF!</definedName>
    <definedName name="F_420">#REF!</definedName>
    <definedName name="F_428">#REF!</definedName>
    <definedName name="F_435">#REF!</definedName>
    <definedName name="F_440">#REF!</definedName>
    <definedName name="F_445">#REF!</definedName>
    <definedName name="F_45">#REF!</definedName>
    <definedName name="F_450">#REF!</definedName>
    <definedName name="F_452">#REF!</definedName>
    <definedName name="F_460">#REF!</definedName>
    <definedName name="F_461">#REF!</definedName>
    <definedName name="F_463">#REF!</definedName>
    <definedName name="F_465">#REF!</definedName>
    <definedName name="F_47">#REF!</definedName>
    <definedName name="F_475">#REF!</definedName>
    <definedName name="F_480">#REF!</definedName>
    <definedName name="F_495">#REF!</definedName>
    <definedName name="F_505">#REF!</definedName>
    <definedName name="F_510">#REF!</definedName>
    <definedName name="F_515">#REF!</definedName>
    <definedName name="F_52">#REF!</definedName>
    <definedName name="F_535">#REF!</definedName>
    <definedName name="F_540">#REF!</definedName>
    <definedName name="F_548">#REF!</definedName>
    <definedName name="F_550">#REF!</definedName>
    <definedName name="F_555">#REF!</definedName>
    <definedName name="F_565">#REF!</definedName>
    <definedName name="F_57">#REF!</definedName>
    <definedName name="F_580">#REF!</definedName>
    <definedName name="F_59">#REF!</definedName>
    <definedName name="F_593">#REF!</definedName>
    <definedName name="F_595">#REF!</definedName>
    <definedName name="F_600">#REF!</definedName>
    <definedName name="F_62">#REF!</definedName>
    <definedName name="F_63">#REF!</definedName>
    <definedName name="F_64">#REF!</definedName>
    <definedName name="F_685">#REF!</definedName>
    <definedName name="F_7">#REF!</definedName>
    <definedName name="F_70">#REF!</definedName>
    <definedName name="F_72">#REF!</definedName>
    <definedName name="F_736">#REF!</definedName>
    <definedName name="F_745">#REF!</definedName>
    <definedName name="F_748">#REF!</definedName>
    <definedName name="F_750">#REF!</definedName>
    <definedName name="F_754">#REF!</definedName>
    <definedName name="F_757">#REF!</definedName>
    <definedName name="F_758">#REF!</definedName>
    <definedName name="F_760">#REF!</definedName>
    <definedName name="F_77">#REF!</definedName>
    <definedName name="F_773">#REF!</definedName>
    <definedName name="F_775">#REF!</definedName>
    <definedName name="F_779">#REF!</definedName>
    <definedName name="F_784">#REF!</definedName>
    <definedName name="F_788">#REF!</definedName>
    <definedName name="F_792">#REF!</definedName>
    <definedName name="F_796">#REF!</definedName>
    <definedName name="F_8">#REF!</definedName>
    <definedName name="F_802">#REF!</definedName>
    <definedName name="F_803">#REF!</definedName>
    <definedName name="F_805">#REF!</definedName>
    <definedName name="F_82">#REF!</definedName>
    <definedName name="F_820">#REF!</definedName>
    <definedName name="F_830">#REF!</definedName>
    <definedName name="F_855">#REF!</definedName>
    <definedName name="F_870">#REF!</definedName>
    <definedName name="F_880">#REF!</definedName>
    <definedName name="F_882">#REF!</definedName>
    <definedName name="F_884">#REF!</definedName>
    <definedName name="F_886">#REF!</definedName>
    <definedName name="F_888">#REF!</definedName>
    <definedName name="F_890">#REF!</definedName>
    <definedName name="F_9">#REF!</definedName>
    <definedName name="F_905">#REF!</definedName>
    <definedName name="F_910">#REF!</definedName>
    <definedName name="F_930">#REF!</definedName>
    <definedName name="F_950">#REF!</definedName>
    <definedName name="F_960">#REF!</definedName>
    <definedName name="F_965">#REF!</definedName>
    <definedName name="F_97">#REF!</definedName>
    <definedName name="F_970">#REF!</definedName>
    <definedName name="F_980">#REF!</definedName>
    <definedName name="F_990">#REF!</definedName>
    <definedName name="k">#REF!</definedName>
    <definedName name="Modalidades">#REF!</definedName>
  </definedNames>
  <calcPr calcId="181029"/>
</workbook>
</file>

<file path=xl/calcChain.xml><?xml version="1.0" encoding="utf-8"?>
<calcChain xmlns="http://schemas.openxmlformats.org/spreadsheetml/2006/main">
  <c r="B56" i="11" l="1"/>
  <c r="C56" i="11"/>
  <c r="B57" i="11"/>
  <c r="C57" i="11"/>
  <c r="B58" i="11"/>
  <c r="C58" i="11"/>
  <c r="B59" i="11"/>
  <c r="C59" i="11"/>
  <c r="B60" i="11"/>
  <c r="C60" i="11"/>
  <c r="B61" i="11"/>
  <c r="C61" i="11"/>
  <c r="B62" i="11"/>
  <c r="C62" i="11"/>
  <c r="B63" i="11"/>
  <c r="C63" i="11"/>
  <c r="B64" i="11"/>
  <c r="C64" i="11"/>
  <c r="B65" i="11"/>
  <c r="C65" i="11"/>
  <c r="B66" i="11"/>
  <c r="C66" i="11"/>
  <c r="B67" i="11"/>
  <c r="C67" i="11"/>
  <c r="B68" i="11"/>
  <c r="C68" i="11"/>
  <c r="A58" i="6"/>
  <c r="C58" i="6"/>
  <c r="D58" i="6"/>
  <c r="E58" i="6"/>
  <c r="H58" i="6" s="1"/>
  <c r="F58" i="6"/>
  <c r="G58" i="6"/>
  <c r="A59" i="6"/>
  <c r="C59" i="6"/>
  <c r="D59" i="6"/>
  <c r="E59" i="6"/>
  <c r="F59" i="6"/>
  <c r="G59" i="6"/>
  <c r="H59" i="6" s="1"/>
  <c r="A60" i="6"/>
  <c r="C60" i="6"/>
  <c r="D60" i="6"/>
  <c r="E60" i="6"/>
  <c r="F60" i="6"/>
  <c r="G60" i="6"/>
  <c r="A61" i="6"/>
  <c r="C61" i="6"/>
  <c r="D61" i="6"/>
  <c r="E61" i="6"/>
  <c r="F61" i="6"/>
  <c r="G61" i="6"/>
  <c r="A62" i="6"/>
  <c r="C62" i="6"/>
  <c r="D62" i="6"/>
  <c r="E62" i="6"/>
  <c r="F62" i="6"/>
  <c r="G62" i="6"/>
  <c r="H62" i="6"/>
  <c r="A63" i="6"/>
  <c r="C63" i="6"/>
  <c r="D63" i="6"/>
  <c r="E63" i="6"/>
  <c r="F63" i="6"/>
  <c r="G63" i="6"/>
  <c r="H63" i="6" s="1"/>
  <c r="A64" i="6"/>
  <c r="C64" i="6"/>
  <c r="D64" i="6"/>
  <c r="E64" i="6"/>
  <c r="F64" i="6"/>
  <c r="G64" i="6"/>
  <c r="H64" i="6"/>
  <c r="A65" i="6"/>
  <c r="C65" i="6"/>
  <c r="D65" i="6"/>
  <c r="E65" i="6"/>
  <c r="F65" i="6"/>
  <c r="G65" i="6"/>
  <c r="H65" i="6"/>
  <c r="A66" i="6"/>
  <c r="C66" i="6"/>
  <c r="D66" i="6"/>
  <c r="E66" i="6"/>
  <c r="F66" i="6"/>
  <c r="G66" i="6"/>
  <c r="A67" i="6"/>
  <c r="C67" i="6"/>
  <c r="D67" i="6"/>
  <c r="E67" i="6"/>
  <c r="F67" i="6"/>
  <c r="G67" i="6"/>
  <c r="A68" i="6"/>
  <c r="C68" i="6"/>
  <c r="D68" i="6"/>
  <c r="E68" i="6"/>
  <c r="F68" i="6"/>
  <c r="G68" i="6"/>
  <c r="A69" i="6"/>
  <c r="C69" i="6"/>
  <c r="D69" i="6"/>
  <c r="E69" i="6"/>
  <c r="H69" i="6" s="1"/>
  <c r="F69" i="6"/>
  <c r="G69" i="6"/>
  <c r="A70" i="6"/>
  <c r="C70" i="6"/>
  <c r="D70" i="6"/>
  <c r="E70" i="6"/>
  <c r="H70" i="6" s="1"/>
  <c r="F70" i="6"/>
  <c r="G70" i="6"/>
  <c r="H61" i="6" l="1"/>
  <c r="H68" i="6"/>
  <c r="H66" i="6"/>
  <c r="H60" i="6"/>
  <c r="H67" i="6"/>
  <c r="J58" i="3"/>
  <c r="O59" i="3"/>
  <c r="Q59" i="3"/>
  <c r="S59" i="3"/>
  <c r="T59" i="3"/>
  <c r="O60" i="3"/>
  <c r="Q60" i="3"/>
  <c r="S60" i="3"/>
  <c r="T60" i="3"/>
  <c r="O61" i="3"/>
  <c r="Q61" i="3"/>
  <c r="S61" i="3"/>
  <c r="T61" i="3"/>
  <c r="O62" i="3"/>
  <c r="Q62" i="3"/>
  <c r="S62" i="3"/>
  <c r="T62" i="3"/>
  <c r="O63" i="3"/>
  <c r="Q63" i="3"/>
  <c r="S63" i="3"/>
  <c r="T63" i="3"/>
  <c r="J64" i="3"/>
  <c r="O65" i="3"/>
  <c r="Q65" i="3"/>
  <c r="S65" i="3"/>
  <c r="T65" i="3"/>
  <c r="O66" i="3"/>
  <c r="Q66" i="3"/>
  <c r="S66" i="3"/>
  <c r="T66" i="3"/>
  <c r="O67" i="3"/>
  <c r="Q67" i="3"/>
  <c r="S67" i="3"/>
  <c r="T67" i="3"/>
  <c r="O68" i="3"/>
  <c r="Q68" i="3"/>
  <c r="S68" i="3"/>
  <c r="T68" i="3"/>
  <c r="O69" i="3"/>
  <c r="Q69" i="3"/>
  <c r="S69" i="3"/>
  <c r="T69" i="3"/>
  <c r="O70" i="3"/>
  <c r="Q70" i="3"/>
  <c r="S70" i="3"/>
  <c r="T70" i="3"/>
  <c r="J62" i="3" l="1"/>
  <c r="K62" i="3" s="1"/>
  <c r="D60" i="11" s="1"/>
  <c r="J67" i="3"/>
  <c r="J69" i="3"/>
  <c r="J68" i="3"/>
  <c r="K68" i="3" s="1"/>
  <c r="D66" i="11" s="1"/>
  <c r="J61" i="3"/>
  <c r="K61" i="3" s="1"/>
  <c r="D59" i="11" s="1"/>
  <c r="J60" i="3"/>
  <c r="K60" i="3" s="1"/>
  <c r="D58" i="11" s="1"/>
  <c r="J70" i="3"/>
  <c r="J63" i="3"/>
  <c r="J66" i="3"/>
  <c r="J59" i="3"/>
  <c r="J65" i="3"/>
  <c r="K64" i="3"/>
  <c r="K70" i="3"/>
  <c r="D68" i="11" s="1"/>
  <c r="K69" i="3"/>
  <c r="D67" i="11" s="1"/>
  <c r="K66" i="3"/>
  <c r="D64" i="11" s="1"/>
  <c r="K65" i="3"/>
  <c r="D63" i="11" s="1"/>
  <c r="K63" i="3"/>
  <c r="D61" i="11" s="1"/>
  <c r="K59" i="3"/>
  <c r="D57" i="11" s="1"/>
  <c r="K58" i="3"/>
  <c r="K67" i="3"/>
  <c r="D65" i="11" s="1"/>
  <c r="F13" i="14"/>
  <c r="F15" i="13"/>
  <c r="N58" i="11" l="1"/>
  <c r="L58" i="11"/>
  <c r="J58" i="11"/>
  <c r="H58" i="11"/>
  <c r="F58" i="11"/>
  <c r="F59" i="11"/>
  <c r="N59" i="11"/>
  <c r="L59" i="11"/>
  <c r="J59" i="11"/>
  <c r="H59" i="11"/>
  <c r="L66" i="11"/>
  <c r="H66" i="11"/>
  <c r="N66" i="11"/>
  <c r="F66" i="11"/>
  <c r="J66" i="11"/>
  <c r="N65" i="11"/>
  <c r="L65" i="11"/>
  <c r="J65" i="11"/>
  <c r="H65" i="11"/>
  <c r="F65" i="11"/>
  <c r="B58" i="3"/>
  <c r="B58" i="6" s="1"/>
  <c r="D56" i="11"/>
  <c r="J57" i="11"/>
  <c r="N57" i="11"/>
  <c r="L57" i="11"/>
  <c r="F57" i="11"/>
  <c r="H57" i="11"/>
  <c r="H61" i="11"/>
  <c r="N61" i="11"/>
  <c r="J61" i="11"/>
  <c r="F61" i="11"/>
  <c r="L61" i="11"/>
  <c r="H63" i="11"/>
  <c r="L63" i="11"/>
  <c r="N63" i="11"/>
  <c r="J63" i="11"/>
  <c r="F63" i="11"/>
  <c r="N64" i="11"/>
  <c r="L64" i="11"/>
  <c r="H64" i="11"/>
  <c r="J64" i="11"/>
  <c r="F64" i="11"/>
  <c r="L67" i="11"/>
  <c r="H67" i="11"/>
  <c r="F67" i="11"/>
  <c r="J67" i="11"/>
  <c r="N67" i="11"/>
  <c r="N68" i="11"/>
  <c r="J68" i="11"/>
  <c r="F68" i="11"/>
  <c r="L68" i="11"/>
  <c r="H68" i="11"/>
  <c r="B64" i="3"/>
  <c r="B64" i="6" s="1"/>
  <c r="D62" i="11"/>
  <c r="H60" i="11"/>
  <c r="L60" i="11"/>
  <c r="N60" i="11"/>
  <c r="J60" i="11"/>
  <c r="F60" i="11"/>
  <c r="F74" i="11"/>
  <c r="B11" i="11"/>
  <c r="C11" i="11"/>
  <c r="B12" i="11"/>
  <c r="C12" i="11"/>
  <c r="B13" i="11"/>
  <c r="C13" i="11"/>
  <c r="B14" i="11"/>
  <c r="C14" i="11"/>
  <c r="B15" i="11"/>
  <c r="C15" i="11"/>
  <c r="B16" i="11"/>
  <c r="C16" i="11"/>
  <c r="B17" i="11"/>
  <c r="C17" i="11"/>
  <c r="B18" i="11"/>
  <c r="C18" i="11"/>
  <c r="B19" i="11"/>
  <c r="C19" i="11"/>
  <c r="B20" i="11"/>
  <c r="C20" i="11"/>
  <c r="B21" i="11"/>
  <c r="C21" i="11"/>
  <c r="B22" i="11"/>
  <c r="C22" i="11"/>
  <c r="B23" i="11"/>
  <c r="C23" i="11"/>
  <c r="B24" i="11"/>
  <c r="C24" i="11"/>
  <c r="B25" i="11"/>
  <c r="C25" i="11"/>
  <c r="B26" i="11"/>
  <c r="C26" i="11"/>
  <c r="B27" i="11"/>
  <c r="C27" i="11"/>
  <c r="B28" i="11"/>
  <c r="C28" i="11"/>
  <c r="B29" i="11"/>
  <c r="C29" i="11"/>
  <c r="B30" i="11"/>
  <c r="C30" i="11"/>
  <c r="B31" i="11"/>
  <c r="C31" i="11"/>
  <c r="B32" i="11"/>
  <c r="C32" i="11"/>
  <c r="B33" i="11"/>
  <c r="C33" i="11"/>
  <c r="B34" i="11"/>
  <c r="C34" i="11"/>
  <c r="B35" i="11"/>
  <c r="C35" i="11"/>
  <c r="B36" i="11"/>
  <c r="C36" i="11"/>
  <c r="B37" i="11"/>
  <c r="C37" i="11"/>
  <c r="B38" i="11"/>
  <c r="C38" i="11"/>
  <c r="B39" i="11"/>
  <c r="C39" i="11"/>
  <c r="B40" i="11"/>
  <c r="C40" i="11"/>
  <c r="B41" i="11"/>
  <c r="C41" i="11"/>
  <c r="B42" i="11"/>
  <c r="C42" i="11"/>
  <c r="B43" i="11"/>
  <c r="C43" i="11"/>
  <c r="B44" i="11"/>
  <c r="C44" i="11"/>
  <c r="B45" i="11"/>
  <c r="C45" i="11"/>
  <c r="B46" i="11"/>
  <c r="C46" i="11"/>
  <c r="B47" i="11"/>
  <c r="C47" i="11"/>
  <c r="B48" i="11"/>
  <c r="C48" i="11"/>
  <c r="B49" i="11"/>
  <c r="C49" i="11"/>
  <c r="B50" i="11"/>
  <c r="C50" i="11"/>
  <c r="B51" i="11"/>
  <c r="C51" i="11"/>
  <c r="B52" i="11"/>
  <c r="C52" i="11"/>
  <c r="B53" i="11"/>
  <c r="C53" i="11"/>
  <c r="B54" i="11"/>
  <c r="C54" i="11"/>
  <c r="B55" i="11"/>
  <c r="C55" i="11"/>
  <c r="C10" i="11"/>
  <c r="B10" i="11"/>
  <c r="A14" i="6" l="1"/>
  <c r="C14" i="6"/>
  <c r="D14" i="6"/>
  <c r="E14" i="6"/>
  <c r="F14" i="6"/>
  <c r="G14" i="6"/>
  <c r="A15" i="6"/>
  <c r="C15" i="6"/>
  <c r="D15" i="6"/>
  <c r="E15" i="6"/>
  <c r="F15" i="6"/>
  <c r="G15" i="6"/>
  <c r="A16" i="6"/>
  <c r="C16" i="6"/>
  <c r="D16" i="6"/>
  <c r="E16" i="6"/>
  <c r="F16" i="6"/>
  <c r="G16" i="6"/>
  <c r="A17" i="6"/>
  <c r="C17" i="6"/>
  <c r="D17" i="6"/>
  <c r="E17" i="6"/>
  <c r="F17" i="6"/>
  <c r="G17" i="6"/>
  <c r="A18" i="6"/>
  <c r="C18" i="6"/>
  <c r="D18" i="6"/>
  <c r="E18" i="6"/>
  <c r="F18" i="6"/>
  <c r="G18" i="6"/>
  <c r="A19" i="6"/>
  <c r="C19" i="6"/>
  <c r="D19" i="6"/>
  <c r="E19" i="6"/>
  <c r="H19" i="6" s="1"/>
  <c r="F19" i="6"/>
  <c r="G19" i="6"/>
  <c r="A20" i="6"/>
  <c r="C20" i="6"/>
  <c r="D20" i="6"/>
  <c r="E20" i="6"/>
  <c r="F20" i="6"/>
  <c r="G20" i="6"/>
  <c r="H20" i="6"/>
  <c r="A21" i="6"/>
  <c r="C21" i="6"/>
  <c r="D21" i="6"/>
  <c r="E21" i="6"/>
  <c r="F21" i="6"/>
  <c r="G21" i="6"/>
  <c r="A22" i="6"/>
  <c r="C22" i="6"/>
  <c r="D22" i="6"/>
  <c r="E22" i="6"/>
  <c r="F22" i="6"/>
  <c r="G22" i="6"/>
  <c r="A23" i="6"/>
  <c r="C23" i="6"/>
  <c r="D23" i="6"/>
  <c r="E23" i="6"/>
  <c r="F23" i="6"/>
  <c r="G23" i="6"/>
  <c r="A24" i="6"/>
  <c r="C24" i="6"/>
  <c r="D24" i="6"/>
  <c r="E24" i="6"/>
  <c r="F24" i="6"/>
  <c r="G24" i="6"/>
  <c r="A25" i="6"/>
  <c r="C25" i="6"/>
  <c r="D25" i="6"/>
  <c r="E25" i="6"/>
  <c r="H25" i="6" s="1"/>
  <c r="F25" i="6"/>
  <c r="G25" i="6"/>
  <c r="A26" i="6"/>
  <c r="C26" i="6"/>
  <c r="D26" i="6"/>
  <c r="E26" i="6"/>
  <c r="F26" i="6"/>
  <c r="G26" i="6"/>
  <c r="A27" i="6"/>
  <c r="C27" i="6"/>
  <c r="D27" i="6"/>
  <c r="E27" i="6"/>
  <c r="F27" i="6"/>
  <c r="G27" i="6"/>
  <c r="A28" i="6"/>
  <c r="C28" i="6"/>
  <c r="D28" i="6"/>
  <c r="E28" i="6"/>
  <c r="F28" i="6"/>
  <c r="G28" i="6"/>
  <c r="A29" i="6"/>
  <c r="C29" i="6"/>
  <c r="D29" i="6"/>
  <c r="E29" i="6"/>
  <c r="F29" i="6"/>
  <c r="G29" i="6"/>
  <c r="H29" i="6" s="1"/>
  <c r="A30" i="6"/>
  <c r="C30" i="6"/>
  <c r="D30" i="6"/>
  <c r="E30" i="6"/>
  <c r="F30" i="6"/>
  <c r="G30" i="6"/>
  <c r="A31" i="6"/>
  <c r="C31" i="6"/>
  <c r="D31" i="6"/>
  <c r="E31" i="6"/>
  <c r="F31" i="6"/>
  <c r="G31" i="6"/>
  <c r="A32" i="6"/>
  <c r="C32" i="6"/>
  <c r="D32" i="6"/>
  <c r="E32" i="6"/>
  <c r="F32" i="6"/>
  <c r="G32" i="6"/>
  <c r="H32" i="6"/>
  <c r="A33" i="6"/>
  <c r="C33" i="6"/>
  <c r="D33" i="6"/>
  <c r="E33" i="6"/>
  <c r="F33" i="6"/>
  <c r="G33" i="6"/>
  <c r="H33" i="6"/>
  <c r="A34" i="6"/>
  <c r="C34" i="6"/>
  <c r="D34" i="6"/>
  <c r="E34" i="6"/>
  <c r="F34" i="6"/>
  <c r="G34" i="6"/>
  <c r="A35" i="6"/>
  <c r="C35" i="6"/>
  <c r="D35" i="6"/>
  <c r="E35" i="6"/>
  <c r="F35" i="6"/>
  <c r="G35" i="6"/>
  <c r="A36" i="6"/>
  <c r="C36" i="6"/>
  <c r="D36" i="6"/>
  <c r="E36" i="6"/>
  <c r="F36" i="6"/>
  <c r="G36" i="6"/>
  <c r="A37" i="6"/>
  <c r="C37" i="6"/>
  <c r="D37" i="6"/>
  <c r="E37" i="6"/>
  <c r="F37" i="6"/>
  <c r="G37" i="6"/>
  <c r="A38" i="6"/>
  <c r="C38" i="6"/>
  <c r="D38" i="6"/>
  <c r="E38" i="6"/>
  <c r="F38" i="6"/>
  <c r="G38" i="6"/>
  <c r="A39" i="6"/>
  <c r="C39" i="6"/>
  <c r="D39" i="6"/>
  <c r="E39" i="6"/>
  <c r="F39" i="6"/>
  <c r="G39" i="6"/>
  <c r="A40" i="6"/>
  <c r="C40" i="6"/>
  <c r="D40" i="6"/>
  <c r="E40" i="6"/>
  <c r="F40" i="6"/>
  <c r="G40" i="6"/>
  <c r="A41" i="6"/>
  <c r="C41" i="6"/>
  <c r="D41" i="6"/>
  <c r="E41" i="6"/>
  <c r="F41" i="6"/>
  <c r="G41" i="6"/>
  <c r="A42" i="6"/>
  <c r="C42" i="6"/>
  <c r="D42" i="6"/>
  <c r="E42" i="6"/>
  <c r="F42" i="6"/>
  <c r="G42" i="6"/>
  <c r="H42" i="6"/>
  <c r="A43" i="6"/>
  <c r="C43" i="6"/>
  <c r="D43" i="6"/>
  <c r="E43" i="6"/>
  <c r="F43" i="6"/>
  <c r="G43" i="6"/>
  <c r="H43" i="6"/>
  <c r="A44" i="6"/>
  <c r="C44" i="6"/>
  <c r="D44" i="6"/>
  <c r="E44" i="6"/>
  <c r="F44" i="6"/>
  <c r="G44" i="6"/>
  <c r="A45" i="6"/>
  <c r="C45" i="6"/>
  <c r="D45" i="6"/>
  <c r="E45" i="6"/>
  <c r="F45" i="6"/>
  <c r="G45" i="6"/>
  <c r="A46" i="6"/>
  <c r="C46" i="6"/>
  <c r="D46" i="6"/>
  <c r="E46" i="6"/>
  <c r="F46" i="6"/>
  <c r="G46" i="6"/>
  <c r="A47" i="6"/>
  <c r="C47" i="6"/>
  <c r="D47" i="6"/>
  <c r="E47" i="6"/>
  <c r="H47" i="6" s="1"/>
  <c r="F47" i="6"/>
  <c r="G47" i="6"/>
  <c r="A48" i="6"/>
  <c r="C48" i="6"/>
  <c r="D48" i="6"/>
  <c r="E48" i="6"/>
  <c r="H48" i="6" s="1"/>
  <c r="F48" i="6"/>
  <c r="G48" i="6"/>
  <c r="A49" i="6"/>
  <c r="C49" i="6"/>
  <c r="D49" i="6"/>
  <c r="E49" i="6"/>
  <c r="F49" i="6"/>
  <c r="G49" i="6"/>
  <c r="A50" i="6"/>
  <c r="C50" i="6"/>
  <c r="D50" i="6"/>
  <c r="E50" i="6"/>
  <c r="H50" i="6" s="1"/>
  <c r="F50" i="6"/>
  <c r="G50" i="6"/>
  <c r="A51" i="6"/>
  <c r="C51" i="6"/>
  <c r="D51" i="6"/>
  <c r="E51" i="6"/>
  <c r="F51" i="6"/>
  <c r="G51" i="6"/>
  <c r="A52" i="6"/>
  <c r="C52" i="6"/>
  <c r="D52" i="6"/>
  <c r="E52" i="6"/>
  <c r="F52" i="6"/>
  <c r="G52" i="6"/>
  <c r="A53" i="6"/>
  <c r="C53" i="6"/>
  <c r="D53" i="6"/>
  <c r="E53" i="6"/>
  <c r="F53" i="6"/>
  <c r="G53" i="6"/>
  <c r="A54" i="6"/>
  <c r="C54" i="6"/>
  <c r="D54" i="6"/>
  <c r="E54" i="6"/>
  <c r="H54" i="6" s="1"/>
  <c r="F54" i="6"/>
  <c r="G54" i="6"/>
  <c r="A55" i="6"/>
  <c r="C55" i="6"/>
  <c r="D55" i="6"/>
  <c r="E55" i="6"/>
  <c r="F55" i="6"/>
  <c r="G55" i="6"/>
  <c r="A56" i="6"/>
  <c r="C56" i="6"/>
  <c r="D56" i="6"/>
  <c r="E56" i="6"/>
  <c r="F56" i="6"/>
  <c r="G56" i="6"/>
  <c r="A57" i="6"/>
  <c r="C57" i="6"/>
  <c r="D57" i="6"/>
  <c r="E57" i="6"/>
  <c r="F57" i="6"/>
  <c r="G57" i="6"/>
  <c r="T14" i="3"/>
  <c r="T15" i="3"/>
  <c r="T16" i="3"/>
  <c r="T17" i="3"/>
  <c r="T18" i="3"/>
  <c r="T19" i="3"/>
  <c r="T20" i="3"/>
  <c r="T21" i="3"/>
  <c r="T23" i="3"/>
  <c r="T24" i="3"/>
  <c r="T25" i="3"/>
  <c r="T26" i="3"/>
  <c r="T27" i="3"/>
  <c r="T28" i="3"/>
  <c r="T29" i="3"/>
  <c r="T31" i="3"/>
  <c r="T32" i="3"/>
  <c r="T33" i="3"/>
  <c r="T35" i="3"/>
  <c r="T36" i="3"/>
  <c r="T37" i="3"/>
  <c r="T38" i="3"/>
  <c r="T39" i="3"/>
  <c r="T40" i="3"/>
  <c r="T42" i="3"/>
  <c r="T43" i="3"/>
  <c r="T45" i="3"/>
  <c r="T46" i="3"/>
  <c r="T47" i="3"/>
  <c r="T48" i="3"/>
  <c r="T49" i="3"/>
  <c r="T50" i="3"/>
  <c r="T52" i="3"/>
  <c r="T53" i="3"/>
  <c r="T54" i="3"/>
  <c r="T55" i="3"/>
  <c r="T56" i="3"/>
  <c r="T57" i="3"/>
  <c r="T13" i="3"/>
  <c r="S14" i="3"/>
  <c r="S15" i="3"/>
  <c r="S16" i="3"/>
  <c r="S17" i="3"/>
  <c r="S18" i="3"/>
  <c r="S19" i="3"/>
  <c r="S20" i="3"/>
  <c r="S21" i="3"/>
  <c r="S23" i="3"/>
  <c r="S24" i="3"/>
  <c r="S25" i="3"/>
  <c r="S26" i="3"/>
  <c r="S27" i="3"/>
  <c r="S28" i="3"/>
  <c r="S29" i="3"/>
  <c r="S31" i="3"/>
  <c r="S32" i="3"/>
  <c r="S33" i="3"/>
  <c r="S35" i="3"/>
  <c r="S36" i="3"/>
  <c r="S37" i="3"/>
  <c r="S38" i="3"/>
  <c r="S39" i="3"/>
  <c r="S40" i="3"/>
  <c r="S42" i="3"/>
  <c r="S43" i="3"/>
  <c r="S45" i="3"/>
  <c r="S46" i="3"/>
  <c r="S47" i="3"/>
  <c r="S48" i="3"/>
  <c r="S49" i="3"/>
  <c r="S50" i="3"/>
  <c r="S52" i="3"/>
  <c r="S53" i="3"/>
  <c r="S54" i="3"/>
  <c r="S55" i="3"/>
  <c r="S56" i="3"/>
  <c r="S57" i="3"/>
  <c r="S13" i="3"/>
  <c r="H40" i="6" l="1"/>
  <c r="H17" i="6"/>
  <c r="H57" i="6"/>
  <c r="H49" i="6"/>
  <c r="H18" i="6"/>
  <c r="H35" i="6"/>
  <c r="H22" i="6"/>
  <c r="H53" i="6"/>
  <c r="H26" i="6"/>
  <c r="H15" i="6"/>
  <c r="H30" i="6"/>
  <c r="H41" i="6"/>
  <c r="H14" i="6"/>
  <c r="H39" i="6"/>
  <c r="H34" i="6"/>
  <c r="H56" i="6"/>
  <c r="H55" i="6"/>
  <c r="H46" i="6"/>
  <c r="H36" i="6"/>
  <c r="H21" i="6"/>
  <c r="H27" i="6"/>
  <c r="H28" i="6"/>
  <c r="H23" i="6"/>
  <c r="H24" i="6"/>
  <c r="H16" i="6"/>
  <c r="H44" i="6"/>
  <c r="H31" i="6"/>
  <c r="H45" i="6"/>
  <c r="H52" i="6"/>
  <c r="H38" i="6"/>
  <c r="H51" i="6"/>
  <c r="H37" i="6"/>
  <c r="J14" i="3"/>
  <c r="K14" i="3" s="1"/>
  <c r="D12" i="11" s="1"/>
  <c r="O14" i="3"/>
  <c r="Q14" i="3"/>
  <c r="J15" i="3"/>
  <c r="O15" i="3"/>
  <c r="Q15" i="3"/>
  <c r="J16" i="3"/>
  <c r="K16" i="3" s="1"/>
  <c r="D14" i="11" s="1"/>
  <c r="O16" i="3"/>
  <c r="Q16" i="3"/>
  <c r="J17" i="3"/>
  <c r="K17" i="3" s="1"/>
  <c r="D15" i="11" s="1"/>
  <c r="O17" i="3"/>
  <c r="Q17" i="3"/>
  <c r="J18" i="3"/>
  <c r="O18" i="3"/>
  <c r="Q18" i="3"/>
  <c r="J12" i="3"/>
  <c r="D13" i="6"/>
  <c r="N12" i="11" l="1"/>
  <c r="J12" i="11"/>
  <c r="F12" i="11"/>
  <c r="L12" i="11"/>
  <c r="H12" i="11"/>
  <c r="F14" i="11"/>
  <c r="J14" i="11"/>
  <c r="L14" i="11"/>
  <c r="H14" i="11"/>
  <c r="N14" i="11"/>
  <c r="N15" i="11"/>
  <c r="F15" i="11"/>
  <c r="J15" i="11"/>
  <c r="L15" i="11"/>
  <c r="H15" i="11"/>
  <c r="K18" i="3"/>
  <c r="D16" i="11" s="1"/>
  <c r="K15" i="3"/>
  <c r="D13" i="11" s="1"/>
  <c r="N13" i="11" l="1"/>
  <c r="L13" i="11"/>
  <c r="F13" i="11"/>
  <c r="H13" i="11"/>
  <c r="J13" i="11"/>
  <c r="F16" i="11"/>
  <c r="H16" i="11"/>
  <c r="N16" i="11"/>
  <c r="L16" i="11"/>
  <c r="J16" i="11"/>
  <c r="G13" i="6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19" i="3"/>
  <c r="J20" i="3"/>
  <c r="J21" i="3"/>
  <c r="J22" i="3"/>
  <c r="J23" i="3"/>
  <c r="J24" i="3"/>
  <c r="J25" i="3"/>
  <c r="K19" i="3" l="1"/>
  <c r="D17" i="11" s="1"/>
  <c r="K20" i="3"/>
  <c r="D18" i="11" s="1"/>
  <c r="K21" i="3"/>
  <c r="D19" i="11" s="1"/>
  <c r="K22" i="3"/>
  <c r="K23" i="3"/>
  <c r="D21" i="11" s="1"/>
  <c r="K24" i="3"/>
  <c r="D22" i="11" s="1"/>
  <c r="K25" i="3"/>
  <c r="D23" i="11" s="1"/>
  <c r="K26" i="3"/>
  <c r="D24" i="11" s="1"/>
  <c r="K27" i="3"/>
  <c r="D25" i="11" s="1"/>
  <c r="K28" i="3"/>
  <c r="D26" i="11" s="1"/>
  <c r="K29" i="3"/>
  <c r="D27" i="11" s="1"/>
  <c r="K30" i="3"/>
  <c r="K31" i="3"/>
  <c r="D29" i="11" s="1"/>
  <c r="K32" i="3"/>
  <c r="D30" i="11" s="1"/>
  <c r="K33" i="3"/>
  <c r="D31" i="11" s="1"/>
  <c r="K34" i="3"/>
  <c r="K35" i="3"/>
  <c r="D33" i="11" s="1"/>
  <c r="K36" i="3"/>
  <c r="D34" i="11" s="1"/>
  <c r="K37" i="3"/>
  <c r="D35" i="11" s="1"/>
  <c r="K38" i="3"/>
  <c r="D36" i="11" s="1"/>
  <c r="K39" i="3"/>
  <c r="D37" i="11" s="1"/>
  <c r="K40" i="3"/>
  <c r="D38" i="11" s="1"/>
  <c r="K41" i="3"/>
  <c r="K42" i="3"/>
  <c r="D40" i="11" s="1"/>
  <c r="K43" i="3"/>
  <c r="D41" i="11" s="1"/>
  <c r="K44" i="3"/>
  <c r="K45" i="3"/>
  <c r="D43" i="11" s="1"/>
  <c r="K46" i="3"/>
  <c r="D44" i="11" s="1"/>
  <c r="K47" i="3"/>
  <c r="D45" i="11" s="1"/>
  <c r="K48" i="3"/>
  <c r="D46" i="11" s="1"/>
  <c r="K49" i="3"/>
  <c r="D47" i="11" s="1"/>
  <c r="K50" i="3"/>
  <c r="D48" i="11" s="1"/>
  <c r="K51" i="3"/>
  <c r="K52" i="3"/>
  <c r="D50" i="11" s="1"/>
  <c r="K53" i="3"/>
  <c r="D51" i="11" s="1"/>
  <c r="K54" i="3"/>
  <c r="D52" i="11" s="1"/>
  <c r="K55" i="3"/>
  <c r="D53" i="11" s="1"/>
  <c r="K56" i="3"/>
  <c r="D54" i="11" s="1"/>
  <c r="K57" i="3"/>
  <c r="D55" i="11" s="1"/>
  <c r="N52" i="11" l="1"/>
  <c r="L52" i="11"/>
  <c r="H52" i="11"/>
  <c r="J52" i="11"/>
  <c r="F52" i="11"/>
  <c r="J27" i="11"/>
  <c r="N27" i="11"/>
  <c r="L27" i="11"/>
  <c r="H27" i="11"/>
  <c r="F27" i="11"/>
  <c r="F35" i="11"/>
  <c r="L35" i="11"/>
  <c r="H35" i="11"/>
  <c r="N35" i="11"/>
  <c r="J35" i="11"/>
  <c r="N50" i="11"/>
  <c r="L50" i="11"/>
  <c r="F50" i="11"/>
  <c r="H50" i="11"/>
  <c r="J50" i="11"/>
  <c r="N48" i="11"/>
  <c r="J48" i="11"/>
  <c r="L48" i="11"/>
  <c r="H48" i="11"/>
  <c r="F48" i="11"/>
  <c r="J22" i="11"/>
  <c r="N22" i="11"/>
  <c r="H22" i="11"/>
  <c r="F22" i="11"/>
  <c r="L22" i="11"/>
  <c r="B51" i="3"/>
  <c r="B51" i="6" s="1"/>
  <c r="D49" i="11"/>
  <c r="J21" i="11"/>
  <c r="L21" i="11"/>
  <c r="N21" i="11"/>
  <c r="H21" i="11"/>
  <c r="F21" i="11"/>
  <c r="B41" i="3"/>
  <c r="B41" i="6" s="1"/>
  <c r="D39" i="11"/>
  <c r="H25" i="11"/>
  <c r="N25" i="11"/>
  <c r="F25" i="11"/>
  <c r="L25" i="11"/>
  <c r="J25" i="11"/>
  <c r="F45" i="11"/>
  <c r="J45" i="11"/>
  <c r="N45" i="11"/>
  <c r="H45" i="11"/>
  <c r="L45" i="11"/>
  <c r="B34" i="3"/>
  <c r="B34" i="6" s="1"/>
  <c r="D32" i="11"/>
  <c r="B22" i="3"/>
  <c r="B22" i="6" s="1"/>
  <c r="D20" i="11"/>
  <c r="F40" i="11"/>
  <c r="H40" i="11"/>
  <c r="L40" i="11"/>
  <c r="J40" i="11"/>
  <c r="N40" i="11"/>
  <c r="J26" i="11"/>
  <c r="F26" i="11"/>
  <c r="H26" i="11"/>
  <c r="N26" i="11"/>
  <c r="L26" i="11"/>
  <c r="F36" i="11"/>
  <c r="L36" i="11"/>
  <c r="H36" i="11"/>
  <c r="J36" i="11"/>
  <c r="N36" i="11"/>
  <c r="J23" i="11"/>
  <c r="H23" i="11"/>
  <c r="N23" i="11"/>
  <c r="L23" i="11"/>
  <c r="F23" i="11"/>
  <c r="H33" i="11"/>
  <c r="L33" i="11"/>
  <c r="F33" i="11"/>
  <c r="N33" i="11"/>
  <c r="J33" i="11"/>
  <c r="F55" i="11"/>
  <c r="L55" i="11"/>
  <c r="N55" i="11"/>
  <c r="J55" i="11"/>
  <c r="H55" i="11"/>
  <c r="F43" i="11"/>
  <c r="J43" i="11"/>
  <c r="N43" i="11"/>
  <c r="L43" i="11"/>
  <c r="H43" i="11"/>
  <c r="L31" i="11"/>
  <c r="N31" i="11"/>
  <c r="J31" i="11"/>
  <c r="H31" i="11"/>
  <c r="F31" i="11"/>
  <c r="J19" i="11"/>
  <c r="F19" i="11"/>
  <c r="H19" i="11"/>
  <c r="N19" i="11"/>
  <c r="L19" i="11"/>
  <c r="N51" i="11"/>
  <c r="J51" i="11"/>
  <c r="L51" i="11"/>
  <c r="H51" i="11"/>
  <c r="F51" i="11"/>
  <c r="F37" i="11"/>
  <c r="J37" i="11"/>
  <c r="H37" i="11"/>
  <c r="N37" i="11"/>
  <c r="L37" i="11"/>
  <c r="H47" i="11"/>
  <c r="J47" i="11"/>
  <c r="F47" i="11"/>
  <c r="N47" i="11"/>
  <c r="L47" i="11"/>
  <c r="H46" i="11"/>
  <c r="L46" i="11"/>
  <c r="F46" i="11"/>
  <c r="J46" i="11"/>
  <c r="N46" i="11"/>
  <c r="N44" i="11"/>
  <c r="L44" i="11"/>
  <c r="F44" i="11"/>
  <c r="J44" i="11"/>
  <c r="H44" i="11"/>
  <c r="F30" i="11"/>
  <c r="H30" i="11"/>
  <c r="J30" i="11"/>
  <c r="L30" i="11"/>
  <c r="N30" i="11"/>
  <c r="N18" i="11"/>
  <c r="J18" i="11"/>
  <c r="L18" i="11"/>
  <c r="F18" i="11"/>
  <c r="H18" i="11"/>
  <c r="B30" i="3"/>
  <c r="B30" i="6" s="1"/>
  <c r="D28" i="11"/>
  <c r="N38" i="11"/>
  <c r="L38" i="11"/>
  <c r="J38" i="11"/>
  <c r="H38" i="11"/>
  <c r="F38" i="11"/>
  <c r="H24" i="11"/>
  <c r="F24" i="11"/>
  <c r="N24" i="11"/>
  <c r="L24" i="11"/>
  <c r="J24" i="11"/>
  <c r="H34" i="11"/>
  <c r="N34" i="11"/>
  <c r="L34" i="11"/>
  <c r="F34" i="11"/>
  <c r="J34" i="11"/>
  <c r="B44" i="3"/>
  <c r="B44" i="6" s="1"/>
  <c r="D42" i="11"/>
  <c r="J53" i="11"/>
  <c r="H53" i="11"/>
  <c r="F53" i="11"/>
  <c r="L53" i="11"/>
  <c r="N53" i="11"/>
  <c r="F41" i="11"/>
  <c r="N41" i="11"/>
  <c r="H41" i="11"/>
  <c r="L41" i="11"/>
  <c r="J41" i="11"/>
  <c r="J29" i="11"/>
  <c r="N29" i="11"/>
  <c r="H29" i="11"/>
  <c r="F29" i="11"/>
  <c r="L29" i="11"/>
  <c r="N17" i="11"/>
  <c r="J17" i="11"/>
  <c r="H17" i="11"/>
  <c r="L17" i="11"/>
  <c r="F17" i="11"/>
  <c r="N54" i="11"/>
  <c r="J54" i="11"/>
  <c r="H54" i="11"/>
  <c r="F54" i="11"/>
  <c r="L54" i="11"/>
  <c r="E12" i="6"/>
  <c r="H12" i="6" s="1"/>
  <c r="C5" i="6" l="1"/>
  <c r="C3" i="6"/>
  <c r="H2" i="6"/>
  <c r="F2" i="6"/>
  <c r="C2" i="6"/>
  <c r="K4" i="3"/>
  <c r="K2" i="3"/>
  <c r="C3" i="3"/>
  <c r="C6" i="11" s="1"/>
  <c r="C4" i="3"/>
  <c r="C5" i="3"/>
  <c r="I2" i="3"/>
  <c r="C2" i="3"/>
  <c r="O19" i="3" l="1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D10" i="11" s="1"/>
  <c r="B12" i="3" l="1"/>
  <c r="B12" i="6"/>
  <c r="J13" i="3"/>
  <c r="K13" i="3" s="1"/>
  <c r="C13" i="2" l="1"/>
  <c r="D11" i="11"/>
  <c r="B13" i="3"/>
  <c r="N11" i="11" l="1"/>
  <c r="M69" i="11" s="1"/>
  <c r="J11" i="11"/>
  <c r="I69" i="11" s="1"/>
  <c r="H11" i="11"/>
  <c r="G69" i="11" s="1"/>
  <c r="G70" i="11" s="1"/>
  <c r="I70" i="11" s="1"/>
  <c r="K70" i="11" s="1"/>
  <c r="M70" i="11" s="1"/>
  <c r="L11" i="11"/>
  <c r="K69" i="11" s="1"/>
  <c r="F11" i="11"/>
  <c r="E69" i="11" s="1"/>
  <c r="E70" i="11" s="1"/>
  <c r="B14" i="3"/>
  <c r="B14" i="6" s="1"/>
  <c r="B13" i="6"/>
  <c r="B15" i="3"/>
  <c r="B15" i="6" s="1"/>
  <c r="B16" i="3"/>
  <c r="B16" i="6" s="1"/>
  <c r="B17" i="3" l="1"/>
  <c r="B18" i="3" l="1"/>
  <c r="B18" i="6" s="1"/>
  <c r="B17" i="6"/>
  <c r="B19" i="3"/>
  <c r="B20" i="3" l="1"/>
  <c r="B19" i="6"/>
  <c r="B21" i="3" l="1"/>
  <c r="B20" i="6"/>
  <c r="B21" i="6" l="1"/>
  <c r="B23" i="3"/>
  <c r="B23" i="6" l="1"/>
  <c r="B24" i="3"/>
  <c r="B25" i="3" l="1"/>
  <c r="B24" i="6"/>
  <c r="B26" i="3" l="1"/>
  <c r="B25" i="6"/>
  <c r="B26" i="6" l="1"/>
  <c r="B27" i="3"/>
  <c r="B28" i="3" s="1"/>
  <c r="B29" i="3" l="1"/>
  <c r="B28" i="6"/>
  <c r="B27" i="6"/>
  <c r="B31" i="3" l="1"/>
  <c r="B29" i="6"/>
  <c r="B32" i="3" l="1"/>
  <c r="B31" i="6"/>
  <c r="B33" i="3" l="1"/>
  <c r="B32" i="6"/>
  <c r="B35" i="3" l="1"/>
  <c r="B33" i="6"/>
  <c r="B36" i="3"/>
  <c r="B36" i="6" s="1"/>
  <c r="B37" i="3" l="1"/>
  <c r="B38" i="3" s="1"/>
  <c r="B38" i="6" s="1"/>
  <c r="B35" i="6"/>
  <c r="B37" i="6" l="1"/>
  <c r="B39" i="3"/>
  <c r="B39" i="6" l="1"/>
  <c r="B40" i="3"/>
  <c r="B40" i="6" l="1"/>
  <c r="B42" i="3"/>
  <c r="B42" i="6" l="1"/>
  <c r="B43" i="3"/>
  <c r="B45" i="3" s="1"/>
  <c r="B45" i="6" s="1"/>
  <c r="B43" i="6" l="1"/>
  <c r="B46" i="3"/>
  <c r="B46" i="6" s="1"/>
  <c r="B47" i="3" l="1"/>
  <c r="B47" i="6" l="1"/>
  <c r="B48" i="3"/>
  <c r="B48" i="6" l="1"/>
  <c r="B49" i="3"/>
  <c r="B49" i="6" s="1"/>
  <c r="B50" i="3" l="1"/>
  <c r="B50" i="6" s="1"/>
  <c r="B52" i="3" l="1"/>
  <c r="B52" i="6" l="1"/>
  <c r="B53" i="3"/>
  <c r="B53" i="6" l="1"/>
  <c r="B54" i="3"/>
  <c r="B54" i="6" s="1"/>
  <c r="B55" i="3" l="1"/>
  <c r="B55" i="6" l="1"/>
  <c r="B56" i="3"/>
  <c r="B57" i="3" s="1"/>
  <c r="B57" i="6" s="1"/>
  <c r="B59" i="3" l="1"/>
  <c r="B56" i="6"/>
  <c r="B60" i="3" l="1"/>
  <c r="B59" i="6"/>
  <c r="B61" i="3" l="1"/>
  <c r="B60" i="6"/>
  <c r="B61" i="6" l="1"/>
  <c r="B62" i="3"/>
  <c r="B63" i="3" l="1"/>
  <c r="B62" i="6"/>
  <c r="B65" i="3" l="1"/>
  <c r="B63" i="6"/>
  <c r="B65" i="6" l="1"/>
  <c r="B66" i="3"/>
  <c r="B66" i="6" l="1"/>
  <c r="B67" i="3"/>
  <c r="B68" i="3" l="1"/>
  <c r="B68" i="6" s="1"/>
  <c r="B67" i="6"/>
  <c r="B69" i="3"/>
  <c r="B69" i="6" s="1"/>
  <c r="B70" i="3" l="1"/>
  <c r="B8" i="2"/>
  <c r="B70" i="6" l="1"/>
  <c r="C6" i="6" s="1"/>
  <c r="B7" i="2" s="1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<sst xmlns="http://schemas.openxmlformats.org/spreadsheetml/2006/main" count="1335" uniqueCount="503">
  <si>
    <t>Modalidade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</si>
  <si>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</si>
  <si>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</si>
  <si>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</si>
  <si>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</si>
  <si>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</si>
  <si>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</si>
  <si>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</si>
  <si>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</si>
  <si>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</si>
  <si>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</si>
  <si>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</si>
  <si>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</si>
  <si>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</si>
  <si>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</si>
  <si>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</si>
  <si>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</si>
  <si>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</si>
  <si>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</si>
  <si>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</si>
  <si>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</si>
  <si>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</si>
  <si>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</si>
  <si>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</si>
  <si>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</si>
  <si>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</si>
  <si>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</si>
  <si>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</si>
  <si>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</si>
  <si>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</si>
  <si>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</si>
  <si>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</si>
  <si>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</si>
  <si>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</si>
  <si>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</si>
  <si>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</si>
  <si>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</si>
  <si>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</si>
  <si>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</si>
  <si>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</si>
  <si>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</si>
  <si>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</si>
  <si>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</si>
  <si>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</si>
  <si>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</si>
  <si>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</si>
  <si>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</si>
  <si>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</si>
  <si>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</si>
  <si>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</si>
  <si>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</si>
  <si>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</si>
  <si>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</si>
  <si>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</si>
  <si>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</si>
  <si>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</si>
  <si>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</si>
  <si>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</si>
  <si>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</si>
  <si>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</si>
  <si>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</si>
  <si>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</si>
  <si>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</si>
  <si>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</si>
  <si>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</si>
  <si>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</si>
  <si>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</si>
  <si>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</si>
  <si>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</si>
  <si>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</si>
  <si>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</si>
  <si>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</si>
  <si>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</si>
  <si>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</si>
  <si>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</si>
  <si>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</si>
  <si>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</si>
  <si>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</si>
  <si>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</si>
  <si>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</si>
  <si>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</si>
  <si>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</si>
  <si>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</si>
  <si>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</si>
  <si>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</si>
  <si>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</si>
  <si>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</si>
  <si>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</si>
  <si>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</si>
  <si>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</si>
  <si>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</si>
  <si>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</si>
  <si>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</si>
  <si>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</si>
  <si>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</si>
  <si>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</si>
  <si>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</si>
  <si>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</si>
  <si>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</si>
  <si>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</si>
  <si>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</si>
  <si>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</si>
  <si>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</si>
  <si>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</si>
  <si>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</si>
  <si>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</si>
  <si>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</si>
  <si>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</si>
  <si>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</si>
  <si>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</si>
  <si>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</si>
  <si>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</si>
  <si>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</si>
  <si>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</si>
  <si>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</si>
  <si>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</si>
  <si>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</si>
  <si>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</si>
  <si>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</si>
  <si>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</si>
  <si>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</si>
  <si>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</si>
  <si>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</si>
  <si>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</si>
  <si>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</si>
  <si>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</si>
  <si>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</si>
  <si>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</si>
  <si>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</si>
  <si>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</si>
  <si>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</si>
  <si>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</si>
  <si>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</si>
  <si>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</si>
  <si>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</si>
  <si>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</si>
  <si>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</si>
  <si>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</si>
  <si>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</si>
  <si>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</si>
  <si>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</si>
  <si>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</si>
  <si>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</si>
  <si>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</si>
  <si>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</si>
  <si>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</si>
  <si>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</si>
  <si>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</si>
  <si>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</si>
  <si>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</si>
  <si>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</si>
  <si>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</si>
  <si>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</si>
  <si>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</si>
  <si>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</si>
  <si>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</si>
  <si>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</si>
  <si>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</si>
  <si>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</si>
  <si>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</si>
  <si>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</si>
  <si>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Descrição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</si>
  <si>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</si>
  <si>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</si>
  <si>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</si>
  <si>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</si>
  <si>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</si>
  <si>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</si>
  <si>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</si>
  <si>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Outros Serviços</t>
  </si>
  <si>
    <t>Compras</t>
  </si>
  <si>
    <t>Compras e Outros Serviços</t>
  </si>
  <si>
    <t>Locações</t>
  </si>
  <si>
    <t>un</t>
  </si>
  <si>
    <t>Qtd. Itens Orçamento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</si>
  <si>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</si>
  <si>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</si>
  <si>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</si>
  <si>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</si>
  <si>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</si>
  <si>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</si>
  <si>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</si>
  <si>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</si>
  <si>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</si>
  <si>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</si>
  <si>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</si>
  <si>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</si>
  <si>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</si>
  <si>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</si>
  <si>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</si>
  <si>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</si>
  <si>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SINAPI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</si>
  <si>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</si>
  <si>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</si>
  <si>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</si>
  <si>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</si>
  <si>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</si>
  <si>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</si>
  <si>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</si>
  <si>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</si>
  <si>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Atenção! Se existirem itens sem preço proposto, deixe a célula do preço unitário proposto em branco.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</si>
  <si>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</si>
  <si>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</si>
  <si>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Para incluir itens da proposta, selecione as células A13 a K13 e arraste para baixo, de acordo com o número de itens cadastrado na planilha Orçamento-base.</t>
  </si>
  <si>
    <t>N° CENTRAL DE COMPRAS</t>
  </si>
  <si>
    <t>Pr. Unit. Mão de obra</t>
  </si>
  <si>
    <t>Pr. Unit. Material</t>
  </si>
  <si>
    <t>SBC</t>
  </si>
  <si>
    <t>Concorrência Lei 14.133/21 Eletrônica</t>
  </si>
  <si>
    <t>Construção de Praça Infantil no Parque Centenário</t>
  </si>
  <si>
    <t>Prefeitura de Montenegro</t>
  </si>
  <si>
    <t xml:space="preserve"> 1.1 </t>
  </si>
  <si>
    <t xml:space="preserve"> 1.2 </t>
  </si>
  <si>
    <t xml:space="preserve"> 1.3 </t>
  </si>
  <si>
    <t xml:space="preserve"> 1.4 </t>
  </si>
  <si>
    <t xml:space="preserve"> 1.5 </t>
  </si>
  <si>
    <t xml:space="preserve"> 1.6 </t>
  </si>
  <si>
    <t xml:space="preserve"> 1.7 </t>
  </si>
  <si>
    <t xml:space="preserve"> 1.8 </t>
  </si>
  <si>
    <t xml:space="preserve"> 1.9 </t>
  </si>
  <si>
    <t xml:space="preserve"> 2.1 </t>
  </si>
  <si>
    <t xml:space="preserve"> 2.2 </t>
  </si>
  <si>
    <t xml:space="preserve"> 2.3 </t>
  </si>
  <si>
    <t xml:space="preserve"> 2.4 </t>
  </si>
  <si>
    <t xml:space="preserve"> 2.5 </t>
  </si>
  <si>
    <t xml:space="preserve"> 2.6 </t>
  </si>
  <si>
    <t xml:space="preserve"> 2.7 </t>
  </si>
  <si>
    <t xml:space="preserve"> 3.1 </t>
  </si>
  <si>
    <t xml:space="preserve"> 3.2 </t>
  </si>
  <si>
    <t xml:space="preserve"> 3.3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</si>
  <si>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</si>
  <si>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</si>
  <si>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</si>
  <si>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</si>
  <si>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</si>
  <si>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</si>
  <si>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5.1 </t>
  </si>
  <si>
    <t xml:space="preserve"> 5.2 </t>
  </si>
  <si>
    <t xml:space="preserve"> 6.1 </t>
  </si>
  <si>
    <t xml:space="preserve"> 6.2 </t>
  </si>
  <si>
    <t xml:space="preserve"> 6.3 </t>
  </si>
  <si>
    <t xml:space="preserve"> 6.4 </t>
  </si>
  <si>
    <t xml:space="preserve"> 6.5 </t>
  </si>
  <si>
    <t xml:space="preserve"> 6.6 </t>
  </si>
  <si>
    <t xml:space="preserve"> 7.1 </t>
  </si>
  <si>
    <t xml:space="preserve"> 7.2 </t>
  </si>
  <si>
    <t xml:space="preserve"> 7.3 </t>
  </si>
  <si>
    <t xml:space="preserve"> 7.4 </t>
  </si>
  <si>
    <t xml:space="preserve"> 7.5 </t>
  </si>
  <si>
    <t xml:space="preserve"> 7.6 </t>
  </si>
  <si>
    <t>SICRO3</t>
  </si>
  <si>
    <t>Próprio</t>
  </si>
  <si>
    <t>SCO</t>
  </si>
  <si>
    <t>EMOP</t>
  </si>
  <si>
    <t xml:space="preserve"> E9666 </t>
  </si>
  <si>
    <t xml:space="preserve"> PRÓPRIA A </t>
  </si>
  <si>
    <t xml:space="preserve"> DRENO 1 </t>
  </si>
  <si>
    <t xml:space="preserve"> Mercado H </t>
  </si>
  <si>
    <t xml:space="preserve"> Mercado A </t>
  </si>
  <si>
    <t xml:space="preserve"> MERCADO C </t>
  </si>
  <si>
    <t xml:space="preserve"> Mercado B </t>
  </si>
  <si>
    <t xml:space="preserve"> COMP_47 </t>
  </si>
  <si>
    <t xml:space="preserve"> COMP_48 </t>
  </si>
  <si>
    <t xml:space="preserve"> PRÓPRIA B </t>
  </si>
  <si>
    <t xml:space="preserve"> MAT104076 </t>
  </si>
  <si>
    <t>Serviços preliminares</t>
  </si>
  <si>
    <t>FORNECIMENTO E INSTALAÇÃO DE PLACA DE OBRA COM CHAPA GALVANIZADA E ESTRUTURA DE MADEIRA. AF_03/2022_PS</t>
  </si>
  <si>
    <t>ARQUITETO DE OBRA JUNIOR COM ENCARGOS COMPLEMENTARES</t>
  </si>
  <si>
    <t>TOPOGRAFO COM ENCARGOS COMPLEMENTARES</t>
  </si>
  <si>
    <t>REGULARIZAÇÃO DE SUPERFÍCIES COM MOTONIVELADORA. AF_09/2024</t>
  </si>
  <si>
    <t>ARGILA OU BARRO PARA ATERRO/REATERRO (RETIRADO NA JAZIDA, SEM TRANSPORTE)</t>
  </si>
  <si>
    <t>TRANSPORTE COM CAMINHÃO BASCULANTE DE 6 M³, EM VIA URBANA PAVIMENTADA, DMT ATÉ 30 KM (UNIDADE: M3XKM). AF_02/2026 - BRITA E ATERRO</t>
  </si>
  <si>
    <t>Mobilização e desmobilização de equipamentos - Cavalo mecânico com semirreboque com capacidade de 32 t - 302 kW</t>
  </si>
  <si>
    <t>ISOLAMENTO DE OBRA COM TELA PLÁSTICA</t>
  </si>
  <si>
    <t>Drenagem</t>
  </si>
  <si>
    <t>DRENO (SEÇÃO 0,50 X 0,50 M), COM 1 TUBO DE PEAD CORRUGADO PERFURADO, DN 160 MM, ENCHIMENTO COM BRITA 3, ENVOLVIDO COM MANTA GEOTÊXTIL, COM SELO DE AREIA MÉDIA. (Base 102680)</t>
  </si>
  <si>
    <t>CAIXA COM GRELHA SIMPLES RETANGULAR, EM CONCRETO PRÉ-MOLDADO, DIMENSÕES INTERNAS: 0,6X1,0X1,0 M. AF_12/2020</t>
  </si>
  <si>
    <t>RECOMPOSIÇÃO DE PAVIMENTO EM PISO INTERTRAVADO, COM REAPROVEITAMENTO DOS BLOCOS INTERTRAVADOS, PARA FECHAMENTO DE VALAS - INCLUSO RETIRADA E COLOCAÇÃO DO MATERIAL. AF_12/2020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</si>
  <si>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</si>
  <si>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TUBO DE PVC PARA REDE COLETORA DE ESGOTO DE PAREDE MACIÇA, DN 200 MM, JUNTA ELÁSTICA - FORNECIMENTO E ASSENTAMENTO. AF_01/2021</t>
  </si>
  <si>
    <t>REATERRO MECANIZADO DE VALA COM MINICARREGADEIRA, COM PLACA VIBRATÓRIA. AF_08/2023</t>
  </si>
  <si>
    <t>PREPARO DE FUNDO DE VALA COM LARGURA MENOR QUE 1,5 M, COM CAMADA DE AREIA, LANÇAMENTO MANUAL. AF_01/2026</t>
  </si>
  <si>
    <t>Contrapiso e SBR</t>
  </si>
  <si>
    <t>EXECUÇÃO DE RADIER, ESPESSURA DE 10 CM, FCK = 30 MPA, COM USO DE FORMAS EM MADEIRA SERRADA. AF_09/2021</t>
  </si>
  <si>
    <t>TRATAMENTO DE JUNTA DE DILATAÇÃO, COM TARUGO DE POLIETILENO E SELANTE PU, INCLUSO PREENCHIMENTO COM ESPUMA EXPANSIVA PU. AF_09/2023</t>
  </si>
  <si>
    <t>Fornecimento e instalação de piso em SBR monolítico, com 45mm de espessura, conforme memorial descritivo</t>
  </si>
  <si>
    <t>Instalação dos brinquedos</t>
  </si>
  <si>
    <t>Playground 4 torres, conforme memorial descritivo - Fornecimento e Instalação</t>
  </si>
  <si>
    <t>PRACA - BALANCO COM 2 CADEIRAS, ESTRUTURA EM TUBO DE ACO CARBONO, PINTURA NO PROCESSO ELETROSTATICO E CORRENTES</t>
  </si>
  <si>
    <t>PRACA - GIRA-GIRA PARA PARQUINHO INFANTIL, 1,50m (8 LUGARES), METALICO EM TUBOS DE ACO CARBONO PINTADOS, ASSENTOS EM MADEIRA PINTADA, HASTE / BASE PARA CHUMBAMENTO</t>
  </si>
  <si>
    <t>Gangorra com 3 pranchas em aço industrial ou madeira (Sergipark ou similar)</t>
  </si>
  <si>
    <t>Escalada Globo/Meia Lua, conforme memorial descritivo - Fornecimento e Instalação</t>
  </si>
  <si>
    <t>Trepa Trepa Geodésico (Scandere Domos/Domo de escalada), conforme memorial descritivo - Fornecimento e Instalação</t>
  </si>
  <si>
    <t>Mobiliário</t>
  </si>
  <si>
    <t>BANCO EM CONCRETO ARMADO 0,6X3X0,45</t>
  </si>
  <si>
    <t>MESA EM CONCRETO ARMADO 0,5X1,5X0,3</t>
  </si>
  <si>
    <t>Instalações elétricas</t>
  </si>
  <si>
    <t>ESCAVAÇÃO MANUAL DE VALA. AF_09/2024</t>
  </si>
  <si>
    <t>REATERRO MANUAL DE VALAS, COM PLACA VIBRATÓRIA. AF_08/2023</t>
  </si>
  <si>
    <t>ELETRODUTO FLEXÍVEL CORRUGADO, PEAD, DN 50 (1 1/2"), PARA REDE ENTERRADA DE DISTRIBUIÇÃO DE ENERGIA ELÉTRICA - FORNECIMENTO E INSTALAÇÃO. AF_12/2021</t>
  </si>
  <si>
    <t>INSTALAÇÃO DE BALIZADOR METÁLICO SOBRE BLOCO DE CONCRETO - (BASE SINAPI 103312)</t>
  </si>
  <si>
    <t>POSTE BALIZADOR PARA JARDIM, EM ALUMINIO E VIDRO, COR PRETO, IP65, BIVOLT</t>
  </si>
  <si>
    <t>CABO MULTIPOLAR DE COBRE, FLEXIVEL, CLASSE 4 OU 5, ISOLACAO EM HEPR, COBERTURA EM PVC-ST2, ANTICHAMA BWF-B, 0,6/1 KV, 3 CONDUTORES DE 2,5 MM2</t>
  </si>
  <si>
    <t>Paisagismo</t>
  </si>
  <si>
    <t>ESPALHAMENTO DE TERRA VEGETAL PARA O PLANTIO. AF_07/2024</t>
  </si>
  <si>
    <t>PLANTIO DE GRAMA ESMERALDA OU SÃO CARLOS OU CURITIBANA, EM PLACAS. AF_07/2024</t>
  </si>
  <si>
    <t>Planta - Especie vegetal nativa com CAP (Circunferencia na Altura do Peito) entre 0,20 e 0,25m e altura entre 3,50 e 4,00m. Registro Nacional de Sementes e Mudas (RENASEM) obrigatorio.</t>
  </si>
  <si>
    <t>PLANTIO DE FORRAÇÃO. AF_07/2024</t>
  </si>
  <si>
    <t>LIMITADOR GRAMA PVC RECICLADO - LINHA PL ANA</t>
  </si>
  <si>
    <t>m²</t>
  </si>
  <si>
    <t>H</t>
  </si>
  <si>
    <t>m³</t>
  </si>
  <si>
    <t>M3XKM</t>
  </si>
  <si>
    <t>M</t>
  </si>
  <si>
    <t>UN</t>
  </si>
  <si>
    <t>unid</t>
  </si>
  <si>
    <t>Valéria Wollmann</t>
  </si>
  <si>
    <t>Arq. E Urb. - CAU A195685-0</t>
  </si>
  <si>
    <t>CRONOGRAMA DE EXECUÇÃO</t>
  </si>
  <si>
    <t>Estado do Rio Grande do Sul</t>
  </si>
  <si>
    <t>Prefeitura Municipal de Montenegro</t>
  </si>
  <si>
    <t>Secretaria Municipal de Gestão e Planejamento</t>
  </si>
  <si>
    <t xml:space="preserve">OBRA: </t>
  </si>
  <si>
    <t>Item</t>
  </si>
  <si>
    <t xml:space="preserve">Descrição dos Serviços </t>
  </si>
  <si>
    <t>VALOR TOTAL</t>
  </si>
  <si>
    <t>MÊS 1</t>
  </si>
  <si>
    <t>MÊS 2</t>
  </si>
  <si>
    <t>%</t>
  </si>
  <si>
    <t>VALOR</t>
  </si>
  <si>
    <t>TOTAL DAS MEDIÇÕES</t>
  </si>
  <si>
    <t>TOTAL DAS MEDIÇÕES ACUMULADAS</t>
  </si>
  <si>
    <t>Arquiteta e Urbanista</t>
  </si>
  <si>
    <t>CAU A195685-0</t>
  </si>
  <si>
    <t>MÊS 3</t>
  </si>
  <si>
    <t>MÊS 4</t>
  </si>
  <si>
    <t>MÊS 5</t>
  </si>
  <si>
    <t>Composições Analíticas com Preço Unitário</t>
  </si>
  <si>
    <t>Bancos</t>
  </si>
  <si>
    <t>Nova praça do Parque Centenário</t>
  </si>
  <si>
    <t xml:space="preserve">SINAPI - 04/2026 - Rio Grande do Sul
SBC - 05/2026 - Rio Grande do Sul
SICRO3 - 01/2026 - Rio Grande do Sul
ORSE - 02/2026 - Sergipe
EMOP - 02/2026 - Rio de Janeiro
SCO - 02/2026 - Rio de Janeiro
</t>
  </si>
  <si>
    <t>Banco</t>
  </si>
  <si>
    <t>Tipo</t>
  </si>
  <si>
    <t>Und</t>
  </si>
  <si>
    <t>Quant.</t>
  </si>
  <si>
    <t>Valor Unit</t>
  </si>
  <si>
    <t>Total</t>
  </si>
  <si>
    <t>Composição</t>
  </si>
  <si>
    <t/>
  </si>
  <si>
    <t>Composição Auxiliar</t>
  </si>
  <si>
    <t xml:space="preserve"> 88316 </t>
  </si>
  <si>
    <t>SERVENTE COM ENCARGOS COMPLEMENTARES</t>
  </si>
  <si>
    <t>Livro SINAPI: Cálculos e Parâmetros</t>
  </si>
  <si>
    <t>Insumo</t>
  </si>
  <si>
    <t xml:space="preserve"> 00004491 </t>
  </si>
  <si>
    <t>PONTALETE *7,5 X 7,5* CM EM PINUS, MISTA OU EQUIVALENTE DA REGIAO - BRUTA</t>
  </si>
  <si>
    <t>Material</t>
  </si>
  <si>
    <t xml:space="preserve"> 00037524 </t>
  </si>
  <si>
    <t>TELA PLASTICA LARANJA, TIPO TAPUME PARA SINALIZACAO, MALHA RETANGULAR, ROLO 1.20 X 50 M (L X C)</t>
  </si>
  <si>
    <t>Drenos</t>
  </si>
  <si>
    <t xml:space="preserve"> 93379 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</si>
  <si>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</si>
  <si>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Aterro e Reaterro de Valas</t>
  </si>
  <si>
    <t xml:space="preserve"> 88309 </t>
  </si>
  <si>
    <t>PEDREIRO COM ENCARGOS COMPLEMENTARES</t>
  </si>
  <si>
    <t xml:space="preserve"> 90106 </t>
  </si>
  <si>
    <t>Escavação de Valas</t>
  </si>
  <si>
    <t xml:space="preserve"> 5915407 </t>
  </si>
  <si>
    <t>Carga, manobra e descarga de agregados ou solos em caminhão basculante de 10 m³ - carga com carregadeira de 3,40 m³ e descarga livre</t>
  </si>
  <si>
    <t>t</t>
  </si>
  <si>
    <t xml:space="preserve"> 00038053 </t>
  </si>
  <si>
    <t>TUBO DRENO, CORRUGADO, ESPIRALADO, FLEXIVEL, PERFURADO, EM POLIETILENO DE ALTA DENSIDADE (PEAD), DN *160* MM, (6") PARA DRENAGEM - EM BARRA (NORMA DNIT 093/2006 - EM)</t>
  </si>
  <si>
    <t xml:space="preserve"> 00000370 </t>
  </si>
  <si>
    <t>AREIA MEDIA - POSTO JAZIDA/FORNECEDOR (RETIRADO NA JAZIDA, SEM TRANSPORTE)</t>
  </si>
  <si>
    <t xml:space="preserve"> 00004722 </t>
  </si>
  <si>
    <t>PEDRA BRITADA N. 3 (38 A 50 MM) POSTO PEDREIRA/FORNECEDOR, SEM FRETE</t>
  </si>
  <si>
    <t xml:space="preserve"> 00004021 </t>
  </si>
  <si>
    <t>GEOTEXTIL NAO TECIDO AGULHADO DE FILAMENTOS CONTINUOS 100% POLIESTER, RESITENCIA A TRACAO = 14 KN/M</t>
  </si>
  <si>
    <t>INES - INSTALAÇÕES ESPECIAIS</t>
  </si>
  <si>
    <t xml:space="preserve"> 102488 </t>
  </si>
  <si>
    <t>PREPARO DO PISO CIMENTADO PARA PINTURA - LIXAMENTO E LIMPEZA. AF_05/2021</t>
  </si>
  <si>
    <t>Pintura para Pisos e para Sinalização Horizontal e Vertical</t>
  </si>
  <si>
    <t xml:space="preserve"> 92510 </t>
  </si>
  <si>
    <t>MONTAGEM E DESMONTAGEM DE FÔRMA DE LAJE MACIÇA, PÉ-DIREITO SIMPLES, EM CHAPA DE MADEIRA COMPENSADA RESINADA, 2 UTILIZAÇÕES. AF_09/2020</t>
  </si>
  <si>
    <t>Fôrmas para Estruturas de Concreto Armado</t>
  </si>
  <si>
    <t xml:space="preserve"> 95445 </t>
  </si>
  <si>
    <t>CORTE E DOBRA DE AÇO CA-60, DIÂMETRO DE 5,0 MM, UTILIZADO EM ESTRIBO CONTÍNUO HELICOIDAL. AF_09/2021</t>
  </si>
  <si>
    <t>FUES - FUNDAÇÕES E ESTRUTURAS</t>
  </si>
  <si>
    <t>KG</t>
  </si>
  <si>
    <t xml:space="preserve"> 98554 </t>
  </si>
  <si>
    <t>IMPERMEABILIZAÇÃO DE SUPERFÍCIE COM MEMBRANA À BASE DE RESINA ACRÍLICA, 3 DEMÃOS. AF_09/2023</t>
  </si>
  <si>
    <t>Impermeabilização, Proteção Mecânica e Tratamento de Junta</t>
  </si>
  <si>
    <t xml:space="preserve"> 96557 </t>
  </si>
  <si>
    <t>CONCRETAGEM DE BLOCO DE COROAMENTO OU VIGA BALDRAME, FCK 30 MPA, COM USO DE BOMBA - LANÇAMENTO, ADENSAMENTO E ACABAMENTO. AF_01/2024</t>
  </si>
  <si>
    <t>Fundações Rasas (Blocos, Sapatas, Vigas Baldrame)</t>
  </si>
  <si>
    <t xml:space="preserve"> 92917 </t>
  </si>
  <si>
    <t>ARMAÇÃO DE ESTRUTURAS DIVERSAS DE CONCRETO ARMADO, EXCETO VIGAS, PILARES, LAJES E FUNDAÇÕES, UTILIZANDO AÇO CA-50 DE 8,0 MM - MONTAGEM. AF_06/2022</t>
  </si>
  <si>
    <t>Armação para Estruturas de Concreto Armado</t>
  </si>
  <si>
    <t>INSTALAÇÃO DE BALIZADOR METÁLICO SOBRE BLOCO DE CONCRETO</t>
  </si>
  <si>
    <t xml:space="preserve"> 102486 </t>
  </si>
  <si>
    <t>CONCRETO FCK = 15MPA, TRAÇO 1:3,4:3,4 (EM MASSA SECA DE CIMENTO/ AREIA MÉDIA/ SEIXO ROLADO) - PREPARO MANUAL. AF_05/2021</t>
  </si>
  <si>
    <t>Produção de Concreto</t>
  </si>
  <si>
    <t xml:space="preserve"> 00004721 </t>
  </si>
  <si>
    <t>PEDRA BRITADA N. 1 (9,5 A 19 MM) POSTO PEDREIRA/FORNECEDOR, SEM FRETE</t>
  </si>
  <si>
    <t>PREFEITURA MUNICIPAL DE MONTENEGRO</t>
  </si>
  <si>
    <t>SECRETARIA MUNICIPAL DE GESTÃO E PLANEJAMENTO</t>
  </si>
  <si>
    <t>DEPARTAMENTO DE DESENVOLVIMENTO DE PROJETOS</t>
  </si>
  <si>
    <t>OBRA: Praça Parque Centenário</t>
  </si>
  <si>
    <t>DISTÂNCIA MÉDIA DE TRANSPORTE</t>
  </si>
  <si>
    <t>DESCRIÇÃO DA DMT</t>
  </si>
  <si>
    <t>NOME DA EMPRESA</t>
  </si>
  <si>
    <t xml:space="preserve">ENDEREÇO </t>
  </si>
  <si>
    <t>LOCALIZAÇÃO</t>
  </si>
  <si>
    <t>Distância da obra</t>
  </si>
  <si>
    <t>Aterro de argila</t>
  </si>
  <si>
    <t>Alpendre Administradora de Ativos LTDA</t>
  </si>
  <si>
    <t>RS-124, n°724 - Estação, Montenegro - RS, 95780-000</t>
  </si>
  <si>
    <t>https://www.google.com.br/maps/dir//RS-124+-+Santa+Rita,+Montenegro+-+RS,+95780-000/@-29.6934796,-51.5045819,710m/data=!3m1!1e3!4m8!4m7!1m0!1m5!1m1!1s0x951bfab000271bc5:0xc43332d17e16868e!2m2!1d-51.5043922!2d-29.694459</t>
  </si>
  <si>
    <t>Comercio de Argila Chassot</t>
  </si>
  <si>
    <t>Estrada Selma Wallauer, 2572 - Faxinal, Montenegro - RS</t>
  </si>
  <si>
    <t>https://www.google.com.br/maps/place/Estr.+Selma+Wallauer,+2572+-+Faxinal,+Montenegro+-+RS,+95780-000/@-29.6486719,-51.4621909,870m/data=!3m1!1e3!4m5!3m4!1s0x951bfba62a03a23b:0x31dbbdc654bc8024!8m2!3d-29.6494909!4d-51.4630018</t>
  </si>
  <si>
    <t>Britagem Montenegro Ltda</t>
  </si>
  <si>
    <t>Estrada Antônio Carlos Fernandes Rosa - Passo da Amora, Montenegro - RS, 92929-899.</t>
  </si>
  <si>
    <t>https://www.google.com.br/maps/place/Britagem+Montenegro+Construtora+Irm%C3%A3os+Carollo/@-29.748118,-51.4880132,16.5z/data=!4m5!3m4!1s0x951be55a638c76dd:0x558f148ea09f4164!8m2!3d-29.7478186!4d-51.4895447</t>
  </si>
  <si>
    <t>Mineração Vera Cruz Montenegro</t>
  </si>
  <si>
    <t>Endereço, Estr. da Pedreira, 361 - Passo da Serra, Montenegro - RS, 92929-899.</t>
  </si>
  <si>
    <t>https://www.google.com/maps/place/Minera%C3%A7%C3%A3o+Vera+Cruz+Montenegro/@-29.6894453,-51.5002336,15z/data=!4m5!3m4!1s0x0:0x2df6c1498d1d8664!8m2!3d-29.6894453!4d-51.5002336</t>
  </si>
  <si>
    <t>Pedreira Vila Rica</t>
  </si>
  <si>
    <t>BR-386 Km 414 Vendinha, Montenegro - RS, 92532-000.</t>
  </si>
  <si>
    <t>https://www.google.com.br/maps/place/Pedreira+Vila+Rica/@-29.8126075,-51.4816198,1193m/data=!3m1!1e3!4m5!3m4!1s0x951be7ad191a1dd7:0xee65ef302a9602cd!8m2!3d-29.8140217!4d-51.4813049</t>
  </si>
  <si>
    <t>MÉDIA</t>
  </si>
  <si>
    <t>Brita/Rachão/BBG/Macadame</t>
  </si>
  <si>
    <t>Média</t>
  </si>
  <si>
    <t xml:space="preserve"> 8 </t>
  </si>
  <si>
    <t xml:space="preserve"> 8.1 </t>
  </si>
  <si>
    <t xml:space="preserve"> 8.2 </t>
  </si>
  <si>
    <t xml:space="preserve"> 8.3 </t>
  </si>
  <si>
    <t xml:space="preserve"> 8.4 </t>
  </si>
  <si>
    <t xml:space="preserve"> 8.5 </t>
  </si>
  <si>
    <t xml:space="preserve"> 9 </t>
  </si>
  <si>
    <t xml:space="preserve"> 9.1 </t>
  </si>
  <si>
    <t xml:space="preserve"> 9.2 </t>
  </si>
  <si>
    <t xml:space="preserve"> 9.3 </t>
  </si>
  <si>
    <t xml:space="preserve"> 9.4 </t>
  </si>
  <si>
    <t xml:space="preserve"> 9.5 </t>
  </si>
  <si>
    <t xml:space="preserve"> 9.6 </t>
  </si>
  <si>
    <t>Paisagismo Espaço de Food Trucks</t>
  </si>
  <si>
    <t>MUDA DE PALMEIRA,TIPO RABO-DE-RAPOSA (WO DYETIA BIFURCATA),JERIVA (SYAGRUS ROMANZ OFFIANA) OU SIMILAR,COM APROX. 2,50M ALT</t>
  </si>
  <si>
    <t>Especies vegetais com altura de (0,40 a 1,50)m, tipo Strelitzia Reginae (Flor Ave do Paraiso), Philodendron Undulatum (Guaimbe da Folha Ondulada) ou similar e considerando 8 mudas por m2. Fornecimento.</t>
  </si>
  <si>
    <t>Planta - Jabuticabeira enxertada (myrciaria cauliflora), h=3,00m, fornecimento e plantio</t>
  </si>
  <si>
    <t>Muda de palmeira ravenala, h=1,50 m, fornecimento e plantio</t>
  </si>
  <si>
    <t>Casca de pinus, fornecimento e colocação</t>
  </si>
  <si>
    <t>Escadas e Guarda Corpo Espaço de Food Trucks</t>
  </si>
  <si>
    <t>ESCADA EM CONCRETO ARMADO MOLDADO IN LOCO, FCK 25 MPA, COM 1 LANCE E LAJE PLANA, FÔRMA EM CHAPA DE MADEIRA COMPENSADA RESINADA. AF_11/2020</t>
  </si>
  <si>
    <t>GUARDA-CORPO DE AÇO GALVANIZADO DE 1,30M, MONTANTES TUBULARES DE 1.1/4" ESPAÇADOS 1,20M, TRAVESSA SUPERIOR DE 1.1/2", GRADIL FORMADO POR TUBOS HORIZONTAIS DE 1" E VERTICAIS DE 3/4", FIXADO COM ADESIVO ESTRUTURAL EPOXI. (BASE COMPOSIÇÃO SINAPI 99842)</t>
  </si>
  <si>
    <t>CORRIMÃO SIMPLES FIXADO NO PISO EM AÇO GALVANIZADO DE 1.1/2", MONTANTES TUBULARES 1.1/2" ESPAÇADOS DE 1,00M, FIXADO COM CHUMBADOR MECÂNICO. AF_10/2025</t>
  </si>
  <si>
    <t>GUARDA-CORPO DE AÇO GALVANIZADO DE 1,30M, DUPLO CORRIMÃO, MONTANTES TUBULARES DE 1.1/4" ESPAÇADOS DE 1,20M, TRAVESSA SUPERIOR DE 1.1/2", GRADIL EM TUBOS HORIZONTAIS DE 1" E VERTICAIS DE 3/4", FIXADO COM ADESIVO ESTRUTURAL EPOXI. (BASE COMPOSIÇÃO SINAPI 99851)</t>
  </si>
  <si>
    <t>Tinta de aderencia epoxi-isocianato para superficies nao ferrosas tais como: aluminio, galvanizados, chumbo, ligas de cobre e niquel, bronze, ferro fundido e aco inox. Combativel com a tinta para isolamento eletrico</t>
  </si>
  <si>
    <t>PINTURA DUAS DEMAOS TINTA ESMALTE ACETINADO EM SUPERFICIE METALICA</t>
  </si>
  <si>
    <t xml:space="preserve"> 14978 </t>
  </si>
  <si>
    <t xml:space="preserve"> PJ 05.05.0530 </t>
  </si>
  <si>
    <t xml:space="preserve"> 9872 </t>
  </si>
  <si>
    <t xml:space="preserve"> 11802 </t>
  </si>
  <si>
    <t xml:space="preserve"> 8774 </t>
  </si>
  <si>
    <t xml:space="preserve"> 102073 </t>
  </si>
  <si>
    <t xml:space="preserve"> GUARDA CORPO 1,3M </t>
  </si>
  <si>
    <t xml:space="preserve"> 106210 </t>
  </si>
  <si>
    <t xml:space="preserve"> GUARDA CORPO 1,3M + CORRIMÃO </t>
  </si>
  <si>
    <t xml:space="preserve"> MAT136290 </t>
  </si>
  <si>
    <t xml:space="preserve"> 180222 </t>
  </si>
  <si>
    <t>kg</t>
  </si>
  <si>
    <t>gl</t>
  </si>
  <si>
    <t>Especies vegetais com altura de (0,40 a 1,50)m, tipo Arundina Bambusifolia (Orquidea Bambu), Jatropha Podagrica (Batata do Inferno), Strelitzia Reginae (Flor Ave do Paraiso), Heliconia Angusta (Falsa Ave do Paraiso) ou similar e considerando 8 mudas por m2. Fornecimento.</t>
  </si>
  <si>
    <t>Montenegro, 29 de maio de 2026.</t>
  </si>
  <si>
    <t>MO sem LS =&gt;</t>
  </si>
  <si>
    <t>LS =&gt;</t>
  </si>
  <si>
    <t>MO com LS =&gt;</t>
  </si>
  <si>
    <t>Valor do BDI =&gt;</t>
  </si>
  <si>
    <t>Valor com BDI =&gt;</t>
  </si>
  <si>
    <t>Guarda-Corpo, Corrimão e Grade para Esquadrias</t>
  </si>
  <si>
    <t xml:space="preserve"> 88251 </t>
  </si>
  <si>
    <t>AUXILIAR DE SERRALHEIRO COM ENCARGOS COMPLEMENTARES</t>
  </si>
  <si>
    <t xml:space="preserve"> 88315 </t>
  </si>
  <si>
    <t>SERRALHEIRO COM ENCARGOS COMPLEMENTARES</t>
  </si>
  <si>
    <t xml:space="preserve"> 00021012 </t>
  </si>
  <si>
    <t>TUBO ACO GALVANIZADO COM COSTURA, CLASSE LEVE, DN 40 MM (1 1/2"), E = 3,00 MM, *3,48* KG/M (NBR 5580)</t>
  </si>
  <si>
    <t xml:space="preserve"> 00011002 </t>
  </si>
  <si>
    <t>ELETRODO REVESTIDO AWS - E6013, DIAMETRO IGUAL A 2,50 MM</t>
  </si>
  <si>
    <t xml:space="preserve"> 00021010 </t>
  </si>
  <si>
    <t>TUBO ACO GALVANIZADO COM COSTURA, CLASSE LEVE, DN 25 MM (1"), E = 2,65 MM, *2,11* KG/M (NBR 5580)</t>
  </si>
  <si>
    <t xml:space="preserve"> 00021009 </t>
  </si>
  <si>
    <t>TUBO ACO GALVANIZADO COM COSTURA, CLASSE LEVE, DN 20 MM (3/4"), E = 2,25 MM, *1,3* KG/M (NBR 5580)</t>
  </si>
  <si>
    <t xml:space="preserve"> 00021011 </t>
  </si>
  <si>
    <t>TUBO ACO GALVANIZADO COM COSTURA, CLASSE LEVE, DN 32 MM (1 1/4"), E = 2,65 MM, *2,71* KG/M (NBR 5580)</t>
  </si>
  <si>
    <t xml:space="preserve"> 00000156 </t>
  </si>
  <si>
    <t>ADESIVO ESTRUTURAL A BASE DE RESINA EPOXI, BICOMPONENTE, FLUIDO</t>
  </si>
  <si>
    <t xml:space="preserve"> 00011964 </t>
  </si>
  <si>
    <t>PARAFUSO DE ACO ZINCADO, TIPO CHUMBADOR PARABOLT, DIAMETRO 3/8", COMPRIMENTO 75 MM</t>
  </si>
  <si>
    <t xml:space="preserve"> 00044186 </t>
  </si>
  <si>
    <t>BARRA DE ACO REDONDA LAMINADA, D = 1/2" (12,7 MM), 0,994 KG/M</t>
  </si>
  <si>
    <t xml:space="preserve"> 00044184 </t>
  </si>
  <si>
    <t>CHUMBADOR PONTALETE, ACO GALVANIZADO, 1" X 1", APROX. 50 CM DE COMPRIMENTO, 1 BARRA DE 5/8", PARA GUARDA-CORPO / GRADIL / CORRIMAO</t>
  </si>
  <si>
    <t>CONSTRUÇÃO DE BASE E SUB-BASE PARA PAVIMENTAÇÃO DE BRITA GRADUADA SIMPLES - EXCLUSIVE CARGA E TRANSPORTE. AF_09/2024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</si>
</sst>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_(&quot;R$&quot;* #,##0.00_);_(&quot;R$&quot;* \(#,##0.00\);_(&quot;R$&quot;* &quot;-&quot;??_);_(@_)"/>
    <numFmt numFmtId="170" formatCode="&quot;R$&quot;#,##0.00"/>
    <numFmt numFmtId="171" formatCode="#,##0.0000000"/>
  </numFmts>
  <fonts count="4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sz val="16"/>
      <name val="Arial Narrow"/>
      <family val="2"/>
    </font>
    <font>
      <b/>
      <sz val="16"/>
      <name val="Arial Narrow"/>
      <family val="2"/>
    </font>
    <font>
      <b/>
      <sz val="16"/>
      <color theme="1"/>
      <name val="Arial Narrow"/>
      <family val="2"/>
    </font>
    <font>
      <b/>
      <sz val="14"/>
      <name val="Arial Narrow"/>
      <family val="2"/>
    </font>
    <font>
      <sz val="14"/>
      <name val="Arial"/>
      <family val="2"/>
    </font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4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3">
    <xf numFmtId="0" fontId="0" fillId="0" borderId="0"/>
    <xf numFmtId="44" fontId="9" fillId="0" borderId="0" applyFont="0" applyFill="0" applyBorder="0" applyAlignment="0" applyProtection="0"/>
    <xf numFmtId="0" fontId="11" fillId="0" borderId="0"/>
    <xf numFmtId="166" fontId="11" fillId="0" borderId="0" applyFill="0" applyBorder="0" applyAlignment="0" applyProtection="0"/>
    <xf numFmtId="0" fontId="11" fillId="0" borderId="0"/>
    <xf numFmtId="165" fontId="11" fillId="0" borderId="0" applyFill="0" applyBorder="0" applyAlignment="0" applyProtection="0"/>
    <xf numFmtId="165" fontId="11" fillId="0" borderId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9" borderId="0" applyNumberFormat="0" applyBorder="0" applyAlignment="0" applyProtection="0"/>
    <xf numFmtId="0" fontId="23" fillId="10" borderId="26" applyNumberFormat="0" applyAlignment="0" applyProtection="0"/>
    <xf numFmtId="0" fontId="24" fillId="11" borderId="27" applyNumberFormat="0" applyAlignment="0" applyProtection="0"/>
    <xf numFmtId="0" fontId="25" fillId="11" borderId="26" applyNumberFormat="0" applyAlignment="0" applyProtection="0"/>
    <xf numFmtId="0" fontId="26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7" fillId="0" borderId="0" applyNumberFormat="0" applyFill="0" applyBorder="0" applyAlignment="0" applyProtection="0"/>
    <xf numFmtId="0" fontId="10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28" fillId="0" borderId="0"/>
    <xf numFmtId="169" fontId="28" fillId="0" borderId="0" applyFont="0" applyFill="0" applyBorder="0" applyAlignment="0" applyProtection="0"/>
    <xf numFmtId="0" fontId="34" fillId="0" borderId="0"/>
    <xf numFmtId="0" fontId="45" fillId="0" borderId="0" applyNumberFormat="0" applyFill="0" applyBorder="0" applyAlignment="0" applyProtection="0"/>
  </cellStyleXfs>
  <cellXfs count="368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5" fillId="5" borderId="21" xfId="0" applyFont="1" applyFill="1" applyBorder="1" applyAlignment="1">
      <alignment vertical="center" wrapText="1"/>
    </xf>
    <xf numFmtId="0" fontId="14" fillId="6" borderId="18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vertical="center" wrapText="1"/>
    </xf>
    <xf numFmtId="0" fontId="15" fillId="5" borderId="20" xfId="0" applyFont="1" applyFill="1" applyBorder="1" applyAlignment="1">
      <alignment vertical="center" wrapText="1"/>
    </xf>
    <xf numFmtId="0" fontId="14" fillId="6" borderId="19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vertic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168" fontId="0" fillId="0" borderId="0" xfId="0" applyNumberFormat="1" applyProtection="1">
      <protection locked="0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0" fillId="0" borderId="1" xfId="0" applyNumberFormat="1" applyBorder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1" fontId="0" fillId="0" borderId="1" xfId="0" applyNumberFormat="1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168" fontId="4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8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164" fontId="4" fillId="3" borderId="1" xfId="0" applyNumberFormat="1" applyFont="1" applyFill="1" applyBorder="1"/>
    <xf numFmtId="164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Protection="1">
      <protection locked="0"/>
    </xf>
    <xf numFmtId="164" fontId="4" fillId="3" borderId="1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" fontId="10" fillId="3" borderId="1" xfId="0" applyNumberFormat="1" applyFont="1" applyFill="1" applyBorder="1" applyAlignment="1" applyProtection="1">
      <alignment horizontal="center" vertical="center"/>
      <protection locked="0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164" fontId="10" fillId="3" borderId="1" xfId="0" applyNumberFormat="1" applyFont="1" applyFill="1" applyBorder="1" applyAlignment="1" applyProtection="1">
      <alignment horizontal="center" vertical="center"/>
      <protection locked="0"/>
    </xf>
    <xf numFmtId="167" fontId="10" fillId="3" borderId="1" xfId="0" applyNumberFormat="1" applyFont="1" applyFill="1" applyBorder="1" applyAlignment="1" applyProtection="1">
      <alignment horizontal="center" vertical="center"/>
      <protection locked="0"/>
    </xf>
    <xf numFmtId="168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10" fillId="3" borderId="1" xfId="48" applyNumberFormat="1" applyFont="1" applyFill="1" applyBorder="1" applyProtection="1">
      <protection locked="0"/>
    </xf>
    <xf numFmtId="1" fontId="10" fillId="3" borderId="1" xfId="0" applyNumberFormat="1" applyFont="1" applyFill="1" applyBorder="1" applyProtection="1">
      <protection locked="0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1" fontId="10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/>
    <xf numFmtId="0" fontId="10" fillId="3" borderId="1" xfId="0" applyFont="1" applyFill="1" applyBorder="1" applyAlignment="1">
      <alignment wrapText="1"/>
    </xf>
    <xf numFmtId="4" fontId="4" fillId="3" borderId="1" xfId="0" applyNumberFormat="1" applyFont="1" applyFill="1" applyBorder="1" applyAlignment="1" applyProtection="1">
      <alignment wrapText="1"/>
      <protection locked="0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3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wrapText="1"/>
    </xf>
    <xf numFmtId="3" fontId="3" fillId="3" borderId="1" xfId="0" applyNumberFormat="1" applyFont="1" applyFill="1" applyBorder="1" applyAlignment="1" applyProtection="1">
      <alignment horizontal="center" vertical="center"/>
      <protection locked="0"/>
    </xf>
    <xf numFmtId="4" fontId="3" fillId="3" borderId="1" xfId="0" applyNumberFormat="1" applyFont="1" applyFill="1" applyBorder="1" applyAlignment="1" applyProtection="1">
      <alignment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4" fontId="4" fillId="3" borderId="1" xfId="0" applyNumberFormat="1" applyFont="1" applyFill="1" applyBorder="1" applyAlignment="1">
      <alignment vertical="center" wrapText="1"/>
    </xf>
    <xf numFmtId="10" fontId="0" fillId="0" borderId="1" xfId="48" applyNumberFormat="1" applyFont="1" applyBorder="1" applyAlignment="1" applyProtection="1">
      <alignment vertical="center"/>
      <protection locked="0"/>
    </xf>
    <xf numFmtId="10" fontId="0" fillId="0" borderId="1" xfId="0" applyNumberFormat="1" applyBorder="1" applyAlignment="1" applyProtection="1">
      <alignment vertical="center"/>
      <protection locked="0"/>
    </xf>
    <xf numFmtId="168" fontId="4" fillId="0" borderId="1" xfId="0" applyNumberFormat="1" applyFont="1" applyBorder="1" applyAlignment="1" applyProtection="1">
      <alignment vertical="center"/>
      <protection locked="0"/>
    </xf>
    <xf numFmtId="0" fontId="29" fillId="0" borderId="0" xfId="49" applyFont="1" applyAlignment="1">
      <alignment horizontal="center"/>
    </xf>
    <xf numFmtId="0" fontId="29" fillId="0" borderId="0" xfId="49" applyFont="1" applyAlignment="1">
      <alignment wrapText="1"/>
    </xf>
    <xf numFmtId="0" fontId="29" fillId="0" borderId="0" xfId="49" applyFont="1" applyAlignment="1">
      <alignment vertical="center"/>
    </xf>
    <xf numFmtId="10" fontId="29" fillId="0" borderId="0" xfId="49" applyNumberFormat="1" applyFont="1" applyAlignment="1">
      <alignment horizontal="center" vertical="center"/>
    </xf>
    <xf numFmtId="0" fontId="29" fillId="0" borderId="0" xfId="49" applyFont="1" applyAlignment="1">
      <alignment horizontal="center" vertical="center"/>
    </xf>
    <xf numFmtId="0" fontId="29" fillId="0" borderId="0" xfId="49" applyFont="1"/>
    <xf numFmtId="0" fontId="30" fillId="38" borderId="37" xfId="2" applyFont="1" applyFill="1" applyBorder="1"/>
    <xf numFmtId="0" fontId="29" fillId="38" borderId="0" xfId="2" applyFont="1" applyFill="1" applyAlignment="1">
      <alignment horizontal="left"/>
    </xf>
    <xf numFmtId="0" fontId="30" fillId="38" borderId="0" xfId="2" applyFont="1" applyFill="1" applyAlignment="1">
      <alignment horizontal="center" vertical="center"/>
    </xf>
    <xf numFmtId="10" fontId="30" fillId="38" borderId="0" xfId="2" applyNumberFormat="1" applyFont="1" applyFill="1" applyAlignment="1">
      <alignment horizontal="center" vertical="center"/>
    </xf>
    <xf numFmtId="0" fontId="31" fillId="0" borderId="0" xfId="2" applyFont="1" applyAlignment="1">
      <alignment horizontal="left" vertical="center"/>
    </xf>
    <xf numFmtId="0" fontId="30" fillId="38" borderId="39" xfId="49" applyFont="1" applyFill="1" applyBorder="1" applyAlignment="1">
      <alignment vertical="center" wrapText="1"/>
    </xf>
    <xf numFmtId="0" fontId="29" fillId="38" borderId="40" xfId="49" applyFont="1" applyFill="1" applyBorder="1" applyAlignment="1">
      <alignment horizontal="left" vertical="center" wrapText="1"/>
    </xf>
    <xf numFmtId="0" fontId="30" fillId="38" borderId="40" xfId="2" applyFont="1" applyFill="1" applyBorder="1" applyAlignment="1">
      <alignment vertical="center"/>
    </xf>
    <xf numFmtId="10" fontId="30" fillId="38" borderId="40" xfId="2" applyNumberFormat="1" applyFont="1" applyFill="1" applyBorder="1" applyAlignment="1">
      <alignment horizontal="center" vertical="center"/>
    </xf>
    <xf numFmtId="0" fontId="31" fillId="0" borderId="40" xfId="2" applyFont="1" applyBorder="1" applyAlignment="1">
      <alignment horizontal="left" vertical="center"/>
    </xf>
    <xf numFmtId="10" fontId="30" fillId="39" borderId="39" xfId="49" applyNumberFormat="1" applyFont="1" applyFill="1" applyBorder="1" applyAlignment="1">
      <alignment horizontal="center" vertical="center"/>
    </xf>
    <xf numFmtId="4" fontId="30" fillId="39" borderId="41" xfId="49" applyNumberFormat="1" applyFont="1" applyFill="1" applyBorder="1" applyAlignment="1">
      <alignment horizontal="center" vertical="center"/>
    </xf>
    <xf numFmtId="10" fontId="30" fillId="39" borderId="43" xfId="49" applyNumberFormat="1" applyFont="1" applyFill="1" applyBorder="1" applyAlignment="1">
      <alignment horizontal="center" vertical="center"/>
    </xf>
    <xf numFmtId="4" fontId="30" fillId="39" borderId="44" xfId="49" applyNumberFormat="1" applyFont="1" applyFill="1" applyBorder="1" applyAlignment="1">
      <alignment horizontal="center" vertical="center"/>
    </xf>
    <xf numFmtId="1" fontId="30" fillId="0" borderId="46" xfId="49" applyNumberFormat="1" applyFont="1" applyBorder="1" applyAlignment="1">
      <alignment horizontal="center" vertical="center"/>
    </xf>
    <xf numFmtId="0" fontId="30" fillId="0" borderId="46" xfId="49" applyFont="1" applyBorder="1" applyAlignment="1">
      <alignment horizontal="left" vertical="center" wrapText="1"/>
    </xf>
    <xf numFmtId="169" fontId="29" fillId="0" borderId="47" xfId="50" applyFont="1" applyBorder="1" applyAlignment="1">
      <alignment vertical="center"/>
    </xf>
    <xf numFmtId="10" fontId="29" fillId="0" borderId="48" xfId="49" applyNumberFormat="1" applyFont="1" applyBorder="1" applyAlignment="1">
      <alignment horizontal="center" vertical="center"/>
    </xf>
    <xf numFmtId="164" fontId="29" fillId="0" borderId="49" xfId="49" applyNumberFormat="1" applyFont="1" applyBorder="1" applyAlignment="1">
      <alignment horizontal="center" vertical="center"/>
    </xf>
    <xf numFmtId="0" fontId="29" fillId="0" borderId="46" xfId="49" applyFont="1" applyBorder="1" applyAlignment="1">
      <alignment horizontal="left" vertical="center" wrapText="1"/>
    </xf>
    <xf numFmtId="4" fontId="29" fillId="38" borderId="0" xfId="49" applyNumberFormat="1" applyFont="1" applyFill="1" applyAlignment="1">
      <alignment horizontal="center" wrapText="1"/>
    </xf>
    <xf numFmtId="170" fontId="29" fillId="0" borderId="0" xfId="49" applyNumberFormat="1" applyFont="1" applyAlignment="1">
      <alignment horizontal="center" vertical="center"/>
    </xf>
    <xf numFmtId="4" fontId="29" fillId="38" borderId="0" xfId="49" applyNumberFormat="1" applyFont="1" applyFill="1"/>
    <xf numFmtId="0" fontId="33" fillId="0" borderId="0" xfId="49" applyFont="1" applyAlignment="1">
      <alignment horizontal="right"/>
    </xf>
    <xf numFmtId="1" fontId="29" fillId="0" borderId="46" xfId="49" applyNumberFormat="1" applyFont="1" applyBorder="1" applyAlignment="1">
      <alignment horizontal="center" vertical="center"/>
    </xf>
    <xf numFmtId="0" fontId="36" fillId="41" borderId="0" xfId="51" applyFont="1" applyFill="1" applyAlignment="1">
      <alignment horizontal="left" vertical="top" wrapText="1"/>
    </xf>
    <xf numFmtId="0" fontId="35" fillId="41" borderId="51" xfId="51" applyFont="1" applyFill="1" applyBorder="1" applyAlignment="1">
      <alignment horizontal="right" vertical="top" wrapText="1"/>
    </xf>
    <xf numFmtId="0" fontId="35" fillId="41" borderId="51" xfId="51" applyFont="1" applyFill="1" applyBorder="1" applyAlignment="1">
      <alignment horizontal="center" vertical="top" wrapText="1"/>
    </xf>
    <xf numFmtId="0" fontId="37" fillId="42" borderId="51" xfId="51" applyFont="1" applyFill="1" applyBorder="1" applyAlignment="1">
      <alignment horizontal="right" vertical="top" wrapText="1"/>
    </xf>
    <xf numFmtId="0" fontId="37" fillId="42" borderId="51" xfId="51" applyFont="1" applyFill="1" applyBorder="1" applyAlignment="1">
      <alignment horizontal="center" vertical="top" wrapText="1"/>
    </xf>
    <xf numFmtId="171" fontId="37" fillId="42" borderId="51" xfId="51" applyNumberFormat="1" applyFont="1" applyFill="1" applyBorder="1" applyAlignment="1">
      <alignment horizontal="right" vertical="top" wrapText="1"/>
    </xf>
    <xf numFmtId="4" fontId="37" fillId="42" borderId="51" xfId="51" applyNumberFormat="1" applyFont="1" applyFill="1" applyBorder="1" applyAlignment="1">
      <alignment horizontal="right" vertical="top" wrapText="1"/>
    </xf>
    <xf numFmtId="0" fontId="38" fillId="0" borderId="51" xfId="51" applyFont="1" applyBorder="1" applyAlignment="1">
      <alignment horizontal="right" vertical="top" wrapText="1"/>
    </xf>
    <xf numFmtId="0" fontId="38" fillId="0" borderId="51" xfId="51" applyFont="1" applyBorder="1" applyAlignment="1">
      <alignment horizontal="center" vertical="top" wrapText="1"/>
    </xf>
    <xf numFmtId="171" fontId="38" fillId="0" borderId="51" xfId="51" applyNumberFormat="1" applyFont="1" applyBorder="1" applyAlignment="1">
      <alignment horizontal="right" vertical="top" wrapText="1"/>
    </xf>
    <xf numFmtId="4" fontId="38" fillId="0" borderId="51" xfId="51" applyNumberFormat="1" applyFont="1" applyBorder="1" applyAlignment="1">
      <alignment horizontal="right" vertical="top" wrapText="1"/>
    </xf>
    <xf numFmtId="4" fontId="38" fillId="41" borderId="0" xfId="51" applyNumberFormat="1" applyFont="1" applyFill="1" applyAlignment="1">
      <alignment horizontal="right" vertical="top" wrapText="1"/>
    </xf>
    <xf numFmtId="0" fontId="37" fillId="42" borderId="52" xfId="51" applyFont="1" applyFill="1" applyBorder="1" applyAlignment="1">
      <alignment horizontal="left" vertical="top" wrapText="1"/>
    </xf>
    <xf numFmtId="0" fontId="0" fillId="38" borderId="0" xfId="0" applyFill="1"/>
    <xf numFmtId="0" fontId="0" fillId="38" borderId="54" xfId="0" applyFill="1" applyBorder="1"/>
    <xf numFmtId="0" fontId="0" fillId="38" borderId="55" xfId="0" applyFill="1" applyBorder="1"/>
    <xf numFmtId="0" fontId="0" fillId="38" borderId="32" xfId="0" applyFill="1" applyBorder="1"/>
    <xf numFmtId="0" fontId="42" fillId="3" borderId="56" xfId="0" applyFont="1" applyFill="1" applyBorder="1" applyAlignment="1">
      <alignment horizontal="center" vertical="center"/>
    </xf>
    <xf numFmtId="0" fontId="42" fillId="3" borderId="57" xfId="0" applyFont="1" applyFill="1" applyBorder="1" applyAlignment="1">
      <alignment horizontal="center" vertical="center"/>
    </xf>
    <xf numFmtId="0" fontId="42" fillId="3" borderId="58" xfId="0" applyFont="1" applyFill="1" applyBorder="1" applyAlignment="1">
      <alignment horizontal="center" vertical="center"/>
    </xf>
    <xf numFmtId="0" fontId="44" fillId="38" borderId="60" xfId="0" applyFont="1" applyFill="1" applyBorder="1" applyAlignment="1">
      <alignment vertical="center"/>
    </xf>
    <xf numFmtId="0" fontId="0" fillId="38" borderId="60" xfId="0" applyFill="1" applyBorder="1" applyAlignment="1">
      <alignment vertical="center" wrapText="1"/>
    </xf>
    <xf numFmtId="0" fontId="46" fillId="38" borderId="61" xfId="52" applyFont="1" applyFill="1" applyBorder="1" applyAlignment="1">
      <alignment wrapText="1"/>
    </xf>
    <xf numFmtId="0" fontId="0" fillId="38" borderId="62" xfId="0" applyFill="1" applyBorder="1" applyAlignment="1">
      <alignment horizontal="center" vertical="center" wrapText="1"/>
    </xf>
    <xf numFmtId="0" fontId="0" fillId="38" borderId="63" xfId="0" applyFill="1" applyBorder="1" applyAlignment="1">
      <alignment horizontal="center" vertical="center" wrapText="1"/>
    </xf>
    <xf numFmtId="0" fontId="44" fillId="38" borderId="64" xfId="0" applyFont="1" applyFill="1" applyBorder="1" applyAlignment="1">
      <alignment vertical="center"/>
    </xf>
    <xf numFmtId="0" fontId="46" fillId="38" borderId="65" xfId="52" applyFont="1" applyFill="1" applyBorder="1" applyAlignment="1">
      <alignment vertical="center" wrapText="1"/>
    </xf>
    <xf numFmtId="0" fontId="0" fillId="38" borderId="66" xfId="0" applyFill="1" applyBorder="1" applyAlignment="1">
      <alignment vertical="center" wrapText="1"/>
    </xf>
    <xf numFmtId="0" fontId="44" fillId="38" borderId="68" xfId="0" applyFont="1" applyFill="1" applyBorder="1" applyAlignment="1">
      <alignment vertical="center"/>
    </xf>
    <xf numFmtId="0" fontId="0" fillId="38" borderId="69" xfId="0" applyFill="1" applyBorder="1" applyAlignment="1">
      <alignment vertical="center" wrapText="1"/>
    </xf>
    <xf numFmtId="0" fontId="46" fillId="38" borderId="70" xfId="52" applyFont="1" applyFill="1" applyBorder="1" applyAlignment="1">
      <alignment vertical="center" wrapText="1"/>
    </xf>
    <xf numFmtId="0" fontId="0" fillId="38" borderId="71" xfId="0" applyFill="1" applyBorder="1" applyAlignment="1">
      <alignment horizontal="center" vertical="center" wrapText="1"/>
    </xf>
    <xf numFmtId="0" fontId="11" fillId="38" borderId="0" xfId="0" applyFont="1" applyFill="1"/>
    <xf numFmtId="0" fontId="10" fillId="38" borderId="8" xfId="0" applyFont="1" applyFill="1" applyBorder="1" applyAlignment="1">
      <alignment horizontal="right"/>
    </xf>
    <xf numFmtId="0" fontId="10" fillId="38" borderId="13" xfId="0" applyFont="1" applyFill="1" applyBorder="1" applyAlignment="1">
      <alignment horizontal="center"/>
    </xf>
    <xf numFmtId="0" fontId="42" fillId="3" borderId="8" xfId="0" applyFont="1" applyFill="1" applyBorder="1" applyAlignment="1">
      <alignment horizontal="center" vertical="center"/>
    </xf>
    <xf numFmtId="0" fontId="42" fillId="3" borderId="13" xfId="0" applyFont="1" applyFill="1" applyBorder="1" applyAlignment="1">
      <alignment horizontal="center" vertical="center"/>
    </xf>
    <xf numFmtId="0" fontId="44" fillId="38" borderId="72" xfId="0" applyFont="1" applyFill="1" applyBorder="1" applyAlignment="1">
      <alignment vertical="center"/>
    </xf>
    <xf numFmtId="0" fontId="0" fillId="38" borderId="73" xfId="0" applyFill="1" applyBorder="1" applyAlignment="1">
      <alignment vertical="center" wrapText="1"/>
    </xf>
    <xf numFmtId="0" fontId="46" fillId="38" borderId="72" xfId="52" applyFont="1" applyFill="1" applyBorder="1" applyAlignment="1">
      <alignment vertical="center" wrapText="1"/>
    </xf>
    <xf numFmtId="0" fontId="0" fillId="38" borderId="74" xfId="0" applyFill="1" applyBorder="1" applyAlignment="1">
      <alignment horizontal="center" vertical="center" wrapText="1"/>
    </xf>
    <xf numFmtId="0" fontId="0" fillId="38" borderId="63" xfId="0" applyFill="1" applyBorder="1" applyAlignment="1">
      <alignment vertical="center" wrapText="1"/>
    </xf>
    <xf numFmtId="0" fontId="0" fillId="38" borderId="75" xfId="0" applyFill="1" applyBorder="1" applyAlignment="1">
      <alignment horizontal="center" vertical="center" wrapText="1"/>
    </xf>
    <xf numFmtId="0" fontId="44" fillId="38" borderId="76" xfId="0" applyFont="1" applyFill="1" applyBorder="1" applyAlignment="1">
      <alignment vertical="center"/>
    </xf>
    <xf numFmtId="0" fontId="0" fillId="38" borderId="71" xfId="0" applyFill="1" applyBorder="1" applyAlignment="1">
      <alignment vertical="center" wrapText="1"/>
    </xf>
    <xf numFmtId="0" fontId="46" fillId="38" borderId="76" xfId="52" applyFont="1" applyFill="1" applyBorder="1" applyAlignment="1">
      <alignment vertical="center" wrapText="1"/>
    </xf>
    <xf numFmtId="0" fontId="0" fillId="38" borderId="77" xfId="0" applyFill="1" applyBorder="1" applyAlignment="1">
      <alignment horizontal="center" vertical="center" wrapText="1"/>
    </xf>
    <xf numFmtId="2" fontId="10" fillId="38" borderId="13" xfId="0" applyNumberFormat="1" applyFont="1" applyFill="1" applyBorder="1" applyAlignment="1">
      <alignment horizontal="center" vertical="center"/>
    </xf>
    <xf numFmtId="0" fontId="38" fillId="41" borderId="0" xfId="51" applyFont="1" applyFill="1" applyAlignment="1">
      <alignment horizontal="right" vertical="top" wrapText="1"/>
    </xf>
    <xf numFmtId="0" fontId="38" fillId="0" borderId="51" xfId="51" applyFont="1" applyBorder="1" applyAlignment="1">
      <alignment horizontal="left" vertical="top" wrapText="1"/>
    </xf>
    <xf numFmtId="0" fontId="35" fillId="41" borderId="51" xfId="51" applyFont="1" applyFill="1" applyBorder="1" applyAlignment="1">
      <alignment horizontal="left" vertical="top" wrapText="1"/>
    </xf>
    <xf numFmtId="0" fontId="37" fillId="42" borderId="51" xfId="51" applyFont="1" applyFill="1" applyBorder="1" applyAlignment="1">
      <alignment horizontal="left" vertical="top" wrapText="1"/>
    </xf>
    <xf numFmtId="0" fontId="35" fillId="41" borderId="0" xfId="51" applyFont="1" applyFill="1" applyAlignment="1">
      <alignment horizontal="left" vertical="top" wrapText="1"/>
    </xf>
    <xf numFmtId="0" fontId="34" fillId="0" borderId="0" xfId="51"/>
    <xf numFmtId="0" fontId="0" fillId="0" borderId="1" xfId="0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10" fontId="0" fillId="3" borderId="1" xfId="48" applyNumberFormat="1" applyFont="1" applyFill="1" applyBorder="1" applyAlignment="1" applyProtection="1">
      <alignment horizontal="center" vertical="center"/>
      <protection locked="0"/>
    </xf>
    <xf numFmtId="10" fontId="0" fillId="3" borderId="1" xfId="48" applyNumberFormat="1" applyFon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0" fontId="10" fillId="3" borderId="1" xfId="48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30" fillId="0" borderId="0" xfId="49" applyFont="1"/>
    <xf numFmtId="44" fontId="0" fillId="0" borderId="0" xfId="0" applyNumberFormat="1" applyProtection="1">
      <protection locked="0"/>
    </xf>
    <xf numFmtId="1" fontId="12" fillId="0" borderId="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33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0" fontId="30" fillId="3" borderId="37" xfId="2" applyFont="1" applyFill="1" applyBorder="1" applyAlignment="1">
      <alignment horizontal="center" vertical="center"/>
    </xf>
    <xf numFmtId="0" fontId="30" fillId="3" borderId="0" xfId="2" applyFont="1" applyFill="1" applyAlignment="1">
      <alignment horizontal="center" vertical="center"/>
    </xf>
    <xf numFmtId="0" fontId="30" fillId="3" borderId="38" xfId="2" applyFont="1" applyFill="1" applyBorder="1" applyAlignment="1">
      <alignment horizontal="center" vertical="center"/>
    </xf>
    <xf numFmtId="164" fontId="32" fillId="40" borderId="43" xfId="49" applyNumberFormat="1" applyFont="1" applyFill="1" applyBorder="1" applyAlignment="1">
      <alignment horizontal="center" vertical="center"/>
    </xf>
    <xf numFmtId="164" fontId="32" fillId="40" borderId="44" xfId="49" applyNumberFormat="1" applyFont="1" applyFill="1" applyBorder="1" applyAlignment="1">
      <alignment horizontal="center" vertical="center"/>
    </xf>
    <xf numFmtId="0" fontId="30" fillId="39" borderId="43" xfId="49" applyFont="1" applyFill="1" applyBorder="1" applyAlignment="1">
      <alignment horizontal="left" vertical="center"/>
    </xf>
    <xf numFmtId="0" fontId="30" fillId="39" borderId="50" xfId="49" applyFont="1" applyFill="1" applyBorder="1" applyAlignment="1">
      <alignment horizontal="left" vertical="center"/>
    </xf>
    <xf numFmtId="164" fontId="30" fillId="39" borderId="43" xfId="49" applyNumberFormat="1" applyFont="1" applyFill="1" applyBorder="1" applyAlignment="1">
      <alignment horizontal="center" vertical="center"/>
    </xf>
    <xf numFmtId="164" fontId="30" fillId="39" borderId="44" xfId="49" applyNumberFormat="1" applyFont="1" applyFill="1" applyBorder="1" applyAlignment="1">
      <alignment horizontal="center" vertical="center"/>
    </xf>
    <xf numFmtId="4" fontId="30" fillId="39" borderId="42" xfId="49" applyNumberFormat="1" applyFont="1" applyFill="1" applyBorder="1" applyAlignment="1">
      <alignment horizontal="center" vertical="center" wrapText="1"/>
    </xf>
    <xf numFmtId="4" fontId="30" fillId="39" borderId="45" xfId="49" applyNumberFormat="1" applyFont="1" applyFill="1" applyBorder="1" applyAlignment="1">
      <alignment horizontal="center" vertical="center" wrapText="1"/>
    </xf>
    <xf numFmtId="4" fontId="30" fillId="39" borderId="34" xfId="49" applyNumberFormat="1" applyFont="1" applyFill="1" applyBorder="1" applyAlignment="1">
      <alignment horizontal="center" vertical="center" wrapText="1"/>
    </xf>
    <xf numFmtId="4" fontId="30" fillId="39" borderId="43" xfId="49" applyNumberFormat="1" applyFont="1" applyFill="1" applyBorder="1" applyAlignment="1">
      <alignment horizontal="center" vertical="center" wrapText="1"/>
    </xf>
    <xf numFmtId="4" fontId="30" fillId="39" borderId="44" xfId="49" applyNumberFormat="1" applyFont="1" applyFill="1" applyBorder="1" applyAlignment="1">
      <alignment horizontal="center" vertical="center" wrapText="1"/>
    </xf>
    <xf numFmtId="0" fontId="29" fillId="3" borderId="37" xfId="49" applyFont="1" applyFill="1" applyBorder="1" applyAlignment="1">
      <alignment horizontal="center" vertical="center" wrapText="1"/>
    </xf>
    <xf numFmtId="0" fontId="29" fillId="3" borderId="0" xfId="49" applyFont="1" applyFill="1" applyAlignment="1">
      <alignment horizontal="center" vertical="center" wrapText="1"/>
    </xf>
    <xf numFmtId="0" fontId="29" fillId="3" borderId="38" xfId="49" applyFont="1" applyFill="1" applyBorder="1" applyAlignment="1">
      <alignment horizontal="center" vertical="center" wrapText="1"/>
    </xf>
    <xf numFmtId="0" fontId="30" fillId="3" borderId="34" xfId="2" applyFont="1" applyFill="1" applyBorder="1" applyAlignment="1">
      <alignment horizontal="center" vertical="center"/>
    </xf>
    <xf numFmtId="0" fontId="30" fillId="3" borderId="35" xfId="2" applyFont="1" applyFill="1" applyBorder="1" applyAlignment="1">
      <alignment horizontal="center" vertical="center"/>
    </xf>
    <xf numFmtId="0" fontId="30" fillId="3" borderId="36" xfId="2" applyFont="1" applyFill="1" applyBorder="1" applyAlignment="1">
      <alignment horizontal="center" vertical="center"/>
    </xf>
    <xf numFmtId="0" fontId="31" fillId="0" borderId="40" xfId="2" applyFont="1" applyBorder="1" applyAlignment="1">
      <alignment horizontal="center" vertical="center"/>
    </xf>
    <xf numFmtId="0" fontId="31" fillId="0" borderId="41" xfId="2" applyFont="1" applyBorder="1" applyAlignment="1">
      <alignment horizontal="center" vertical="center"/>
    </xf>
    <xf numFmtId="0" fontId="31" fillId="0" borderId="38" xfId="2" applyFont="1" applyBorder="1" applyAlignment="1">
      <alignment horizontal="center" vertical="center"/>
    </xf>
    <xf numFmtId="0" fontId="29" fillId="3" borderId="37" xfId="2" applyFont="1" applyFill="1" applyBorder="1" applyAlignment="1">
      <alignment horizontal="center" vertical="center"/>
    </xf>
    <xf numFmtId="0" fontId="29" fillId="3" borderId="0" xfId="2" applyFont="1" applyFill="1" applyAlignment="1">
      <alignment horizontal="center" vertical="center"/>
    </xf>
    <xf numFmtId="0" fontId="29" fillId="3" borderId="38" xfId="2" applyFont="1" applyFill="1" applyBorder="1" applyAlignment="1">
      <alignment horizontal="center" vertical="center"/>
    </xf>
    <xf numFmtId="164" fontId="32" fillId="40" borderId="43" xfId="49" applyNumberFormat="1" applyFont="1" applyFill="1" applyBorder="1" applyAlignment="1">
      <alignment horizontal="left" vertical="center"/>
    </xf>
    <xf numFmtId="164" fontId="32" fillId="40" borderId="50" xfId="49" applyNumberFormat="1" applyFont="1" applyFill="1" applyBorder="1" applyAlignment="1">
      <alignment horizontal="left" vertical="center"/>
    </xf>
    <xf numFmtId="164" fontId="32" fillId="40" borderId="44" xfId="49" applyNumberFormat="1" applyFont="1" applyFill="1" applyBorder="1" applyAlignment="1">
      <alignment horizontal="left" vertical="center"/>
    </xf>
    <xf numFmtId="0" fontId="43" fillId="38" borderId="59" xfId="0" applyFont="1" applyFill="1" applyBorder="1" applyAlignment="1">
      <alignment horizontal="center" vertical="center"/>
    </xf>
    <xf numFmtId="0" fontId="43" fillId="38" borderId="67" xfId="0" applyFont="1" applyFill="1" applyBorder="1" applyAlignment="1">
      <alignment horizontal="center" vertical="center"/>
    </xf>
    <xf numFmtId="0" fontId="0" fillId="38" borderId="6" xfId="0" applyFill="1" applyBorder="1" applyAlignment="1">
      <alignment horizontal="center"/>
    </xf>
    <xf numFmtId="0" fontId="0" fillId="38" borderId="7" xfId="0" applyFill="1" applyBorder="1" applyAlignment="1">
      <alignment horizontal="center"/>
    </xf>
    <xf numFmtId="0" fontId="0" fillId="38" borderId="53" xfId="0" applyFill="1" applyBorder="1" applyAlignment="1">
      <alignment horizontal="center"/>
    </xf>
    <xf numFmtId="0" fontId="39" fillId="38" borderId="14" xfId="0" applyFont="1" applyFill="1" applyBorder="1" applyAlignment="1">
      <alignment horizontal="center"/>
    </xf>
    <xf numFmtId="0" fontId="39" fillId="38" borderId="0" xfId="0" applyFont="1" applyFill="1" applyAlignment="1">
      <alignment horizontal="center"/>
    </xf>
    <xf numFmtId="0" fontId="39" fillId="38" borderId="15" xfId="0" applyFont="1" applyFill="1" applyBorder="1" applyAlignment="1">
      <alignment horizontal="center"/>
    </xf>
    <xf numFmtId="0" fontId="40" fillId="38" borderId="14" xfId="0" applyFont="1" applyFill="1" applyBorder="1" applyAlignment="1">
      <alignment horizontal="center"/>
    </xf>
    <xf numFmtId="0" fontId="40" fillId="38" borderId="0" xfId="0" applyFont="1" applyFill="1" applyAlignment="1">
      <alignment horizontal="center"/>
    </xf>
    <xf numFmtId="0" fontId="40" fillId="38" borderId="15" xfId="0" applyFont="1" applyFill="1" applyBorder="1" applyAlignment="1">
      <alignment horizontal="center"/>
    </xf>
    <xf numFmtId="0" fontId="12" fillId="38" borderId="6" xfId="0" applyFont="1" applyFill="1" applyBorder="1" applyAlignment="1">
      <alignment horizontal="left"/>
    </xf>
    <xf numFmtId="0" fontId="12" fillId="38" borderId="7" xfId="0" applyFont="1" applyFill="1" applyBorder="1" applyAlignment="1">
      <alignment horizontal="left"/>
    </xf>
    <xf numFmtId="0" fontId="12" fillId="38" borderId="53" xfId="0" applyFont="1" applyFill="1" applyBorder="1" applyAlignment="1">
      <alignment horizontal="left"/>
    </xf>
    <xf numFmtId="0" fontId="41" fillId="38" borderId="54" xfId="0" applyFont="1" applyFill="1" applyBorder="1" applyAlignment="1">
      <alignment horizontal="center" vertical="center"/>
    </xf>
    <xf numFmtId="0" fontId="41" fillId="38" borderId="55" xfId="0" applyFont="1" applyFill="1" applyBorder="1" applyAlignment="1">
      <alignment horizontal="center" vertical="center"/>
    </xf>
    <xf numFmtId="0" fontId="41" fillId="38" borderId="32" xfId="0" applyFont="1" applyFill="1" applyBorder="1" applyAlignment="1">
      <alignment horizontal="center" vertical="center"/>
    </xf>
    <xf numFmtId="0" fontId="43" fillId="38" borderId="14" xfId="0" applyFont="1" applyFill="1" applyBorder="1" applyAlignment="1">
      <alignment horizontal="center" vertical="center" wrapText="1"/>
    </xf>
    <xf numFmtId="0" fontId="43" fillId="38" borderId="54" xfId="0" applyFont="1" applyFill="1" applyBorder="1" applyAlignment="1">
      <alignment horizontal="center" vertical="center" wrapText="1"/>
    </xf>
    <xf numFmtId="0" fontId="38" fillId="41" borderId="0" xfId="51" applyFont="1" applyFill="1" applyAlignment="1">
      <alignment horizontal="right" vertical="top" wrapText="1"/>
    </xf>
    <xf numFmtId="0" fontId="35" fillId="41" borderId="51" xfId="51" applyFont="1" applyFill="1" applyBorder="1" applyAlignment="1">
      <alignment horizontal="left" vertical="top" wrapText="1"/>
    </xf>
    <xf numFmtId="0" fontId="37" fillId="42" borderId="51" xfId="51" applyFont="1" applyFill="1" applyBorder="1" applyAlignment="1">
      <alignment horizontal="left" vertical="top" wrapText="1"/>
    </xf>
    <xf numFmtId="0" fontId="38" fillId="0" borderId="51" xfId="51" applyFont="1" applyBorder="1" applyAlignment="1">
      <alignment horizontal="left" vertical="top" wrapText="1"/>
    </xf>
    <xf numFmtId="0" fontId="47" fillId="41" borderId="0" xfId="51" applyFont="1" applyFill="1" applyAlignment="1">
      <alignment horizontal="center" wrapText="1"/>
    </xf>
    <xf numFmtId="0" fontId="47" fillId="0" borderId="0" xfId="51" applyFont="1"/>
    <xf numFmtId="0" fontId="35" fillId="41" borderId="0" xfId="51" applyFont="1" applyFill="1" applyAlignment="1">
      <alignment horizontal="left" vertical="top" wrapText="1"/>
    </xf>
    <xf numFmtId="0" fontId="11" fillId="41" borderId="0" xfId="51" applyFont="1" applyFill="1" applyAlignment="1">
      <alignment horizontal="left" vertical="top" wrapText="1"/>
    </xf>
    <xf numFmtId="0" fontId="36" fillId="41" borderId="0" xfId="51" applyFont="1" applyFill="1" applyAlignment="1">
      <alignment horizontal="left" vertical="top" wrapText="1"/>
    </xf>
  </cellXfs>
  <cellStyles count="53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Hiperlink" xfId="52" builtinId="8"/>
    <cellStyle name="Moeda" xfId="1" builtinId="4"/>
    <cellStyle name="Moeda 2" xfId="3" xr:uid="{00000000-0005-0000-0000-000020000000}"/>
    <cellStyle name="Moeda 3" xfId="50" xr:uid="{00000000-0005-0000-0000-000021000000}"/>
    <cellStyle name="Neutro" xfId="14" builtinId="28" customBuiltin="1"/>
    <cellStyle name="Normal" xfId="0" builtinId="0"/>
    <cellStyle name="Normal 2" xfId="2" xr:uid="{00000000-0005-0000-0000-000024000000}"/>
    <cellStyle name="Normal 2 2" xfId="4" xr:uid="{00000000-0005-0000-0000-000025000000}"/>
    <cellStyle name="Normal 3" xfId="51" xr:uid="{00000000-0005-0000-0000-000026000000}"/>
    <cellStyle name="Normal 4" xfId="49" xr:uid="{00000000-0005-0000-0000-000027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B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2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469448</xdr:colOff>
      <xdr:row>1</xdr:row>
      <xdr:rowOff>195943</xdr:rowOff>
    </xdr:from>
    <xdr:to>
      <xdr:col>11</xdr:col>
      <xdr:colOff>509863</xdr:colOff>
      <xdr:row>6</xdr:row>
      <xdr:rowOff>122464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7269" y="468086"/>
          <a:ext cx="1496380" cy="12328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4427766</xdr:colOff>
      <xdr:row>1</xdr:row>
      <xdr:rowOff>47352</xdr:rowOff>
    </xdr:from>
    <xdr:to>
      <xdr:col>5</xdr:col>
      <xdr:colOff>1499053</xdr:colOff>
      <xdr:row>5</xdr:row>
      <xdr:rowOff>136070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769BFA-48F4-49C4-B07C-7E9595B14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14591" y="247377"/>
          <a:ext cx="1976662" cy="888818"/>
        </a:xfrm>
        <a:prstGeom prst="rect">
          <a:avLst/>
        </a:prstGeom>
      </xdr:spPr>
    </xdr:pic>
    <xdr:clientData/>
  </xdr:twoCellAnchor>
  <xdr:twoCellAnchor editAs="oneCell">
    <xdr:from>
      <xdr:col>4</xdr:col>
      <xdr:colOff>1441739</xdr:colOff>
      <xdr:row>20</xdr:row>
      <xdr:rowOff>58448</xdr:rowOff>
    </xdr:from>
    <xdr:to>
      <xdr:col>6</xdr:col>
      <xdr:colOff>1264227</xdr:colOff>
      <xdr:row>56</xdr:row>
      <xdr:rowOff>144716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604"/>
        <a:stretch/>
      </xdr:blipFill>
      <xdr:spPr>
        <a:xfrm>
          <a:off x="10328564" y="7306973"/>
          <a:ext cx="6375688" cy="6944268"/>
        </a:xfrm>
        <a:prstGeom prst="rect">
          <a:avLst/>
        </a:prstGeom>
      </xdr:spPr>
    </xdr:pic>
    <xdr:clientData/>
  </xdr:twoCellAnchor>
  <xdr:twoCellAnchor editAs="oneCell">
    <xdr:from>
      <xdr:col>7</xdr:col>
      <xdr:colOff>119062</xdr:colOff>
      <xdr:row>20</xdr:row>
      <xdr:rowOff>46091</xdr:rowOff>
    </xdr:from>
    <xdr:to>
      <xdr:col>18</xdr:col>
      <xdr:colOff>545523</xdr:colOff>
      <xdr:row>56</xdr:row>
      <xdr:rowOff>138193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36"/>
        <a:stretch/>
      </xdr:blipFill>
      <xdr:spPr>
        <a:xfrm>
          <a:off x="16873537" y="7294616"/>
          <a:ext cx="7093961" cy="6950102"/>
        </a:xfrm>
        <a:prstGeom prst="rect">
          <a:avLst/>
        </a:prstGeom>
      </xdr:spPr>
    </xdr:pic>
    <xdr:clientData/>
  </xdr:twoCellAnchor>
  <xdr:twoCellAnchor editAs="oneCell">
    <xdr:from>
      <xdr:col>1</xdr:col>
      <xdr:colOff>14248</xdr:colOff>
      <xdr:row>57</xdr:row>
      <xdr:rowOff>181556</xdr:rowOff>
    </xdr:from>
    <xdr:to>
      <xdr:col>4</xdr:col>
      <xdr:colOff>1218767</xdr:colOff>
      <xdr:row>96</xdr:row>
      <xdr:rowOff>43961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48" y="14478581"/>
          <a:ext cx="9786544" cy="7291905"/>
        </a:xfrm>
        <a:prstGeom prst="rect">
          <a:avLst/>
        </a:prstGeom>
      </xdr:spPr>
    </xdr:pic>
    <xdr:clientData/>
  </xdr:twoCellAnchor>
  <xdr:twoCellAnchor editAs="oneCell">
    <xdr:from>
      <xdr:col>4</xdr:col>
      <xdr:colOff>1439302</xdr:colOff>
      <xdr:row>58</xdr:row>
      <xdr:rowOff>-1</xdr:rowOff>
    </xdr:from>
    <xdr:to>
      <xdr:col>6</xdr:col>
      <xdr:colOff>1262063</xdr:colOff>
      <xdr:row>96</xdr:row>
      <xdr:rowOff>14888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6127" y="14487524"/>
          <a:ext cx="6375961" cy="7253889"/>
        </a:xfrm>
        <a:prstGeom prst="rect">
          <a:avLst/>
        </a:prstGeom>
      </xdr:spPr>
    </xdr:pic>
    <xdr:clientData/>
  </xdr:twoCellAnchor>
  <xdr:twoCellAnchor editAs="oneCell">
    <xdr:from>
      <xdr:col>1</xdr:col>
      <xdr:colOff>56332</xdr:colOff>
      <xdr:row>20</xdr:row>
      <xdr:rowOff>37468</xdr:rowOff>
    </xdr:from>
    <xdr:to>
      <xdr:col>4</xdr:col>
      <xdr:colOff>1283675</xdr:colOff>
      <xdr:row>56</xdr:row>
      <xdr:rowOff>127721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132" y="7285993"/>
          <a:ext cx="9809368" cy="69482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4876802</xdr:colOff>
      <xdr:row>1</xdr:row>
      <xdr:rowOff>20138</xdr:rowOff>
    </xdr:from>
    <xdr:to>
      <xdr:col>5</xdr:col>
      <xdr:colOff>1948089</xdr:colOff>
      <xdr:row>5</xdr:row>
      <xdr:rowOff>108856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769BFA-48F4-49C4-B07C-7E9595B14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63627" y="220163"/>
          <a:ext cx="1976662" cy="888818"/>
        </a:xfrm>
        <a:prstGeom prst="rect">
          <a:avLst/>
        </a:prstGeom>
      </xdr:spPr>
    </xdr:pic>
    <xdr:clientData/>
  </xdr:twoCellAnchor>
  <xdr:twoCellAnchor editAs="oneCell">
    <xdr:from>
      <xdr:col>3</xdr:col>
      <xdr:colOff>3795155</xdr:colOff>
      <xdr:row>13</xdr:row>
      <xdr:rowOff>128650</xdr:rowOff>
    </xdr:from>
    <xdr:to>
      <xdr:col>6</xdr:col>
      <xdr:colOff>163891</xdr:colOff>
      <xdr:row>50</xdr:row>
      <xdr:rowOff>177265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1905" y="4919725"/>
          <a:ext cx="7903511" cy="7097115"/>
        </a:xfrm>
        <a:prstGeom prst="rect">
          <a:avLst/>
        </a:prstGeom>
      </xdr:spPr>
    </xdr:pic>
    <xdr:clientData/>
  </xdr:twoCellAnchor>
  <xdr:twoCellAnchor editAs="oneCell">
    <xdr:from>
      <xdr:col>6</xdr:col>
      <xdr:colOff>320707</xdr:colOff>
      <xdr:row>13</xdr:row>
      <xdr:rowOff>109178</xdr:rowOff>
    </xdr:from>
    <xdr:to>
      <xdr:col>16</xdr:col>
      <xdr:colOff>171092</xdr:colOff>
      <xdr:row>53</xdr:row>
      <xdr:rowOff>14978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32232" y="4900253"/>
          <a:ext cx="6613135" cy="7525800"/>
        </a:xfrm>
        <a:prstGeom prst="rect">
          <a:avLst/>
        </a:prstGeom>
      </xdr:spPr>
    </xdr:pic>
    <xdr:clientData/>
  </xdr:twoCellAnchor>
  <xdr:twoCellAnchor editAs="oneCell">
    <xdr:from>
      <xdr:col>1</xdr:col>
      <xdr:colOff>82285</xdr:colOff>
      <xdr:row>13</xdr:row>
      <xdr:rowOff>163927</xdr:rowOff>
    </xdr:from>
    <xdr:to>
      <xdr:col>3</xdr:col>
      <xdr:colOff>3577668</xdr:colOff>
      <xdr:row>40</xdr:row>
      <xdr:rowOff>164645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085" y="4955002"/>
          <a:ext cx="7667333" cy="5144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.br/maps/place/Britagem+Montenegro+Construtora+Irm%C3%A3os+Carollo/@-29.748118,-51.4880132,16.5z/data=!4m5!3m4!1s0x951be55a638c76dd:0x558f148ea09f4164!8m2!3d-29.7478186!4d-51.4895447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google.com.br/maps/place/Estr.+Selma+Wallauer,+2572+-+Faxinal,+Montenegro+-+RS,+95780-000/@-29.6486719,-51.4621909,870m/data=!3m1!1e3!4m5!3m4!1s0x951bfba62a03a23b:0x31dbbdc654bc8024!8m2!3d-29.6494909!4d-51.4630018" TargetMode="External"/><Relationship Id="rId1" Type="http://schemas.openxmlformats.org/officeDocument/2006/relationships/hyperlink" Target="https://www.google.com.br/maps/dir/RS-124+-+Santa+Rita,+Montenegro+-+RS,+95780-000/@-29.6934796,-51.5045819,710m/data=!3m1!1e3!4m8!4m7!1m0!1m5!1m1!1s0x951bfab000271bc5:0xc43332d17e16868e!2m2!1d-51.5043922!2d-29.694459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s://www.google.com.br/maps/place/Pedreira+Vila+Rica/@-29.8126075,-51.4816198,1193m/data=!3m1!1e3!4m5!3m4!1s0x951be7ad191a1dd7:0xee65ef302a9602cd!8m2!3d-29.8140217!4d-51.4813049" TargetMode="External"/><Relationship Id="rId4" Type="http://schemas.openxmlformats.org/officeDocument/2006/relationships/hyperlink" Target="https://www.google.com/maps/place/Minera%C3%A7%C3%A3o+Vera+Cruz+Montenegro/@-29.6894453,-51.5002336,15z/data=!4m5!3m4!1s0x0:0x2df6c1498d1d8664!8m2!3d-29.6894453!4d-51.5002336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.br/maps/place/Pedreira+Vila+Rica/@-29.8126075,-51.4816198,1193m/data=!3m1!1e3!4m5!3m4!1s0x951be7ad191a1dd7:0xee65ef302a9602cd!8m2!3d-29.8140217!4d-51.4813049" TargetMode="External"/><Relationship Id="rId2" Type="http://schemas.openxmlformats.org/officeDocument/2006/relationships/hyperlink" Target="https://www.google.com.br/maps/place/Britagem+Montenegro+Construtora+Irm%C3%A3os+Carollo/@-29.748118,-51.4880132,16.5z/data=!4m5!3m4!1s0x951be55a638c76dd:0x558f148ea09f4164!8m2!3d-29.7478186!4d-51.4895447" TargetMode="External"/><Relationship Id="rId1" Type="http://schemas.openxmlformats.org/officeDocument/2006/relationships/hyperlink" Target="https://www.google.com/maps/place/Minera%C3%A7%C3%A3o+Vera+Cruz+Montenegro/@-29.6894453,-51.5002336,15z/data=!4m5!3m4!1s0x0:0x2df6c1498d1d8664!8m2!3d-29.6894453!4d-51.5002336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L25" sqref="L25"/>
    </sheetView>
  </sheetViews>
  <sheetFormatPr defaultRowHeight="15" x14ac:dyDescent="0.25"/>
  <cols>
    <col min="1" max="1" width="20.42578125" style="44" customWidth="1"/>
    <col min="2" max="2" width="61.8554687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262" t="s">
        <v>178</v>
      </c>
      <c r="B1" s="263"/>
      <c r="C1" s="263"/>
      <c r="D1" s="263"/>
      <c r="E1" s="263"/>
      <c r="F1" s="263"/>
      <c r="G1" s="264"/>
    </row>
    <row r="2" spans="1:8" s="57" customFormat="1" ht="15.75" thickBot="1" x14ac:dyDescent="0.3">
      <c r="A2" s="15" t="s">
        <v>142</v>
      </c>
      <c r="B2" s="268" t="s">
        <v>208</v>
      </c>
      <c r="C2" s="268"/>
      <c r="D2" s="49" t="s">
        <v>143</v>
      </c>
      <c r="E2" s="65"/>
      <c r="F2" s="22" t="s">
        <v>144</v>
      </c>
      <c r="G2" s="33">
        <v>2026</v>
      </c>
      <c r="H2" s="55"/>
    </row>
    <row r="3" spans="1:8" s="57" customFormat="1" ht="15.75" thickBot="1" x14ac:dyDescent="0.3">
      <c r="A3" s="18" t="s">
        <v>134</v>
      </c>
      <c r="B3" s="269" t="s">
        <v>209</v>
      </c>
      <c r="C3" s="269"/>
      <c r="D3" s="269"/>
      <c r="E3" s="269"/>
      <c r="F3" s="269"/>
      <c r="G3" s="270"/>
    </row>
    <row r="4" spans="1:8" s="57" customFormat="1" ht="15.75" thickBot="1" x14ac:dyDescent="0.3">
      <c r="A4" s="15" t="s">
        <v>156</v>
      </c>
      <c r="B4" s="271" t="s">
        <v>210</v>
      </c>
      <c r="C4" s="271"/>
      <c r="D4" s="271"/>
      <c r="E4" s="272"/>
      <c r="F4" s="22" t="s">
        <v>160</v>
      </c>
      <c r="G4" s="72"/>
    </row>
    <row r="5" spans="1:8" s="57" customFormat="1" ht="15.75" thickBot="1" x14ac:dyDescent="0.3">
      <c r="A5" s="15" t="s">
        <v>192</v>
      </c>
      <c r="B5" s="74" t="s">
        <v>151</v>
      </c>
      <c r="C5" s="15" t="s">
        <v>204</v>
      </c>
      <c r="D5" s="15"/>
      <c r="E5" s="15"/>
      <c r="F5" s="273"/>
      <c r="G5" s="274"/>
    </row>
    <row r="6" spans="1:8" s="59" customFormat="1" ht="15.75" thickBot="1" x14ac:dyDescent="0.3">
      <c r="A6" s="15" t="s">
        <v>136</v>
      </c>
      <c r="B6" s="50">
        <f>'Orçamento-base'!C6</f>
        <v>755521.02999999968</v>
      </c>
      <c r="C6" s="9"/>
      <c r="D6" s="9"/>
      <c r="E6" s="8"/>
      <c r="F6" s="9"/>
      <c r="G6" s="60"/>
      <c r="H6" s="58"/>
    </row>
    <row r="7" spans="1:8" s="59" customFormat="1" ht="15.75" thickBot="1" x14ac:dyDescent="0.3">
      <c r="A7" s="15" t="s">
        <v>153</v>
      </c>
      <c r="B7" s="50">
        <f>Proposta!C6</f>
        <v>0</v>
      </c>
      <c r="C7" s="9"/>
      <c r="D7" s="9"/>
      <c r="E7" s="8"/>
      <c r="F7" s="9"/>
      <c r="G7" s="60"/>
      <c r="H7" s="58"/>
    </row>
    <row r="8" spans="1:8" s="59" customFormat="1" ht="15.75" thickBot="1" x14ac:dyDescent="0.3">
      <c r="A8" s="15" t="s">
        <v>174</v>
      </c>
      <c r="B8" s="56">
        <f>COUNT('Orçamento-base'!B12:B39894)</f>
        <v>50</v>
      </c>
      <c r="C8" s="9"/>
      <c r="D8" s="9"/>
      <c r="E8" s="8"/>
      <c r="F8" s="9"/>
      <c r="G8" s="60"/>
      <c r="H8" s="58"/>
    </row>
    <row r="9" spans="1:8" s="59" customFormat="1" x14ac:dyDescent="0.25">
      <c r="A9" s="94" t="s">
        <v>202</v>
      </c>
      <c r="B9" s="51"/>
      <c r="C9" s="9"/>
      <c r="D9" s="9"/>
      <c r="E9" s="8"/>
      <c r="F9" s="9"/>
      <c r="G9" s="60"/>
      <c r="H9" s="58"/>
    </row>
    <row r="10" spans="1:8" s="59" customFormat="1" x14ac:dyDescent="0.25">
      <c r="A10" s="7" t="s">
        <v>135</v>
      </c>
      <c r="B10" s="8"/>
      <c r="C10" s="7" t="s">
        <v>175</v>
      </c>
      <c r="D10" s="9"/>
      <c r="E10" s="8"/>
      <c r="F10" s="9"/>
      <c r="G10" s="60"/>
      <c r="H10" s="58"/>
    </row>
    <row r="11" spans="1:8" ht="13.5" customHeight="1" x14ac:dyDescent="0.25">
      <c r="A11" s="265" t="s">
        <v>176</v>
      </c>
      <c r="B11" s="266" t="s">
        <v>177</v>
      </c>
      <c r="C11" s="23" t="s">
        <v>146</v>
      </c>
      <c r="D11" s="62"/>
      <c r="E11" s="62"/>
      <c r="F11" s="62"/>
      <c r="G11" s="23" t="s">
        <v>152</v>
      </c>
    </row>
    <row r="12" spans="1:8" x14ac:dyDescent="0.25">
      <c r="A12" s="265"/>
      <c r="B12" s="267"/>
      <c r="C12" s="61" t="s">
        <v>145</v>
      </c>
      <c r="D12" s="62"/>
      <c r="E12" s="63"/>
      <c r="F12" s="63"/>
      <c r="G12" s="61" t="s">
        <v>145</v>
      </c>
    </row>
    <row r="13" spans="1:8" x14ac:dyDescent="0.25">
      <c r="A13" s="34">
        <v>1</v>
      </c>
      <c r="B13" s="35" t="s">
        <v>209</v>
      </c>
      <c r="C13" s="53">
        <f>SUMIF('Orçamento-base'!$A$12:$A$39896,Identificação!$A13,'Orçamento-base'!$K$12:$K$39896)</f>
        <v>755521.02999999968</v>
      </c>
      <c r="D13" s="62"/>
      <c r="E13" s="63"/>
      <c r="F13" s="63"/>
      <c r="G13" s="53">
        <f>SUMIF(Proposta!$A$12:$A$39877,Identificação!$A13,Proposta!$H$12:$H$39877)</f>
        <v>0</v>
      </c>
    </row>
    <row r="14" spans="1:8" x14ac:dyDescent="0.25">
      <c r="A14" s="34"/>
      <c r="B14" s="35"/>
      <c r="C14" s="91">
        <f>SUMIF('Orçamento-base'!$A$12:$A$39896,Identificação!$A14,'Orçamento-base'!$K$12:$K$39896)</f>
        <v>0</v>
      </c>
      <c r="D14" s="92"/>
      <c r="E14" s="93"/>
      <c r="F14" s="93"/>
      <c r="G14" s="91">
        <f>SUMIF(Proposta!$A$12:$A$39877,Identificação!$A14,Proposta!$H$12:$H$39877)</f>
        <v>0</v>
      </c>
    </row>
    <row r="15" spans="1:8" x14ac:dyDescent="0.25">
      <c r="A15" s="34"/>
      <c r="B15" s="35"/>
      <c r="C15" s="91">
        <f>SUMIF('Orçamento-base'!$A$12:$A$39896,Identificação!$A15,'Orçamento-base'!$K$12:$K$39896)</f>
        <v>0</v>
      </c>
      <c r="D15" s="92"/>
      <c r="E15" s="93"/>
      <c r="F15" s="93"/>
      <c r="G15" s="91">
        <f>SUMIF(Proposta!$A$12:$A$39877,Identificação!$A15,Proposta!$H$12:$H$39877)</f>
        <v>0</v>
      </c>
    </row>
    <row r="16" spans="1:8" x14ac:dyDescent="0.25">
      <c r="A16" s="34"/>
      <c r="B16" s="35"/>
      <c r="C16" s="91">
        <f>SUMIF('Orçamento-base'!$A$12:$A$39896,Identificação!$A16,'Orçamento-base'!$K$12:$K$39896)</f>
        <v>0</v>
      </c>
      <c r="D16" s="92"/>
      <c r="E16" s="93"/>
      <c r="F16" s="93"/>
      <c r="G16" s="91">
        <f>SUMIF(Proposta!$A$12:$A$39877,Identificação!$A16,Proposta!$H$12:$H$39877)</f>
        <v>0</v>
      </c>
    </row>
    <row r="17" spans="1:7" x14ac:dyDescent="0.25">
      <c r="A17" s="34"/>
      <c r="B17" s="35"/>
      <c r="C17" s="91">
        <f>SUMIF('Orçamento-base'!$A$12:$A$39896,Identificação!$A17,'Orçamento-base'!$K$12:$K$39896)</f>
        <v>0</v>
      </c>
      <c r="D17" s="92"/>
      <c r="E17" s="93"/>
      <c r="F17" s="93"/>
      <c r="G17" s="91">
        <f>SUMIF(Proposta!$A$12:$A$39877,Identificação!$A17,Proposta!$H$12:$H$39877)</f>
        <v>0</v>
      </c>
    </row>
    <row r="18" spans="1:7" x14ac:dyDescent="0.25">
      <c r="A18" s="34"/>
      <c r="B18" s="35"/>
      <c r="C18" s="91">
        <f>SUMIF('Orçamento-base'!$A$12:$A$39896,Identificação!$A18,'Orçamento-base'!$K$12:$K$39896)</f>
        <v>0</v>
      </c>
      <c r="D18" s="92"/>
      <c r="E18" s="93"/>
      <c r="F18" s="93"/>
      <c r="G18" s="91">
        <f>SUMIF(Proposta!$A$12:$A$39877,Identificação!$A18,Proposta!$H$12:$H$39877)</f>
        <v>0</v>
      </c>
    </row>
    <row r="19" spans="1:7" x14ac:dyDescent="0.25">
      <c r="A19" s="34"/>
      <c r="B19" s="35"/>
      <c r="C19" s="91">
        <f>SUMIF('Orçamento-base'!$A$12:$A$39896,Identificação!$A19,'Orçamento-base'!$K$12:$K$39896)</f>
        <v>0</v>
      </c>
      <c r="D19" s="92"/>
      <c r="E19" s="93"/>
      <c r="F19" s="93"/>
      <c r="G19" s="91">
        <f>SUMIF(Proposta!$A$12:$A$39877,Identificação!$A19,Proposta!$H$12:$H$39877)</f>
        <v>0</v>
      </c>
    </row>
    <row r="20" spans="1:7" x14ac:dyDescent="0.25">
      <c r="A20" s="34"/>
      <c r="B20" s="35"/>
      <c r="C20" s="91">
        <f>SUMIF('Orçamento-base'!$A$12:$A$39896,Identificação!$A20,'Orçamento-base'!$K$12:$K$39896)</f>
        <v>0</v>
      </c>
      <c r="D20" s="92"/>
      <c r="E20" s="93"/>
      <c r="F20" s="93"/>
      <c r="G20" s="91">
        <f>SUMIF(Proposta!$A$12:$A$39877,Identificação!$A20,Proposta!$H$12:$H$39877)</f>
        <v>0</v>
      </c>
    </row>
    <row r="21" spans="1:7" x14ac:dyDescent="0.25">
      <c r="A21" s="34"/>
      <c r="B21" s="35"/>
      <c r="C21" s="91">
        <f>SUMIF('Orçamento-base'!$A$12:$A$39896,Identificação!$A21,'Orçamento-base'!$K$12:$K$39896)</f>
        <v>0</v>
      </c>
      <c r="D21" s="92"/>
      <c r="E21" s="93"/>
      <c r="F21" s="93"/>
      <c r="G21" s="91">
        <f>SUMIF(Proposta!$A$12:$A$39877,Identificação!$A21,Proposta!$H$12:$H$39877)</f>
        <v>0</v>
      </c>
    </row>
    <row r="22" spans="1:7" x14ac:dyDescent="0.25">
      <c r="A22" s="34"/>
      <c r="B22" s="35"/>
      <c r="C22" s="91">
        <f>SUMIF('Orçamento-base'!$A$12:$A$39896,Identificação!$A22,'Orçamento-base'!$K$12:$K$39896)</f>
        <v>0</v>
      </c>
      <c r="D22" s="92"/>
      <c r="E22" s="93"/>
      <c r="F22" s="93"/>
      <c r="G22" s="91">
        <f>SUMIF(Proposta!$A$12:$A$39877,Identificação!$A22,Proposta!$H$12:$H$39877)</f>
        <v>0</v>
      </c>
    </row>
    <row r="23" spans="1:7" x14ac:dyDescent="0.25">
      <c r="A23" s="34"/>
      <c r="B23" s="35"/>
      <c r="C23" s="91">
        <f>SUMIF('Orçamento-base'!$A$12:$A$39896,Identificação!$A23,'Orçamento-base'!$K$12:$K$39896)</f>
        <v>0</v>
      </c>
      <c r="D23" s="92"/>
      <c r="E23" s="93"/>
      <c r="F23" s="93"/>
      <c r="G23" s="91">
        <f>SUMIF(Proposta!$A$12:$A$39877,Identificação!$A23,Proposta!$H$12:$H$39877)</f>
        <v>0</v>
      </c>
    </row>
    <row r="24" spans="1:7" x14ac:dyDescent="0.25">
      <c r="A24" s="34"/>
      <c r="B24" s="35"/>
      <c r="C24" s="91">
        <f>SUMIF('Orçamento-base'!$A$12:$A$39896,Identificação!$A24,'Orçamento-base'!$K$12:$K$39896)</f>
        <v>0</v>
      </c>
      <c r="D24" s="92"/>
      <c r="E24" s="93"/>
      <c r="F24" s="93"/>
      <c r="G24" s="91">
        <f>SUMIF(Proposta!$A$12:$A$39877,Identificação!$A24,Proposta!$H$12:$H$39877)</f>
        <v>0</v>
      </c>
    </row>
    <row r="25" spans="1:7" x14ac:dyDescent="0.25">
      <c r="A25" s="34"/>
      <c r="B25" s="35"/>
      <c r="C25" s="91">
        <f>SUMIF('Orçamento-base'!$A$12:$A$39896,Identificação!$A25,'Orçamento-base'!$K$12:$K$39896)</f>
        <v>0</v>
      </c>
      <c r="D25" s="92"/>
      <c r="E25" s="93"/>
      <c r="F25" s="93"/>
      <c r="G25" s="91">
        <f>SUMIF(Proposta!$A$12:$A$39877,Identificação!$A25,Proposta!$H$12:$H$39877)</f>
        <v>0</v>
      </c>
    </row>
    <row r="26" spans="1:7" x14ac:dyDescent="0.25">
      <c r="A26" s="34"/>
      <c r="B26" s="35"/>
      <c r="C26" s="91">
        <f>SUMIF('Orçamento-base'!$A$12:$A$39896,Identificação!$A26,'Orçamento-base'!$K$12:$K$39896)</f>
        <v>0</v>
      </c>
      <c r="D26" s="92"/>
      <c r="E26" s="93"/>
      <c r="F26" s="93"/>
      <c r="G26" s="91">
        <f>SUMIF(Proposta!$A$12:$A$39877,Identificação!$A26,Proposta!$H$12:$H$39877)</f>
        <v>0</v>
      </c>
    </row>
    <row r="27" spans="1:7" x14ac:dyDescent="0.25">
      <c r="A27" s="34"/>
      <c r="B27" s="35"/>
      <c r="C27" s="91">
        <f>SUMIF('Orçamento-base'!$A$12:$A$39896,Identificação!$A27,'Orçamento-base'!$K$12:$K$39896)</f>
        <v>0</v>
      </c>
      <c r="D27" s="92"/>
      <c r="E27" s="93"/>
      <c r="F27" s="93"/>
      <c r="G27" s="91">
        <f>SUMIF(Proposta!$A$12:$A$39877,Identificação!$A27,Proposta!$H$12:$H$39877)</f>
        <v>0</v>
      </c>
    </row>
    <row r="28" spans="1:7" x14ac:dyDescent="0.25">
      <c r="A28" s="34"/>
      <c r="B28" s="35"/>
      <c r="C28" s="91">
        <f>SUMIF('Orçamento-base'!$A$12:$A$39896,Identificação!$A28,'Orçamento-base'!$K$12:$K$39896)</f>
        <v>0</v>
      </c>
      <c r="D28" s="92"/>
      <c r="E28" s="93"/>
      <c r="F28" s="93"/>
      <c r="G28" s="91">
        <f>SUMIF(Proposta!$A$12:$A$39877,Identificação!$A28,Proposta!$H$12:$H$39877)</f>
        <v>0</v>
      </c>
    </row>
    <row r="29" spans="1:7" x14ac:dyDescent="0.25">
      <c r="A29" s="34"/>
      <c r="B29" s="35"/>
      <c r="C29" s="91">
        <f>SUMIF('Orçamento-base'!$A$12:$A$39896,Identificação!$A29,'Orçamento-base'!$K$12:$K$39896)</f>
        <v>0</v>
      </c>
      <c r="D29" s="92"/>
      <c r="E29" s="93"/>
      <c r="F29" s="93"/>
      <c r="G29" s="91">
        <f>SUMIF(Proposta!$A$12:$A$39877,Identificação!$A29,Proposta!$H$12:$H$39877)</f>
        <v>0</v>
      </c>
    </row>
    <row r="30" spans="1:7" x14ac:dyDescent="0.25">
      <c r="A30" s="34"/>
      <c r="B30" s="35"/>
      <c r="C30" s="91">
        <f>SUMIF('Orçamento-base'!$A$12:$A$39896,Identificação!$A30,'Orçamento-base'!$K$12:$K$39896)</f>
        <v>0</v>
      </c>
      <c r="D30" s="92"/>
      <c r="E30" s="93"/>
      <c r="F30" s="93"/>
      <c r="G30" s="91">
        <f>SUMIF(Proposta!$A$12:$A$39877,Identificação!$A30,Proposta!$H$12:$H$39877)</f>
        <v>0</v>
      </c>
    </row>
    <row r="31" spans="1:7" x14ac:dyDescent="0.25">
      <c r="A31" s="34"/>
      <c r="B31" s="35"/>
      <c r="C31" s="91">
        <f>SUMIF('Orçamento-base'!$A$12:$A$39896,Identificação!$A31,'Orçamento-base'!$K$12:$K$39896)</f>
        <v>0</v>
      </c>
      <c r="D31" s="92"/>
      <c r="E31" s="93"/>
      <c r="F31" s="93"/>
      <c r="G31" s="91">
        <f>SUMIF(Proposta!$A$12:$A$39877,Identificação!$A31,Proposta!$H$12:$H$39877)</f>
        <v>0</v>
      </c>
    </row>
    <row r="32" spans="1:7" x14ac:dyDescent="0.25">
      <c r="A32" s="34"/>
      <c r="B32" s="35"/>
      <c r="C32" s="91">
        <f>SUMIF('Orçamento-base'!$A$12:$A$39896,Identificação!$A32,'Orçamento-base'!$K$12:$K$39896)</f>
        <v>0</v>
      </c>
      <c r="D32" s="92"/>
      <c r="E32" s="93"/>
      <c r="F32" s="93"/>
      <c r="G32" s="91">
        <f>SUMIF(Proposta!$A$12:$A$39877,Identificação!$A32,Proposta!$H$12:$H$39877)</f>
        <v>0</v>
      </c>
    </row>
    <row r="33" spans="1:7" x14ac:dyDescent="0.25">
      <c r="A33" s="34"/>
      <c r="B33" s="35"/>
      <c r="C33" s="91">
        <f>SUMIF('Orçamento-base'!$A$12:$A$39896,Identificação!$A33,'Orçamento-base'!$K$12:$K$39896)</f>
        <v>0</v>
      </c>
      <c r="D33" s="92"/>
      <c r="E33" s="93"/>
      <c r="F33" s="93"/>
      <c r="G33" s="91">
        <f>SUMIF(Proposta!$A$12:$A$39877,Identificação!$A33,Proposta!$H$12:$H$39877)</f>
        <v>0</v>
      </c>
    </row>
    <row r="34" spans="1:7" x14ac:dyDescent="0.25">
      <c r="A34" s="34"/>
      <c r="B34" s="35"/>
      <c r="C34" s="91">
        <f>SUMIF('Orçamento-base'!$A$12:$A$39896,Identificação!$A34,'Orçamento-base'!$K$12:$K$39896)</f>
        <v>0</v>
      </c>
      <c r="D34" s="92"/>
      <c r="E34" s="93"/>
      <c r="F34" s="93"/>
      <c r="G34" s="91">
        <f>SUMIF(Proposta!$A$12:$A$39877,Identificação!$A34,Proposta!$H$12:$H$39877)</f>
        <v>0</v>
      </c>
    </row>
    <row r="35" spans="1:7" x14ac:dyDescent="0.25">
      <c r="A35" s="34"/>
      <c r="B35" s="35"/>
      <c r="C35" s="91">
        <f>SUMIF('Orçamento-base'!$A$12:$A$39896,Identificação!$A35,'Orçamento-base'!$K$12:$K$39896)</f>
        <v>0</v>
      </c>
      <c r="D35" s="92"/>
      <c r="E35" s="93"/>
      <c r="F35" s="93"/>
      <c r="G35" s="91">
        <f>SUMIF(Proposta!$A$12:$A$39877,Identificação!$A35,Proposta!$H$12:$H$39877)</f>
        <v>0</v>
      </c>
    </row>
    <row r="36" spans="1:7" x14ac:dyDescent="0.25">
      <c r="A36" s="34"/>
      <c r="B36" s="35"/>
      <c r="C36" s="91">
        <f>SUMIF('Orçamento-base'!$A$12:$A$39896,Identificação!$A36,'Orçamento-base'!$K$12:$K$39896)</f>
        <v>0</v>
      </c>
      <c r="D36" s="92"/>
      <c r="E36" s="93"/>
      <c r="F36" s="93"/>
      <c r="G36" s="91">
        <f>SUMIF(Proposta!$A$12:$A$39877,Identificação!$A36,Proposta!$H$12:$H$39877)</f>
        <v>0</v>
      </c>
    </row>
    <row r="37" spans="1:7" x14ac:dyDescent="0.25">
      <c r="A37" s="34"/>
      <c r="B37" s="35"/>
      <c r="C37" s="91">
        <f>SUMIF('Orçamento-base'!$A$12:$A$39896,Identificação!$A37,'Orçamento-base'!$K$12:$K$39896)</f>
        <v>0</v>
      </c>
      <c r="D37" s="92"/>
      <c r="E37" s="93"/>
      <c r="F37" s="93"/>
      <c r="G37" s="91">
        <f>SUMIF(Proposta!$A$12:$A$39877,Identificação!$A37,Proposta!$H$12:$H$39877)</f>
        <v>0</v>
      </c>
    </row>
    <row r="38" spans="1:7" x14ac:dyDescent="0.25">
      <c r="A38" s="34"/>
      <c r="B38" s="35"/>
      <c r="C38" s="91">
        <f>SUMIF('Orçamento-base'!$A$12:$A$39896,Identificação!$A38,'Orçamento-base'!$K$12:$K$39896)</f>
        <v>0</v>
      </c>
      <c r="D38" s="92"/>
      <c r="E38" s="93"/>
      <c r="F38" s="93"/>
      <c r="G38" s="91">
        <f>SUMIF(Proposta!$A$12:$A$39877,Identificação!$A38,Proposta!$H$12:$H$39877)</f>
        <v>0</v>
      </c>
    </row>
    <row r="39" spans="1:7" x14ac:dyDescent="0.25">
      <c r="A39" s="34"/>
      <c r="B39" s="35"/>
      <c r="C39" s="91">
        <f>SUMIF('Orçamento-base'!$A$12:$A$39896,Identificação!$A39,'Orçamento-base'!$K$12:$K$39896)</f>
        <v>0</v>
      </c>
      <c r="D39" s="92"/>
      <c r="E39" s="93"/>
      <c r="F39" s="93"/>
      <c r="G39" s="91">
        <f>SUMIF(Proposta!$A$12:$A$39877,Identificação!$A39,Proposta!$H$12:$H$39877)</f>
        <v>0</v>
      </c>
    </row>
    <row r="40" spans="1:7" x14ac:dyDescent="0.25">
      <c r="A40" s="34"/>
      <c r="B40" s="35"/>
      <c r="C40" s="91">
        <f>SUMIF('Orçamento-base'!$A$12:$A$39896,Identificação!$A40,'Orçamento-base'!$K$12:$K$39896)</f>
        <v>0</v>
      </c>
      <c r="D40" s="92"/>
      <c r="E40" s="93"/>
      <c r="F40" s="93"/>
      <c r="G40" s="91">
        <f>SUMIF(Proposta!$A$12:$A$39877,Identificação!$A40,Proposta!$H$12:$H$39877)</f>
        <v>0</v>
      </c>
    </row>
    <row r="41" spans="1:7" x14ac:dyDescent="0.25">
      <c r="A41" s="34"/>
      <c r="B41" s="35"/>
      <c r="C41" s="91">
        <f>SUMIF('Orçamento-base'!$A$12:$A$39896,Identificação!$A41,'Orçamento-base'!$K$12:$K$39896)</f>
        <v>0</v>
      </c>
      <c r="D41" s="92"/>
      <c r="E41" s="93"/>
      <c r="F41" s="93"/>
      <c r="G41" s="91">
        <f>SUMIF(Proposta!$A$12:$A$39877,Identificação!$A41,Proposta!$H$12:$H$39877)</f>
        <v>0</v>
      </c>
    </row>
    <row r="42" spans="1:7" x14ac:dyDescent="0.25">
      <c r="A42" s="34"/>
      <c r="B42" s="35"/>
      <c r="C42" s="91">
        <f>SUMIF('Orçamento-base'!$A$12:$A$39896,Identificação!$A42,'Orçamento-base'!$K$12:$K$39896)</f>
        <v>0</v>
      </c>
      <c r="D42" s="92"/>
      <c r="E42" s="93"/>
      <c r="F42" s="93"/>
      <c r="G42" s="91">
        <f>SUMIF(Proposta!$A$12:$A$39877,Identificação!$A42,Proposta!$H$12:$H$39877)</f>
        <v>0</v>
      </c>
    </row>
    <row r="43" spans="1:7" x14ac:dyDescent="0.25">
      <c r="A43" s="34"/>
      <c r="B43" s="35"/>
      <c r="C43" s="91">
        <f>SUMIF('Orçamento-base'!$A$12:$A$39896,Identificação!$A43,'Orçamento-base'!$K$12:$K$39896)</f>
        <v>0</v>
      </c>
      <c r="D43" s="92"/>
      <c r="E43" s="93"/>
      <c r="F43" s="93"/>
      <c r="G43" s="91">
        <f>SUMIF(Proposta!$A$12:$A$39877,Identificação!$A43,Proposta!$H$12:$H$39877)</f>
        <v>0</v>
      </c>
    </row>
    <row r="44" spans="1:7" x14ac:dyDescent="0.25">
      <c r="A44" s="34"/>
      <c r="B44" s="35"/>
      <c r="C44" s="91">
        <f>SUMIF('Orçamento-base'!$A$12:$A$39896,Identificação!$A44,'Orçamento-base'!$K$12:$K$39896)</f>
        <v>0</v>
      </c>
      <c r="D44" s="92"/>
      <c r="E44" s="93"/>
      <c r="F44" s="93"/>
      <c r="G44" s="91">
        <f>SUMIF(Proposta!$A$12:$A$39877,Identificação!$A44,Proposta!$H$12:$H$39877)</f>
        <v>0</v>
      </c>
    </row>
    <row r="45" spans="1:7" x14ac:dyDescent="0.25">
      <c r="A45" s="34"/>
      <c r="B45" s="35"/>
      <c r="C45" s="91">
        <f>SUMIF('Orçamento-base'!$A$12:$A$39896,Identificação!$A45,'Orçamento-base'!$K$12:$K$39896)</f>
        <v>0</v>
      </c>
      <c r="D45" s="92"/>
      <c r="E45" s="93"/>
      <c r="F45" s="93"/>
      <c r="G45" s="91">
        <f>SUMIF(Proposta!$A$12:$A$39877,Identificação!$A45,Proposta!$H$12:$H$39877)</f>
        <v>0</v>
      </c>
    </row>
    <row r="46" spans="1:7" x14ac:dyDescent="0.25">
      <c r="A46" s="34"/>
      <c r="B46" s="35"/>
      <c r="C46" s="91">
        <f>SUMIF('Orçamento-base'!$A$12:$A$39896,Identificação!$A46,'Orçamento-base'!$K$12:$K$39896)</f>
        <v>0</v>
      </c>
      <c r="D46" s="92"/>
      <c r="E46" s="93"/>
      <c r="F46" s="93"/>
      <c r="G46" s="91">
        <f>SUMIF(Proposta!$A$12:$A$39877,Identificação!$A46,Proposta!$H$12:$H$39877)</f>
        <v>0</v>
      </c>
    </row>
    <row r="47" spans="1:7" x14ac:dyDescent="0.25">
      <c r="A47" s="34"/>
      <c r="B47" s="35"/>
      <c r="C47" s="91">
        <f>SUMIF('Orçamento-base'!$A$12:$A$39896,Identificação!$A47,'Orçamento-base'!$K$12:$K$39896)</f>
        <v>0</v>
      </c>
      <c r="D47" s="92"/>
      <c r="E47" s="93"/>
      <c r="F47" s="93"/>
      <c r="G47" s="91">
        <f>SUMIF(Proposta!$A$12:$A$39877,Identificação!$A47,Proposta!$H$12:$H$39877)</f>
        <v>0</v>
      </c>
    </row>
    <row r="48" spans="1:7" x14ac:dyDescent="0.25">
      <c r="A48" s="34"/>
      <c r="B48" s="35"/>
      <c r="C48" s="91">
        <f>SUMIF('Orçamento-base'!$A$12:$A$39896,Identificação!$A48,'Orçamento-base'!$K$12:$K$39896)</f>
        <v>0</v>
      </c>
      <c r="D48" s="92"/>
      <c r="E48" s="93"/>
      <c r="F48" s="93"/>
      <c r="G48" s="91">
        <f>SUMIF(Proposta!$A$12:$A$39877,Identificação!$A48,Proposta!$H$12:$H$39877)</f>
        <v>0</v>
      </c>
    </row>
    <row r="49" spans="1:7" x14ac:dyDescent="0.25">
      <c r="A49" s="34"/>
      <c r="B49" s="35"/>
      <c r="C49" s="91">
        <f>SUMIF('Orçamento-base'!$A$12:$A$39896,Identificação!$A49,'Orçamento-base'!$K$12:$K$39896)</f>
        <v>0</v>
      </c>
      <c r="D49" s="92"/>
      <c r="E49" s="93"/>
      <c r="F49" s="93"/>
      <c r="G49" s="91">
        <f>SUMIF(Proposta!$A$12:$A$39877,Identificação!$A49,Proposta!$H$12:$H$39877)</f>
        <v>0</v>
      </c>
    </row>
    <row r="50" spans="1:7" x14ac:dyDescent="0.25">
      <c r="A50" s="34"/>
      <c r="B50" s="35"/>
      <c r="C50" s="91">
        <f>SUMIF('Orçamento-base'!$A$12:$A$39896,Identificação!$A50,'Orçamento-base'!$K$12:$K$39896)</f>
        <v>0</v>
      </c>
      <c r="D50" s="92"/>
      <c r="E50" s="93"/>
      <c r="F50" s="93"/>
      <c r="G50" s="91">
        <f>SUMIF(Proposta!$A$12:$A$39877,Identificação!$A50,Proposta!$H$12:$H$39877)</f>
        <v>0</v>
      </c>
    </row>
    <row r="51" spans="1:7" x14ac:dyDescent="0.25">
      <c r="A51" s="34"/>
      <c r="B51" s="35"/>
      <c r="C51" s="91">
        <f>SUMIF('Orçamento-base'!$A$12:$A$39896,Identificação!$A51,'Orçamento-base'!$K$12:$K$39896)</f>
        <v>0</v>
      </c>
      <c r="D51" s="92"/>
      <c r="E51" s="93"/>
      <c r="F51" s="93"/>
      <c r="G51" s="91">
        <f>SUMIF(Proposta!$A$12:$A$39877,Identificação!$A51,Proposta!$H$12:$H$39877)</f>
        <v>0</v>
      </c>
    </row>
    <row r="52" spans="1:7" x14ac:dyDescent="0.25">
      <c r="A52" s="34"/>
      <c r="B52" s="35"/>
      <c r="C52" s="91">
        <f>SUMIF('Orçamento-base'!$A$12:$A$39896,Identificação!$A52,'Orçamento-base'!$K$12:$K$39896)</f>
        <v>0</v>
      </c>
      <c r="D52" s="92"/>
      <c r="E52" s="93"/>
      <c r="F52" s="93"/>
      <c r="G52" s="91">
        <f>SUMIF(Proposta!$A$12:$A$39877,Identificação!$A52,Proposta!$H$12:$H$39877)</f>
        <v>0</v>
      </c>
    </row>
    <row r="53" spans="1:7" x14ac:dyDescent="0.25">
      <c r="A53" s="34"/>
      <c r="B53" s="35"/>
      <c r="C53" s="91">
        <f>SUMIF('Orçamento-base'!$A$12:$A$39896,Identificação!$A53,'Orçamento-base'!$K$12:$K$39896)</f>
        <v>0</v>
      </c>
      <c r="D53" s="92"/>
      <c r="E53" s="93"/>
      <c r="F53" s="93"/>
      <c r="G53" s="91">
        <f>SUMIF(Proposta!$A$12:$A$39877,Identificação!$A53,Proposta!$H$12:$H$39877)</f>
        <v>0</v>
      </c>
    </row>
    <row r="54" spans="1:7" x14ac:dyDescent="0.25">
      <c r="A54" s="34"/>
      <c r="B54" s="35"/>
      <c r="C54" s="91">
        <f>SUMIF('Orçamento-base'!$A$12:$A$39896,Identificação!$A54,'Orçamento-base'!$K$12:$K$39896)</f>
        <v>0</v>
      </c>
      <c r="D54" s="92"/>
      <c r="E54" s="93"/>
      <c r="F54" s="93"/>
      <c r="G54" s="91">
        <f>SUMIF(Proposta!$A$12:$A$39877,Identificação!$A54,Proposta!$H$12:$H$39877)</f>
        <v>0</v>
      </c>
    </row>
    <row r="55" spans="1:7" x14ac:dyDescent="0.25">
      <c r="A55" s="34"/>
      <c r="B55" s="35"/>
      <c r="C55" s="91">
        <f>SUMIF('Orçamento-base'!$A$12:$A$39896,Identificação!$A55,'Orçamento-base'!$K$12:$K$39896)</f>
        <v>0</v>
      </c>
      <c r="D55" s="92"/>
      <c r="E55" s="93"/>
      <c r="F55" s="93"/>
      <c r="G55" s="91">
        <f>SUMIF(Proposta!$A$12:$A$39877,Identificação!$A55,Proposta!$H$12:$H$39877)</f>
        <v>0</v>
      </c>
    </row>
    <row r="56" spans="1:7" x14ac:dyDescent="0.25">
      <c r="A56" s="34"/>
      <c r="B56" s="35"/>
      <c r="C56" s="91">
        <f>SUMIF('Orçamento-base'!$A$12:$A$39896,Identificação!$A56,'Orçamento-base'!$K$12:$K$39896)</f>
        <v>0</v>
      </c>
      <c r="D56" s="92"/>
      <c r="E56" s="93"/>
      <c r="F56" s="93"/>
      <c r="G56" s="91">
        <f>SUMIF(Proposta!$A$12:$A$39877,Identificação!$A56,Proposta!$H$12:$H$39877)</f>
        <v>0</v>
      </c>
    </row>
    <row r="57" spans="1:7" x14ac:dyDescent="0.25">
      <c r="A57" s="34"/>
      <c r="B57" s="35"/>
      <c r="C57" s="91">
        <f>SUMIF('Orçamento-base'!$A$12:$A$39896,Identificação!$A57,'Orçamento-base'!$K$12:$K$39896)</f>
        <v>0</v>
      </c>
      <c r="D57" s="92"/>
      <c r="E57" s="93"/>
      <c r="F57" s="93"/>
      <c r="G57" s="91">
        <f>SUMIF(Proposta!$A$12:$A$39877,Identificação!$A57,Proposta!$H$12:$H$39877)</f>
        <v>0</v>
      </c>
    </row>
    <row r="58" spans="1:7" x14ac:dyDescent="0.25">
      <c r="A58" s="34"/>
      <c r="B58" s="35"/>
      <c r="C58" s="91">
        <f>SUMIF('Orçamento-base'!$A$12:$A$39896,Identificação!$A58,'Orçamento-base'!$K$12:$K$39896)</f>
        <v>0</v>
      </c>
      <c r="D58" s="92"/>
      <c r="E58" s="93"/>
      <c r="F58" s="93"/>
      <c r="G58" s="91">
        <f>SUMIF(Proposta!$A$12:$A$39877,Identificação!$A58,Proposta!$H$12:$H$39877)</f>
        <v>0</v>
      </c>
    </row>
    <row r="59" spans="1:7" x14ac:dyDescent="0.25">
      <c r="A59" s="34"/>
      <c r="B59" s="35"/>
      <c r="C59" s="91">
        <f>SUMIF('Orçamento-base'!$A$12:$A$39896,Identificação!$A59,'Orçamento-base'!$K$12:$K$39896)</f>
        <v>0</v>
      </c>
      <c r="D59" s="92"/>
      <c r="E59" s="93"/>
      <c r="F59" s="93"/>
      <c r="G59" s="91">
        <f>SUMIF(Proposta!$A$12:$A$39877,Identificação!$A59,Proposta!$H$12:$H$39877)</f>
        <v>0</v>
      </c>
    </row>
    <row r="60" spans="1:7" x14ac:dyDescent="0.25">
      <c r="A60" s="34"/>
      <c r="B60" s="35"/>
      <c r="C60" s="91">
        <f>SUMIF('Orçamento-base'!$A$12:$A$39896,Identificação!$A60,'Orçamento-base'!$K$12:$K$39896)</f>
        <v>0</v>
      </c>
      <c r="D60" s="92"/>
      <c r="E60" s="93"/>
      <c r="F60" s="93"/>
      <c r="G60" s="91">
        <f>SUMIF(Proposta!$A$12:$A$39877,Identificação!$A60,Proposta!$H$12:$H$39877)</f>
        <v>0</v>
      </c>
    </row>
    <row r="61" spans="1:7" x14ac:dyDescent="0.25">
      <c r="A61" s="34"/>
      <c r="B61" s="35"/>
      <c r="C61" s="91">
        <f>SUMIF('Orçamento-base'!$A$12:$A$39896,Identificação!$A61,'Orçamento-base'!$K$12:$K$39896)</f>
        <v>0</v>
      </c>
      <c r="D61" s="92"/>
      <c r="E61" s="93"/>
      <c r="F61" s="93"/>
      <c r="G61" s="91">
        <f>SUMIF(Proposta!$A$12:$A$39877,Identificação!$A61,Proposta!$H$12:$H$39877)</f>
        <v>0</v>
      </c>
    </row>
    <row r="62" spans="1:7" x14ac:dyDescent="0.25">
      <c r="A62" s="34"/>
      <c r="B62" s="35"/>
      <c r="C62" s="91">
        <f>SUMIF('Orçamento-base'!$A$12:$A$39896,Identificação!$A62,'Orçamento-base'!$K$12:$K$39896)</f>
        <v>0</v>
      </c>
      <c r="D62" s="92"/>
      <c r="E62" s="93"/>
      <c r="F62" s="93"/>
      <c r="G62" s="91">
        <f>SUMIF(Proposta!$A$12:$A$39877,Identificação!$A62,Proposta!$H$12:$H$39877)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dataValidations count="2">
    <dataValidation type="list" allowBlank="1" showInputMessage="1" showErrorMessage="1" errorTitle="Tipo de Objeto Inválido" error="O tipo de objeto informado é inválido. _x000a_Selecione o Tipo de Objeto na lista suspensa." sqref="B5" xr:uid="{00000000-0002-0000-0000-000000000000}">
      <formula1>#REF!</formula1>
    </dataValidation>
    <dataValidation type="list" allowBlank="1" showInputMessage="1" showErrorMessage="1" errorTitle="Modalidade Inválida" error="A modalidade informada é inválida. _x000a_Selecione a Modalidade na lista suspensa." sqref="B2:C2" xr:uid="{00000000-0002-0000-0000-000001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6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6"/>
  <sheetViews>
    <sheetView tabSelected="1" zoomScale="85" zoomScaleNormal="85" workbookViewId="0">
      <selection activeCell="T77" sqref="T77"/>
    </sheetView>
  </sheetViews>
  <sheetFormatPr defaultRowHeight="15" x14ac:dyDescent="0.25"/>
  <cols>
    <col min="1" max="1" width="8.28515625" style="117" customWidth="1"/>
    <col min="2" max="2" width="8.5703125" style="117" customWidth="1"/>
    <col min="3" max="3" width="6.28515625" style="112" customWidth="1"/>
    <col min="4" max="4" width="14.140625" style="108" customWidth="1"/>
    <col min="5" max="5" width="10.85546875" style="108" customWidth="1"/>
    <col min="6" max="6" width="11" style="103" customWidth="1"/>
    <col min="7" max="7" width="51.85546875" style="43" customWidth="1"/>
    <col min="8" max="8" width="11.140625" style="96" bestFit="1" customWidth="1"/>
    <col min="9" max="9" width="9.7109375" style="48" customWidth="1"/>
    <col min="10" max="10" width="14.140625" style="98" customWidth="1"/>
    <col min="11" max="11" width="16.42578125" style="43" bestFit="1" customWidth="1"/>
    <col min="12" max="12" width="8" style="84" customWidth="1"/>
    <col min="13" max="13" width="10.7109375" style="85" bestFit="1" customWidth="1"/>
    <col min="14" max="14" width="7.140625" style="45" hidden="1" customWidth="1"/>
    <col min="15" max="15" width="9.42578125" style="42" hidden="1" customWidth="1"/>
    <col min="16" max="16" width="7.140625" style="42" hidden="1" customWidth="1"/>
    <col min="17" max="17" width="9.42578125" style="42" hidden="1" customWidth="1"/>
    <col min="18" max="18" width="18.140625" style="40" hidden="1" customWidth="1"/>
    <col min="19" max="19" width="12" style="129" customWidth="1"/>
    <col min="20" max="20" width="11.42578125" style="129" customWidth="1"/>
    <col min="21" max="21" width="12" style="117" hidden="1" customWidth="1"/>
    <col min="22" max="22" width="10.85546875" style="117" hidden="1" customWidth="1"/>
    <col min="23" max="23" width="9.140625" style="40"/>
    <col min="24" max="24" width="14.42578125" style="40" bestFit="1" customWidth="1"/>
    <col min="25" max="16384" width="9.140625" style="40"/>
  </cols>
  <sheetData>
    <row r="1" spans="1:24" customFormat="1" ht="16.5" thickBot="1" x14ac:dyDescent="0.3">
      <c r="A1" s="275" t="s">
        <v>165</v>
      </c>
      <c r="B1" s="276"/>
      <c r="C1" s="276"/>
      <c r="D1" s="276"/>
      <c r="E1" s="276"/>
      <c r="F1" s="276"/>
      <c r="G1" s="276"/>
      <c r="H1" s="276"/>
      <c r="I1" s="276"/>
      <c r="J1" s="276"/>
      <c r="K1" s="277"/>
      <c r="L1" s="77"/>
      <c r="M1" s="78"/>
      <c r="N1" s="36"/>
      <c r="O1" s="1"/>
      <c r="P1" s="1"/>
      <c r="Q1" s="1"/>
      <c r="S1" s="124"/>
      <c r="T1" s="124"/>
      <c r="U1" s="120"/>
      <c r="V1" s="120"/>
    </row>
    <row r="2" spans="1:24" s="27" customFormat="1" ht="15.75" thickBot="1" x14ac:dyDescent="0.3">
      <c r="A2" s="114" t="s">
        <v>0</v>
      </c>
      <c r="B2" s="135"/>
      <c r="C2" s="278" t="str">
        <f>IF(Identificação!B2=0,"",Identificação!B2)</f>
        <v>Concorrência Lei 14.133/21 Eletrônica</v>
      </c>
      <c r="D2" s="278"/>
      <c r="E2" s="278"/>
      <c r="F2" s="278"/>
      <c r="G2" s="278"/>
      <c r="H2" s="37" t="s">
        <v>132</v>
      </c>
      <c r="I2" s="38" t="str">
        <f>IF(Identificação!E2=0,"",Identificação!E2)</f>
        <v/>
      </c>
      <c r="J2" s="37" t="s">
        <v>133</v>
      </c>
      <c r="K2" s="38">
        <f>IF(Identificação!G2=0,"",Identificação!G2)</f>
        <v>2026</v>
      </c>
      <c r="L2" s="79"/>
      <c r="M2" s="79"/>
      <c r="S2" s="125"/>
      <c r="T2" s="125"/>
      <c r="U2" s="100"/>
      <c r="V2" s="100"/>
    </row>
    <row r="3" spans="1:24" s="27" customFormat="1" ht="32.25" customHeight="1" thickBot="1" x14ac:dyDescent="0.3">
      <c r="A3" s="279" t="s">
        <v>134</v>
      </c>
      <c r="B3" s="280"/>
      <c r="C3" s="282" t="str">
        <f>IF(Identificação!B3=0,"",Identificação!B3)</f>
        <v>Construção de Praça Infantil no Parque Centenário</v>
      </c>
      <c r="D3" s="282"/>
      <c r="E3" s="282"/>
      <c r="F3" s="282"/>
      <c r="G3" s="282"/>
      <c r="H3" s="282"/>
      <c r="I3" s="282"/>
      <c r="J3" s="282"/>
      <c r="K3" s="283"/>
      <c r="L3" s="79"/>
      <c r="M3" s="79"/>
      <c r="S3" s="125"/>
      <c r="T3" s="125"/>
      <c r="U3" s="100"/>
      <c r="V3" s="100"/>
    </row>
    <row r="4" spans="1:24" s="27" customFormat="1" ht="15.75" thickBot="1" x14ac:dyDescent="0.3">
      <c r="A4" s="115" t="s">
        <v>157</v>
      </c>
      <c r="B4" s="136"/>
      <c r="C4" s="281" t="str">
        <f>IF(Identificação!B4=0,"",Identificação!B4)</f>
        <v>Prefeitura de Montenegro</v>
      </c>
      <c r="D4" s="281"/>
      <c r="E4" s="281"/>
      <c r="F4" s="281"/>
      <c r="G4" s="281"/>
      <c r="H4" s="281"/>
      <c r="I4" s="281"/>
      <c r="J4" s="49" t="s">
        <v>154</v>
      </c>
      <c r="K4" s="95" t="str">
        <f>IF(Identificação!G4=0,"",Identificação!G4)</f>
        <v/>
      </c>
      <c r="L4" s="79"/>
      <c r="M4" s="79"/>
      <c r="S4" s="125"/>
      <c r="T4" s="125"/>
      <c r="U4" s="100"/>
      <c r="V4" s="100"/>
    </row>
    <row r="5" spans="1:24" s="27" customFormat="1" ht="15.75" thickBot="1" x14ac:dyDescent="0.3">
      <c r="A5" s="115" t="s">
        <v>150</v>
      </c>
      <c r="B5" s="136"/>
      <c r="C5" s="281" t="str">
        <f>IF(Identificação!B5=0,"",Identificação!B5)</f>
        <v>Obras e Serviços de Engenharia</v>
      </c>
      <c r="D5" s="281"/>
      <c r="E5" s="281"/>
      <c r="F5" s="281"/>
      <c r="G5" s="294"/>
      <c r="I5" s="25"/>
      <c r="J5" s="19"/>
      <c r="K5" s="20"/>
      <c r="L5" s="80"/>
      <c r="M5" s="79"/>
      <c r="S5" s="126"/>
      <c r="T5" s="126"/>
      <c r="U5" s="100"/>
      <c r="V5" s="100"/>
    </row>
    <row r="6" spans="1:24" s="27" customFormat="1" ht="15.75" thickBot="1" x14ac:dyDescent="0.3">
      <c r="A6" s="115" t="s">
        <v>188</v>
      </c>
      <c r="B6" s="136"/>
      <c r="C6" s="295">
        <f>SUMIFS(K12:K39896,B12:B39896,"&gt;0",K12:K39896,"&lt;&gt;0")</f>
        <v>755521.02999999968</v>
      </c>
      <c r="D6" s="295"/>
      <c r="E6" s="295"/>
      <c r="F6" s="295"/>
      <c r="G6" s="296"/>
      <c r="I6" s="5"/>
      <c r="J6" s="5"/>
      <c r="K6" s="6"/>
      <c r="L6" s="79"/>
      <c r="M6" s="79"/>
      <c r="S6" s="127"/>
      <c r="T6" s="127"/>
      <c r="U6" s="100"/>
      <c r="V6" s="100"/>
    </row>
    <row r="7" spans="1:24" s="27" customFormat="1" x14ac:dyDescent="0.25">
      <c r="A7" s="116"/>
      <c r="B7" s="116"/>
      <c r="C7" s="109"/>
      <c r="D7" s="104"/>
      <c r="E7" s="104"/>
      <c r="F7" s="100"/>
      <c r="G7" s="17"/>
      <c r="H7" s="17"/>
      <c r="I7" s="5"/>
      <c r="J7" s="5"/>
      <c r="K7" s="6"/>
      <c r="L7" s="79"/>
      <c r="M7" s="79"/>
      <c r="S7" s="127"/>
      <c r="T7" s="127"/>
      <c r="U7" s="100"/>
      <c r="V7" s="100"/>
    </row>
    <row r="8" spans="1:24" s="27" customFormat="1" ht="19.5" customHeight="1" x14ac:dyDescent="0.25">
      <c r="A8" s="113" t="s">
        <v>201</v>
      </c>
      <c r="B8" s="116"/>
      <c r="C8" s="109"/>
      <c r="D8" s="104"/>
      <c r="E8" s="104"/>
      <c r="F8" s="100"/>
      <c r="G8" s="17"/>
      <c r="I8" s="5"/>
      <c r="J8" s="5"/>
      <c r="K8" s="6"/>
      <c r="L8" s="79"/>
      <c r="M8" s="79"/>
      <c r="S8" s="127"/>
      <c r="T8" s="127"/>
      <c r="U8" s="100"/>
      <c r="V8" s="100"/>
    </row>
    <row r="9" spans="1:24" s="11" customFormat="1" x14ac:dyDescent="0.25">
      <c r="A9" s="118" t="s">
        <v>189</v>
      </c>
      <c r="B9" s="101"/>
      <c r="C9" s="110"/>
      <c r="D9" s="105"/>
      <c r="E9" s="105"/>
      <c r="F9" s="101" t="s">
        <v>155</v>
      </c>
      <c r="H9" s="14" t="s">
        <v>190</v>
      </c>
      <c r="J9" s="10"/>
      <c r="K9" s="10"/>
      <c r="L9" s="81"/>
      <c r="M9" s="81"/>
      <c r="R9" s="27"/>
      <c r="S9" s="128"/>
      <c r="T9" s="128"/>
      <c r="U9" s="121"/>
      <c r="V9" s="121"/>
    </row>
    <row r="10" spans="1:24" customFormat="1" ht="15" customHeight="1" x14ac:dyDescent="0.25">
      <c r="A10" s="284" t="s">
        <v>187</v>
      </c>
      <c r="B10" s="284" t="s">
        <v>185</v>
      </c>
      <c r="C10" s="284" t="s">
        <v>186</v>
      </c>
      <c r="D10" s="286" t="s">
        <v>164</v>
      </c>
      <c r="E10" s="288" t="s">
        <v>149</v>
      </c>
      <c r="F10" s="290" t="s">
        <v>163</v>
      </c>
      <c r="G10" s="286" t="s">
        <v>137</v>
      </c>
      <c r="H10" s="301" t="s">
        <v>146</v>
      </c>
      <c r="I10" s="302"/>
      <c r="J10" s="302"/>
      <c r="K10" s="302"/>
      <c r="L10" s="302"/>
      <c r="M10" s="303"/>
      <c r="N10" s="297" t="s">
        <v>158</v>
      </c>
      <c r="O10" s="298"/>
      <c r="P10" s="299" t="s">
        <v>159</v>
      </c>
      <c r="Q10" s="300"/>
      <c r="R10" s="293" t="s">
        <v>167</v>
      </c>
      <c r="S10" s="292" t="s">
        <v>206</v>
      </c>
      <c r="T10" s="292" t="s">
        <v>205</v>
      </c>
      <c r="U10" s="120"/>
      <c r="V10" s="120"/>
    </row>
    <row r="11" spans="1:24" customFormat="1" ht="30" x14ac:dyDescent="0.25">
      <c r="A11" s="285"/>
      <c r="B11" s="285"/>
      <c r="C11" s="285"/>
      <c r="D11" s="287"/>
      <c r="E11" s="289"/>
      <c r="F11" s="291"/>
      <c r="G11" s="287"/>
      <c r="H11" s="52" t="s">
        <v>138</v>
      </c>
      <c r="I11" s="23" t="s">
        <v>139</v>
      </c>
      <c r="J11" s="3" t="s">
        <v>140</v>
      </c>
      <c r="K11" s="3" t="s">
        <v>141</v>
      </c>
      <c r="L11" s="82" t="s">
        <v>147</v>
      </c>
      <c r="M11" s="82" t="s">
        <v>148</v>
      </c>
      <c r="N11" s="39" t="s">
        <v>193</v>
      </c>
      <c r="O11" s="23" t="s">
        <v>161</v>
      </c>
      <c r="P11" s="39" t="s">
        <v>193</v>
      </c>
      <c r="Q11" s="23" t="s">
        <v>161</v>
      </c>
      <c r="R11" s="293"/>
      <c r="S11" s="292"/>
      <c r="T11" s="292"/>
      <c r="U11" s="120"/>
      <c r="V11" s="120"/>
    </row>
    <row r="12" spans="1:24" x14ac:dyDescent="0.25">
      <c r="A12" s="142">
        <v>1</v>
      </c>
      <c r="B12" s="149" t="str">
        <f>IF(AND(G12&lt;&gt;"",H12&gt;0,I12&lt;&gt;"",J12&lt;&gt;0,K12&lt;&gt;0),COUNT($B$11:B11)+1,"")</f>
        <v/>
      </c>
      <c r="C12" s="139">
        <v>1</v>
      </c>
      <c r="D12" s="143"/>
      <c r="E12" s="142"/>
      <c r="F12" s="144"/>
      <c r="G12" s="141" t="s">
        <v>265</v>
      </c>
      <c r="H12" s="145"/>
      <c r="I12" s="142"/>
      <c r="J12" s="150" t="str">
        <f>IFERROR(IF(S12+T12&lt;&gt;0,ROUND(ROUND(S12,4)+ROUND(T12,4),4),""),"")</f>
        <v/>
      </c>
      <c r="K12" s="150" t="str">
        <f t="shared" ref="K12:K43" si="0">IFERROR(IF(H12*J12&lt;&gt;0,ROUND(ROUND(H12,4)*ROUND(J12,4),2),""),"")</f>
        <v/>
      </c>
      <c r="L12" s="146"/>
      <c r="M12" s="146"/>
      <c r="N12" s="147"/>
      <c r="O12" s="151" t="str">
        <f ca="1">IF(N12="","", INDIRECT("base!"&amp;ADDRESS(MATCH(N12,#REF!:#REF!,0)+1,4,4)))</f>
        <v/>
      </c>
      <c r="P12" s="141"/>
      <c r="Q12" s="151" t="str">
        <f ca="1">IF(P12="","", INDIRECT("base!"&amp;ADDRESS(MATCH(CONCATENATE(N12,"|",P12),#REF!:#REF!,0)+1,6,4)))</f>
        <v/>
      </c>
      <c r="R12" s="141"/>
      <c r="S12" s="143"/>
      <c r="T12" s="143"/>
    </row>
    <row r="13" spans="1:24" ht="45" x14ac:dyDescent="0.25">
      <c r="A13" s="107">
        <v>1</v>
      </c>
      <c r="B13" s="137">
        <f>IF(AND(G13&lt;&gt;"",H13&gt;0,I13&lt;&gt;"",J13&lt;&gt;0,K13&lt;&gt;0),COUNT($B$11:B12)+1,"")</f>
        <v>1</v>
      </c>
      <c r="C13" s="111" t="s">
        <v>211</v>
      </c>
      <c r="D13" s="106" t="s">
        <v>191</v>
      </c>
      <c r="E13" s="107">
        <v>103689</v>
      </c>
      <c r="F13" s="102">
        <v>46113</v>
      </c>
      <c r="G13" s="41" t="s">
        <v>266</v>
      </c>
      <c r="H13" s="119">
        <v>2.5</v>
      </c>
      <c r="I13" s="107" t="s">
        <v>309</v>
      </c>
      <c r="J13" s="131">
        <f t="shared" ref="J13:J57" si="1">IFERROR(IF(S13+T13&lt;&gt;0,ROUND(ROUND(S13,4)+ROUND(T13,4),4),""),"")</f>
        <v>614.5</v>
      </c>
      <c r="K13" s="131">
        <f t="shared" si="0"/>
        <v>1536.25</v>
      </c>
      <c r="L13" s="161">
        <v>0.24859999999999999</v>
      </c>
      <c r="M13" s="161">
        <v>0.96120000000000005</v>
      </c>
      <c r="N13" s="34"/>
      <c r="O13" s="54" t="str">
        <f ca="1">IF(N13="","", INDIRECT("base!"&amp;ADDRESS(MATCH(N13,#REF!:#REF!,0)+1,4,4)))</f>
        <v/>
      </c>
      <c r="P13" s="41"/>
      <c r="Q13" s="54" t="str">
        <f ca="1">IF(P13="","", INDIRECT("base!"&amp;ADDRESS(MATCH(CONCATENATE(N13,"|",P13),#REF!:#REF!,0)+1,6,4)))</f>
        <v/>
      </c>
      <c r="R13" s="41"/>
      <c r="S13" s="106">
        <f>TRUNC(U13+(U13*L13),2)</f>
        <v>574.96</v>
      </c>
      <c r="T13" s="106">
        <f>TRUNC(V13+(V13*L13),2)</f>
        <v>39.54</v>
      </c>
      <c r="U13" s="129">
        <v>460.49</v>
      </c>
      <c r="V13" s="129">
        <v>31.67</v>
      </c>
    </row>
    <row r="14" spans="1:24" ht="30" x14ac:dyDescent="0.25">
      <c r="A14" s="107">
        <v>1</v>
      </c>
      <c r="B14" s="138">
        <f>IF(AND(G14&lt;&gt;"",H14&gt;0,I14&lt;&gt;"",J14&lt;&gt;0,K14&lt;&gt;0),COUNT($B$11:B13)+1,"")</f>
        <v>2</v>
      </c>
      <c r="C14" s="111" t="s">
        <v>212</v>
      </c>
      <c r="D14" s="106" t="s">
        <v>191</v>
      </c>
      <c r="E14" s="107">
        <v>90768</v>
      </c>
      <c r="F14" s="102">
        <v>46113</v>
      </c>
      <c r="G14" s="41" t="s">
        <v>267</v>
      </c>
      <c r="H14" s="119">
        <v>24</v>
      </c>
      <c r="I14" s="107" t="s">
        <v>310</v>
      </c>
      <c r="J14" s="134">
        <f t="shared" si="1"/>
        <v>157.15</v>
      </c>
      <c r="K14" s="134">
        <f t="shared" si="0"/>
        <v>3771.6</v>
      </c>
      <c r="L14" s="161">
        <v>0.24859999999999999</v>
      </c>
      <c r="M14" s="161">
        <v>0.96120000000000005</v>
      </c>
      <c r="N14" s="34"/>
      <c r="O14" s="99" t="str">
        <f ca="1">IF(N14="","", INDIRECT("base!"&amp;ADDRESS(MATCH(N14,#REF!:#REF!,0)+1,4,4)))</f>
        <v/>
      </c>
      <c r="P14" s="41"/>
      <c r="Q14" s="99" t="str">
        <f ca="1">IF(P14="","", INDIRECT("base!"&amp;ADDRESS(MATCH(CONCATENATE(N14,"|",P14),#REF!:#REF!,0)+1,6,4)))</f>
        <v/>
      </c>
      <c r="R14" s="41"/>
      <c r="S14" s="106">
        <f t="shared" ref="S14:S57" si="2">TRUNC(U14+(U14*L14),2)</f>
        <v>5.39</v>
      </c>
      <c r="T14" s="106">
        <f t="shared" ref="T14:T57" si="3">TRUNC(V14+(V14*L14),2)</f>
        <v>151.76</v>
      </c>
      <c r="U14" s="129">
        <v>4.32</v>
      </c>
      <c r="V14" s="129">
        <v>121.55</v>
      </c>
    </row>
    <row r="15" spans="1:24" x14ac:dyDescent="0.25">
      <c r="A15" s="107">
        <v>1</v>
      </c>
      <c r="B15" s="138">
        <f>IF(AND(G15&lt;&gt;"",H15&gt;0,I15&lt;&gt;"",J15&lt;&gt;0,K15&lt;&gt;0),COUNT($B$11:B14)+1,"")</f>
        <v>3</v>
      </c>
      <c r="C15" s="111" t="s">
        <v>213</v>
      </c>
      <c r="D15" s="106" t="s">
        <v>191</v>
      </c>
      <c r="E15" s="107">
        <v>90781</v>
      </c>
      <c r="F15" s="102">
        <v>46113</v>
      </c>
      <c r="G15" s="41" t="s">
        <v>268</v>
      </c>
      <c r="H15" s="119">
        <v>16</v>
      </c>
      <c r="I15" s="107" t="s">
        <v>310</v>
      </c>
      <c r="J15" s="134">
        <f t="shared" si="1"/>
        <v>55.71</v>
      </c>
      <c r="K15" s="134">
        <f t="shared" si="0"/>
        <v>891.36</v>
      </c>
      <c r="L15" s="161">
        <v>0.24859999999999999</v>
      </c>
      <c r="M15" s="161">
        <v>0.96120000000000005</v>
      </c>
      <c r="N15" s="34"/>
      <c r="O15" s="99" t="str">
        <f ca="1">IF(N15="","", INDIRECT("base!"&amp;ADDRESS(MATCH(N15,#REF!:#REF!,0)+1,4,4)))</f>
        <v/>
      </c>
      <c r="P15" s="41"/>
      <c r="Q15" s="99" t="str">
        <f ca="1">IF(P15="","", INDIRECT("base!"&amp;ADDRESS(MATCH(CONCATENATE(N15,"|",P15),#REF!:#REF!,0)+1,6,4)))</f>
        <v/>
      </c>
      <c r="R15" s="41"/>
      <c r="S15" s="106">
        <f t="shared" si="2"/>
        <v>6.5</v>
      </c>
      <c r="T15" s="106">
        <f t="shared" si="3"/>
        <v>49.21</v>
      </c>
      <c r="U15" s="129">
        <v>5.21</v>
      </c>
      <c r="V15" s="129">
        <v>39.42</v>
      </c>
    </row>
    <row r="16" spans="1:24" ht="30" x14ac:dyDescent="0.25">
      <c r="A16" s="107">
        <v>1</v>
      </c>
      <c r="B16" s="138">
        <f>IF(AND(G16&lt;&gt;"",H16&gt;0,I16&lt;&gt;"",J16&lt;&gt;0,K16&lt;&gt;0),COUNT($B$11:B15)+1,"")</f>
        <v>4</v>
      </c>
      <c r="C16" s="111" t="s">
        <v>214</v>
      </c>
      <c r="D16" s="106" t="s">
        <v>191</v>
      </c>
      <c r="E16" s="107">
        <v>100575</v>
      </c>
      <c r="F16" s="102">
        <v>46113</v>
      </c>
      <c r="G16" s="41" t="s">
        <v>269</v>
      </c>
      <c r="H16" s="119">
        <v>1410.2</v>
      </c>
      <c r="I16" s="107" t="s">
        <v>309</v>
      </c>
      <c r="J16" s="134">
        <f t="shared" si="1"/>
        <v>0.73</v>
      </c>
      <c r="K16" s="134">
        <f t="shared" si="0"/>
        <v>1029.45</v>
      </c>
      <c r="L16" s="161">
        <v>0.24859999999999999</v>
      </c>
      <c r="M16" s="161">
        <v>0.96120000000000005</v>
      </c>
      <c r="N16" s="34"/>
      <c r="O16" s="99" t="str">
        <f ca="1">IF(N16="","", INDIRECT("base!"&amp;ADDRESS(MATCH(N16,#REF!:#REF!,0)+1,4,4)))</f>
        <v/>
      </c>
      <c r="P16" s="41"/>
      <c r="Q16" s="99" t="str">
        <f ca="1">IF(P16="","", INDIRECT("base!"&amp;ADDRESS(MATCH(CONCATENATE(N16,"|",P16),#REF!:#REF!,0)+1,6,4)))</f>
        <v/>
      </c>
      <c r="R16" s="41"/>
      <c r="S16" s="106">
        <f t="shared" si="2"/>
        <v>0.49</v>
      </c>
      <c r="T16" s="106">
        <f t="shared" si="3"/>
        <v>0.24</v>
      </c>
      <c r="U16" s="129">
        <v>0.4</v>
      </c>
      <c r="V16" s="129">
        <v>0.2</v>
      </c>
      <c r="X16" s="45"/>
    </row>
    <row r="17" spans="1:24" ht="30" x14ac:dyDescent="0.25">
      <c r="A17" s="107">
        <v>1</v>
      </c>
      <c r="B17" s="138">
        <f>IF(AND(G17&lt;&gt;"",H17&gt;0,I17&lt;&gt;"",J17&lt;&gt;0,K17&lt;&gt;0),COUNT($B$11:B16)+1,"")</f>
        <v>5</v>
      </c>
      <c r="C17" s="111" t="s">
        <v>215</v>
      </c>
      <c r="D17" s="106" t="s">
        <v>191</v>
      </c>
      <c r="E17" s="107">
        <v>6077</v>
      </c>
      <c r="F17" s="102">
        <v>46113</v>
      </c>
      <c r="G17" s="41" t="s">
        <v>270</v>
      </c>
      <c r="H17" s="119">
        <v>117.14724</v>
      </c>
      <c r="I17" s="107" t="s">
        <v>311</v>
      </c>
      <c r="J17" s="134">
        <f t="shared" si="1"/>
        <v>51.2</v>
      </c>
      <c r="K17" s="134">
        <f t="shared" si="0"/>
        <v>5997.94</v>
      </c>
      <c r="L17" s="161">
        <v>0.24859999999999999</v>
      </c>
      <c r="M17" s="161">
        <v>0.96120000000000005</v>
      </c>
      <c r="N17" s="34"/>
      <c r="O17" s="99" t="str">
        <f ca="1">IF(N17="","", INDIRECT("base!"&amp;ADDRESS(MATCH(N17,#REF!:#REF!,0)+1,4,4)))</f>
        <v/>
      </c>
      <c r="P17" s="41"/>
      <c r="Q17" s="99" t="str">
        <f ca="1">IF(P17="","", INDIRECT("base!"&amp;ADDRESS(MATCH(CONCATENATE(N17,"|",P17),#REF!:#REF!,0)+1,6,4)))</f>
        <v/>
      </c>
      <c r="R17" s="41"/>
      <c r="S17" s="106">
        <f t="shared" si="2"/>
        <v>51.2</v>
      </c>
      <c r="T17" s="106">
        <f t="shared" si="3"/>
        <v>0</v>
      </c>
      <c r="U17" s="129">
        <v>41.01</v>
      </c>
      <c r="V17" s="129">
        <v>0</v>
      </c>
    </row>
    <row r="18" spans="1:24" ht="45" x14ac:dyDescent="0.25">
      <c r="A18" s="107">
        <v>1</v>
      </c>
      <c r="B18" s="138">
        <f>IF(AND(G18&lt;&gt;"",H18&gt;0,I18&lt;&gt;"",J18&lt;&gt;0,K18&lt;&gt;0),COUNT($B$11:B17)+1,"")</f>
        <v>6</v>
      </c>
      <c r="C18" s="111" t="s">
        <v>216</v>
      </c>
      <c r="D18" s="106" t="s">
        <v>191</v>
      </c>
      <c r="E18" s="107">
        <v>105730</v>
      </c>
      <c r="F18" s="102">
        <v>46113</v>
      </c>
      <c r="G18" s="41" t="s">
        <v>502</v>
      </c>
      <c r="H18" s="119">
        <v>9.4770000000000003</v>
      </c>
      <c r="I18" s="107" t="s">
        <v>311</v>
      </c>
      <c r="J18" s="134">
        <f t="shared" si="1"/>
        <v>216.34</v>
      </c>
      <c r="K18" s="134">
        <f t="shared" si="0"/>
        <v>2050.25</v>
      </c>
      <c r="L18" s="161">
        <v>0.24859999999999999</v>
      </c>
      <c r="M18" s="161">
        <v>0.96120000000000005</v>
      </c>
      <c r="N18" s="34"/>
      <c r="O18" s="99" t="str">
        <f ca="1">IF(N18="","", INDIRECT("base!"&amp;ADDRESS(MATCH(N18,#REF!:#REF!,0)+1,4,4)))</f>
        <v/>
      </c>
      <c r="P18" s="41"/>
      <c r="Q18" s="99" t="str">
        <f ca="1">IF(P18="","", INDIRECT("base!"&amp;ADDRESS(MATCH(CONCATENATE(N18,"|",P18),#REF!:#REF!,0)+1,6,4)))</f>
        <v/>
      </c>
      <c r="R18" s="41"/>
      <c r="S18" s="106">
        <f t="shared" si="2"/>
        <v>207.75</v>
      </c>
      <c r="T18" s="106">
        <f t="shared" si="3"/>
        <v>8.59</v>
      </c>
      <c r="U18" s="129">
        <v>166.39</v>
      </c>
      <c r="V18" s="129">
        <v>6.88</v>
      </c>
      <c r="X18" s="261"/>
    </row>
    <row r="19" spans="1:24" ht="45" x14ac:dyDescent="0.25">
      <c r="A19" s="107">
        <v>1</v>
      </c>
      <c r="B19" s="138">
        <f>IF(AND(G19&lt;&gt;"",H19&gt;0,I19&lt;&gt;"",J19&lt;&gt;0,K19&lt;&gt;0),COUNT($B$11:B18)+1,"")</f>
        <v>7</v>
      </c>
      <c r="C19" s="111" t="s">
        <v>217</v>
      </c>
      <c r="D19" s="106" t="s">
        <v>191</v>
      </c>
      <c r="E19" s="107">
        <v>97914</v>
      </c>
      <c r="F19" s="102">
        <v>46113</v>
      </c>
      <c r="G19" s="41" t="s">
        <v>271</v>
      </c>
      <c r="H19" s="119">
        <v>1556.3040000000001</v>
      </c>
      <c r="I19" s="107" t="s">
        <v>312</v>
      </c>
      <c r="J19" s="134">
        <f t="shared" si="1"/>
        <v>4.2699999999999996</v>
      </c>
      <c r="K19" s="134">
        <f t="shared" si="0"/>
        <v>6645.42</v>
      </c>
      <c r="L19" s="161">
        <v>0.24859999999999999</v>
      </c>
      <c r="M19" s="161">
        <v>0.96120000000000005</v>
      </c>
      <c r="N19" s="34"/>
      <c r="O19" s="99" t="str">
        <f ca="1">IF(N19="","", INDIRECT("base!"&amp;ADDRESS(MATCH(N19,#REF!:#REF!,0)+1,4,4)))</f>
        <v/>
      </c>
      <c r="P19" s="41"/>
      <c r="Q19" s="99" t="str">
        <f ca="1">IF(P19="","", INDIRECT("base!"&amp;ADDRESS(MATCH(CONCATENATE(N19,"|",P19),#REF!:#REF!,0)+1,6,4)))</f>
        <v/>
      </c>
      <c r="R19" s="41"/>
      <c r="S19" s="106">
        <f t="shared" si="2"/>
        <v>3.75</v>
      </c>
      <c r="T19" s="106">
        <f t="shared" si="3"/>
        <v>0.52</v>
      </c>
      <c r="U19" s="129">
        <v>3.01</v>
      </c>
      <c r="V19" s="129">
        <v>0.42</v>
      </c>
    </row>
    <row r="20" spans="1:24" ht="45" x14ac:dyDescent="0.25">
      <c r="A20" s="107">
        <v>1</v>
      </c>
      <c r="B20" s="138">
        <f>IF(AND(G20&lt;&gt;"",H20&gt;0,I20&lt;&gt;"",J20&lt;&gt;0,K20&lt;&gt;0),COUNT($B$11:B19)+1,"")</f>
        <v>8</v>
      </c>
      <c r="C20" s="111" t="s">
        <v>218</v>
      </c>
      <c r="D20" s="106" t="s">
        <v>250</v>
      </c>
      <c r="E20" s="107" t="s">
        <v>254</v>
      </c>
      <c r="F20" s="102">
        <v>46113</v>
      </c>
      <c r="G20" s="41" t="s">
        <v>272</v>
      </c>
      <c r="H20" s="119">
        <v>2</v>
      </c>
      <c r="I20" s="107" t="s">
        <v>310</v>
      </c>
      <c r="J20" s="134">
        <f t="shared" si="1"/>
        <v>582.24</v>
      </c>
      <c r="K20" s="134">
        <f t="shared" si="0"/>
        <v>1164.48</v>
      </c>
      <c r="L20" s="161">
        <v>0.24859999999999999</v>
      </c>
      <c r="M20" s="161">
        <v>0.96120000000000005</v>
      </c>
      <c r="N20" s="34"/>
      <c r="O20" s="99" t="str">
        <f ca="1">IF(N20="","", INDIRECT("base!"&amp;ADDRESS(MATCH(N20,#REF!:#REF!,0)+1,4,4)))</f>
        <v/>
      </c>
      <c r="P20" s="41"/>
      <c r="Q20" s="99" t="str">
        <f ca="1">IF(P20="","", INDIRECT("base!"&amp;ADDRESS(MATCH(CONCATENATE(N20,"|",P20),#REF!:#REF!,0)+1,6,4)))</f>
        <v/>
      </c>
      <c r="R20" s="41"/>
      <c r="S20" s="106">
        <f t="shared" si="2"/>
        <v>582.24</v>
      </c>
      <c r="T20" s="106">
        <f t="shared" si="3"/>
        <v>0</v>
      </c>
      <c r="U20" s="129">
        <v>466.32</v>
      </c>
      <c r="V20" s="129">
        <v>0</v>
      </c>
    </row>
    <row r="21" spans="1:24" x14ac:dyDescent="0.25">
      <c r="A21" s="107">
        <v>1</v>
      </c>
      <c r="B21" s="138">
        <f>IF(AND(G21&lt;&gt;"",H21&gt;0,I21&lt;&gt;"",J21&lt;&gt;0,K21&lt;&gt;0),COUNT($B$11:B20)+1,"")</f>
        <v>9</v>
      </c>
      <c r="C21" s="111" t="s">
        <v>219</v>
      </c>
      <c r="D21" s="106" t="s">
        <v>251</v>
      </c>
      <c r="E21" s="107" t="s">
        <v>255</v>
      </c>
      <c r="F21" s="102">
        <v>46113</v>
      </c>
      <c r="G21" s="41" t="s">
        <v>273</v>
      </c>
      <c r="H21" s="119">
        <v>137.5</v>
      </c>
      <c r="I21" s="107" t="s">
        <v>313</v>
      </c>
      <c r="J21" s="134">
        <f t="shared" si="1"/>
        <v>15.42</v>
      </c>
      <c r="K21" s="134">
        <f t="shared" si="0"/>
        <v>2120.25</v>
      </c>
      <c r="L21" s="161">
        <v>0.24859999999999999</v>
      </c>
      <c r="M21" s="161">
        <v>0.96120000000000005</v>
      </c>
      <c r="N21" s="34"/>
      <c r="O21" s="99" t="str">
        <f ca="1">IF(N21="","", INDIRECT("base!"&amp;ADDRESS(MATCH(N21,#REF!:#REF!,0)+1,4,4)))</f>
        <v/>
      </c>
      <c r="P21" s="41"/>
      <c r="Q21" s="99" t="str">
        <f ca="1">IF(P21="","", INDIRECT("base!"&amp;ADDRESS(MATCH(CONCATENATE(N21,"|",P21),#REF!:#REF!,0)+1,6,4)))</f>
        <v/>
      </c>
      <c r="R21" s="41"/>
      <c r="S21" s="106">
        <f t="shared" si="2"/>
        <v>13.74</v>
      </c>
      <c r="T21" s="106">
        <f t="shared" si="3"/>
        <v>1.68</v>
      </c>
      <c r="U21" s="129">
        <v>11.01</v>
      </c>
      <c r="V21" s="129">
        <v>1.35</v>
      </c>
    </row>
    <row r="22" spans="1:24" x14ac:dyDescent="0.25">
      <c r="A22" s="142">
        <v>1</v>
      </c>
      <c r="B22" s="139" t="str">
        <f>IF(AND(G22&lt;&gt;"",H22&gt;0,I22&lt;&gt;"",J22&lt;&gt;0,K22&lt;&gt;0),COUNT($B$11:B21)+1,"")</f>
        <v/>
      </c>
      <c r="C22" s="139">
        <v>2</v>
      </c>
      <c r="D22" s="143"/>
      <c r="E22" s="142"/>
      <c r="F22" s="144"/>
      <c r="G22" s="141" t="s">
        <v>274</v>
      </c>
      <c r="H22" s="145"/>
      <c r="I22" s="142"/>
      <c r="J22" s="140" t="str">
        <f t="shared" si="1"/>
        <v/>
      </c>
      <c r="K22" s="140" t="str">
        <f t="shared" si="0"/>
        <v/>
      </c>
      <c r="L22" s="146"/>
      <c r="M22" s="146"/>
      <c r="N22" s="147"/>
      <c r="O22" s="141" t="str">
        <f ca="1">IF(N22="","", INDIRECT("base!"&amp;ADDRESS(MATCH(N22,#REF!:#REF!,0)+1,4,4)))</f>
        <v/>
      </c>
      <c r="P22" s="141"/>
      <c r="Q22" s="141" t="str">
        <f ca="1">IF(P22="","", INDIRECT("base!"&amp;ADDRESS(MATCH(CONCATENATE(N22,"|",P22),#REF!:#REF!,0)+1,6,4)))</f>
        <v/>
      </c>
      <c r="R22" s="141"/>
      <c r="S22" s="143"/>
      <c r="T22" s="143"/>
      <c r="U22" s="129"/>
      <c r="V22" s="129"/>
    </row>
    <row r="23" spans="1:24" ht="60" x14ac:dyDescent="0.25">
      <c r="A23" s="107">
        <v>1</v>
      </c>
      <c r="B23" s="138">
        <f>IF(AND(G23&lt;&gt;"",H23&gt;0,I23&lt;&gt;"",J23&lt;&gt;0,K23&lt;&gt;0),COUNT($B$11:B22)+1,"")</f>
        <v>10</v>
      </c>
      <c r="C23" s="111" t="s">
        <v>220</v>
      </c>
      <c r="D23" s="106" t="s">
        <v>251</v>
      </c>
      <c r="E23" s="107" t="s">
        <v>256</v>
      </c>
      <c r="F23" s="102">
        <v>46113</v>
      </c>
      <c r="G23" s="41" t="s">
        <v>275</v>
      </c>
      <c r="H23" s="119">
        <v>97.67</v>
      </c>
      <c r="I23" s="107" t="s">
        <v>313</v>
      </c>
      <c r="J23" s="134">
        <f t="shared" si="1"/>
        <v>125.03</v>
      </c>
      <c r="K23" s="134">
        <f t="shared" si="0"/>
        <v>12211.68</v>
      </c>
      <c r="L23" s="161">
        <v>0.24859999999999999</v>
      </c>
      <c r="M23" s="161">
        <v>0.96120000000000005</v>
      </c>
      <c r="N23" s="34"/>
      <c r="O23" s="99" t="str">
        <f ca="1">IF(N23="","", INDIRECT("base!"&amp;ADDRESS(MATCH(N23,#REF!:#REF!,0)+1,4,4)))</f>
        <v/>
      </c>
      <c r="P23" s="41"/>
      <c r="Q23" s="99" t="str">
        <f ca="1">IF(P23="","", INDIRECT("base!"&amp;ADDRESS(MATCH(CONCATENATE(N23,"|",P23),#REF!:#REF!,0)+1,6,4)))</f>
        <v/>
      </c>
      <c r="R23" s="41"/>
      <c r="S23" s="106">
        <f t="shared" si="2"/>
        <v>113.67</v>
      </c>
      <c r="T23" s="106">
        <f t="shared" si="3"/>
        <v>11.36</v>
      </c>
      <c r="U23" s="129">
        <v>91.04</v>
      </c>
      <c r="V23" s="129">
        <v>9.1</v>
      </c>
    </row>
    <row r="24" spans="1:24" ht="45" x14ac:dyDescent="0.25">
      <c r="A24" s="107">
        <v>1</v>
      </c>
      <c r="B24" s="138">
        <f>IF(AND(G24&lt;&gt;"",H24&gt;0,I24&lt;&gt;"",J24&lt;&gt;0,K24&lt;&gt;0),COUNT($B$11:B23)+1,"")</f>
        <v>11</v>
      </c>
      <c r="C24" s="111" t="s">
        <v>221</v>
      </c>
      <c r="D24" s="106" t="s">
        <v>191</v>
      </c>
      <c r="E24" s="107">
        <v>97933</v>
      </c>
      <c r="F24" s="102">
        <v>46113</v>
      </c>
      <c r="G24" s="41" t="s">
        <v>276</v>
      </c>
      <c r="H24" s="119">
        <v>1</v>
      </c>
      <c r="I24" s="107" t="s">
        <v>314</v>
      </c>
      <c r="J24" s="134">
        <f t="shared" si="1"/>
        <v>1519.19</v>
      </c>
      <c r="K24" s="134">
        <f t="shared" si="0"/>
        <v>1519.19</v>
      </c>
      <c r="L24" s="161">
        <v>0.24859999999999999</v>
      </c>
      <c r="M24" s="161">
        <v>0.96120000000000005</v>
      </c>
      <c r="N24" s="34"/>
      <c r="O24" s="99" t="str">
        <f ca="1">IF(N24="","", INDIRECT("base!"&amp;ADDRESS(MATCH(N24,#REF!:#REF!,0)+1,4,4)))</f>
        <v/>
      </c>
      <c r="P24" s="41"/>
      <c r="Q24" s="99" t="str">
        <f ca="1">IF(P24="","", INDIRECT("base!"&amp;ADDRESS(MATCH(CONCATENATE(N24,"|",P24),#REF!:#REF!,0)+1,6,4)))</f>
        <v/>
      </c>
      <c r="R24" s="41"/>
      <c r="S24" s="106">
        <f t="shared" si="2"/>
        <v>1478.97</v>
      </c>
      <c r="T24" s="106">
        <f t="shared" si="3"/>
        <v>40.22</v>
      </c>
      <c r="U24" s="129">
        <v>1184.51</v>
      </c>
      <c r="V24" s="129">
        <v>32.22</v>
      </c>
    </row>
    <row r="25" spans="1:24" ht="75" x14ac:dyDescent="0.25">
      <c r="A25" s="107">
        <v>1</v>
      </c>
      <c r="B25" s="138">
        <f>IF(AND(G25&lt;&gt;"",H25&gt;0,I25&lt;&gt;"",J25&lt;&gt;0,K25&lt;&gt;0),COUNT($B$11:B24)+1,"")</f>
        <v>12</v>
      </c>
      <c r="C25" s="111" t="s">
        <v>222</v>
      </c>
      <c r="D25" s="106" t="s">
        <v>191</v>
      </c>
      <c r="E25" s="107">
        <v>102988</v>
      </c>
      <c r="F25" s="102">
        <v>46113</v>
      </c>
      <c r="G25" s="41" t="s">
        <v>277</v>
      </c>
      <c r="H25" s="119">
        <v>4.34</v>
      </c>
      <c r="I25" s="107" t="s">
        <v>309</v>
      </c>
      <c r="J25" s="134">
        <f t="shared" si="1"/>
        <v>74.37</v>
      </c>
      <c r="K25" s="134">
        <f t="shared" si="0"/>
        <v>322.77</v>
      </c>
      <c r="L25" s="161">
        <v>0.24859999999999999</v>
      </c>
      <c r="M25" s="161">
        <v>0.96120000000000005</v>
      </c>
      <c r="N25" s="34"/>
      <c r="O25" s="99" t="str">
        <f ca="1">IF(N25="","", INDIRECT("base!"&amp;ADDRESS(MATCH(N25,#REF!:#REF!,0)+1,4,4)))</f>
        <v/>
      </c>
      <c r="P25" s="41"/>
      <c r="Q25" s="99" t="str">
        <f ca="1">IF(P25="","", INDIRECT("base!"&amp;ADDRESS(MATCH(CONCATENATE(N25,"|",P25),#REF!:#REF!,0)+1,6,4)))</f>
        <v/>
      </c>
      <c r="R25" s="41"/>
      <c r="S25" s="106">
        <f t="shared" si="2"/>
        <v>26.43</v>
      </c>
      <c r="T25" s="106">
        <f t="shared" si="3"/>
        <v>47.94</v>
      </c>
      <c r="U25" s="129">
        <v>21.17</v>
      </c>
      <c r="V25" s="129">
        <v>38.4</v>
      </c>
    </row>
    <row r="26" spans="1:24" ht="90" x14ac:dyDescent="0.25">
      <c r="A26" s="107">
        <v>1</v>
      </c>
      <c r="B26" s="138">
        <f>IF(AND(G26&lt;&gt;"",H26&gt;0,I26&lt;&gt;"",J26&lt;&gt;0,K26&lt;&gt;0),COUNT($B$11:B25)+1,"")</f>
        <v>13</v>
      </c>
      <c r="C26" s="111" t="s">
        <v>223</v>
      </c>
      <c r="D26" s="106" t="s">
        <v>191</v>
      </c>
      <c r="E26" s="107">
        <v>90106</v>
      </c>
      <c r="F26" s="102">
        <v>46113</v>
      </c>
      <c r="G26" s="41" t="s">
        <v>278</v>
      </c>
      <c r="H26" s="119">
        <v>11.4</v>
      </c>
      <c r="I26" s="107" t="s">
        <v>311</v>
      </c>
      <c r="J26" s="134">
        <f t="shared" si="1"/>
        <v>10.84</v>
      </c>
      <c r="K26" s="134">
        <f t="shared" si="0"/>
        <v>123.58</v>
      </c>
      <c r="L26" s="161">
        <v>0.24859999999999999</v>
      </c>
      <c r="M26" s="161">
        <v>0.96120000000000005</v>
      </c>
      <c r="N26" s="34"/>
      <c r="O26" s="99" t="str">
        <f ca="1">IF(N26="","", INDIRECT("base!"&amp;ADDRESS(MATCH(N26,#REF!:#REF!,0)+1,4,4)))</f>
        <v/>
      </c>
      <c r="P26" s="41"/>
      <c r="Q26" s="99" t="str">
        <f ca="1">IF(P26="","", INDIRECT("base!"&amp;ADDRESS(MATCH(CONCATENATE(N26,"|",P26),#REF!:#REF!,0)+1,6,4)))</f>
        <v/>
      </c>
      <c r="R26" s="41"/>
      <c r="S26" s="106">
        <f t="shared" si="2"/>
        <v>7.16</v>
      </c>
      <c r="T26" s="106">
        <f t="shared" si="3"/>
        <v>3.68</v>
      </c>
      <c r="U26" s="129">
        <v>5.74</v>
      </c>
      <c r="V26" s="129">
        <v>2.95</v>
      </c>
    </row>
    <row r="27" spans="1:24" ht="45" x14ac:dyDescent="0.25">
      <c r="A27" s="107">
        <v>1</v>
      </c>
      <c r="B27" s="138">
        <f>IF(AND(G27&lt;&gt;"",H27&gt;0,I27&lt;&gt;"",J27&lt;&gt;0,K27&lt;&gt;0),COUNT($B$11:B26)+1,"")</f>
        <v>14</v>
      </c>
      <c r="C27" s="111" t="s">
        <v>224</v>
      </c>
      <c r="D27" s="106" t="s">
        <v>191</v>
      </c>
      <c r="E27" s="107">
        <v>90696</v>
      </c>
      <c r="F27" s="102">
        <v>46113</v>
      </c>
      <c r="G27" s="41" t="s">
        <v>279</v>
      </c>
      <c r="H27" s="119">
        <v>9.5</v>
      </c>
      <c r="I27" s="107" t="s">
        <v>313</v>
      </c>
      <c r="J27" s="134">
        <f t="shared" si="1"/>
        <v>221.72</v>
      </c>
      <c r="K27" s="134">
        <f t="shared" si="0"/>
        <v>2106.34</v>
      </c>
      <c r="L27" s="161">
        <v>0.24859999999999999</v>
      </c>
      <c r="M27" s="161">
        <v>0.96120000000000005</v>
      </c>
      <c r="N27" s="34"/>
      <c r="O27" s="99" t="str">
        <f ca="1">IF(N27="","", INDIRECT("base!"&amp;ADDRESS(MATCH(N27,#REF!:#REF!,0)+1,4,4)))</f>
        <v/>
      </c>
      <c r="P27" s="41"/>
      <c r="Q27" s="99" t="str">
        <f ca="1">IF(P27="","", INDIRECT("base!"&amp;ADDRESS(MATCH(CONCATENATE(N27,"|",P27),#REF!:#REF!,0)+1,6,4)))</f>
        <v/>
      </c>
      <c r="R27" s="41"/>
      <c r="S27" s="106">
        <f t="shared" si="2"/>
        <v>217.7</v>
      </c>
      <c r="T27" s="106">
        <f t="shared" si="3"/>
        <v>4.0199999999999996</v>
      </c>
      <c r="U27" s="129">
        <v>174.36</v>
      </c>
      <c r="V27" s="129">
        <v>3.22</v>
      </c>
    </row>
    <row r="28" spans="1:24" ht="45" x14ac:dyDescent="0.25">
      <c r="A28" s="107">
        <v>1</v>
      </c>
      <c r="B28" s="138">
        <f>IF(AND(G28&lt;&gt;"",H28&gt;0,I28&lt;&gt;"",J28&lt;&gt;0,K28&lt;&gt;0),COUNT($B$11:B27)+1,"")</f>
        <v>15</v>
      </c>
      <c r="C28" s="111" t="s">
        <v>225</v>
      </c>
      <c r="D28" s="106" t="s">
        <v>191</v>
      </c>
      <c r="E28" s="107">
        <v>104741</v>
      </c>
      <c r="F28" s="102">
        <v>46113</v>
      </c>
      <c r="G28" s="41" t="s">
        <v>280</v>
      </c>
      <c r="H28" s="119">
        <v>11.4</v>
      </c>
      <c r="I28" s="107" t="s">
        <v>311</v>
      </c>
      <c r="J28" s="134">
        <f t="shared" si="1"/>
        <v>32.090000000000003</v>
      </c>
      <c r="K28" s="134">
        <f t="shared" si="0"/>
        <v>365.83</v>
      </c>
      <c r="L28" s="161">
        <v>0.24859999999999999</v>
      </c>
      <c r="M28" s="161">
        <v>0.96120000000000005</v>
      </c>
      <c r="N28" s="34"/>
      <c r="O28" s="99" t="str">
        <f ca="1">IF(N28="","", INDIRECT("base!"&amp;ADDRESS(MATCH(N28,#REF!:#REF!,0)+1,4,4)))</f>
        <v/>
      </c>
      <c r="P28" s="41"/>
      <c r="Q28" s="99" t="str">
        <f ca="1">IF(P28="","", INDIRECT("base!"&amp;ADDRESS(MATCH(CONCATENATE(N28,"|",P28),#REF!:#REF!,0)+1,6,4)))</f>
        <v/>
      </c>
      <c r="R28" s="41"/>
      <c r="S28" s="106">
        <f t="shared" si="2"/>
        <v>20.75</v>
      </c>
      <c r="T28" s="106">
        <f t="shared" si="3"/>
        <v>11.34</v>
      </c>
      <c r="U28" s="129">
        <v>16.62</v>
      </c>
      <c r="V28" s="129">
        <v>9.09</v>
      </c>
    </row>
    <row r="29" spans="1:24" ht="45" x14ac:dyDescent="0.25">
      <c r="A29" s="107">
        <v>1</v>
      </c>
      <c r="B29" s="138">
        <f>IF(AND(G29&lt;&gt;"",H29&gt;0,I29&lt;&gt;"",J29&lt;&gt;0,K29&lt;&gt;0),COUNT($B$11:B28)+1,"")</f>
        <v>16</v>
      </c>
      <c r="C29" s="111" t="s">
        <v>226</v>
      </c>
      <c r="D29" s="106" t="s">
        <v>191</v>
      </c>
      <c r="E29" s="107">
        <v>101618</v>
      </c>
      <c r="F29" s="102">
        <v>46113</v>
      </c>
      <c r="G29" s="41" t="s">
        <v>281</v>
      </c>
      <c r="H29" s="119">
        <v>1.2350000000000001</v>
      </c>
      <c r="I29" s="107" t="s">
        <v>311</v>
      </c>
      <c r="J29" s="134">
        <f t="shared" si="1"/>
        <v>291.11</v>
      </c>
      <c r="K29" s="134">
        <f t="shared" si="0"/>
        <v>359.52</v>
      </c>
      <c r="L29" s="161">
        <v>0.24859999999999999</v>
      </c>
      <c r="M29" s="161">
        <v>0.96120000000000005</v>
      </c>
      <c r="N29" s="34"/>
      <c r="O29" s="99" t="str">
        <f ca="1">IF(N29="","", INDIRECT("base!"&amp;ADDRESS(MATCH(N29,#REF!:#REF!,0)+1,4,4)))</f>
        <v/>
      </c>
      <c r="P29" s="41"/>
      <c r="Q29" s="99" t="str">
        <f ca="1">IF(P29="","", INDIRECT("base!"&amp;ADDRESS(MATCH(CONCATENATE(N29,"|",P29),#REF!:#REF!,0)+1,6,4)))</f>
        <v/>
      </c>
      <c r="R29" s="41"/>
      <c r="S29" s="106">
        <f t="shared" si="2"/>
        <v>173.06</v>
      </c>
      <c r="T29" s="106">
        <f t="shared" si="3"/>
        <v>118.05</v>
      </c>
      <c r="U29" s="129">
        <v>138.61000000000001</v>
      </c>
      <c r="V29" s="129">
        <v>94.55</v>
      </c>
    </row>
    <row r="30" spans="1:24" x14ac:dyDescent="0.25">
      <c r="A30" s="142">
        <v>1</v>
      </c>
      <c r="B30" s="139" t="str">
        <f>IF(AND(G30&lt;&gt;"",H30&gt;0,I30&lt;&gt;"",J30&lt;&gt;0,K30&lt;&gt;0),COUNT($B$11:B29)+1,"")</f>
        <v/>
      </c>
      <c r="C30" s="139">
        <v>3</v>
      </c>
      <c r="D30" s="143"/>
      <c r="E30" s="142"/>
      <c r="F30" s="144"/>
      <c r="G30" s="141" t="s">
        <v>282</v>
      </c>
      <c r="H30" s="145"/>
      <c r="I30" s="142"/>
      <c r="J30" s="140" t="str">
        <f t="shared" si="1"/>
        <v/>
      </c>
      <c r="K30" s="140" t="str">
        <f t="shared" si="0"/>
        <v/>
      </c>
      <c r="L30" s="146"/>
      <c r="M30" s="146"/>
      <c r="N30" s="147"/>
      <c r="O30" s="141" t="str">
        <f ca="1">IF(N30="","", INDIRECT("base!"&amp;ADDRESS(MATCH(N30,#REF!:#REF!,0)+1,4,4)))</f>
        <v/>
      </c>
      <c r="P30" s="141"/>
      <c r="Q30" s="141" t="str">
        <f ca="1">IF(P30="","", INDIRECT("base!"&amp;ADDRESS(MATCH(CONCATENATE(N30,"|",P30),#REF!:#REF!,0)+1,6,4)))</f>
        <v/>
      </c>
      <c r="R30" s="141"/>
      <c r="S30" s="143"/>
      <c r="T30" s="143"/>
      <c r="U30" s="129"/>
      <c r="V30" s="129"/>
    </row>
    <row r="31" spans="1:24" ht="45" x14ac:dyDescent="0.25">
      <c r="A31" s="107">
        <v>1</v>
      </c>
      <c r="B31" s="138">
        <f>IF(AND(G31&lt;&gt;"",H31&gt;0,I31&lt;&gt;"",J31&lt;&gt;0,K31&lt;&gt;0),COUNT($B$11:B30)+1,"")</f>
        <v>17</v>
      </c>
      <c r="C31" s="111" t="s">
        <v>227</v>
      </c>
      <c r="D31" s="106" t="s">
        <v>191</v>
      </c>
      <c r="E31" s="107">
        <v>97101</v>
      </c>
      <c r="F31" s="102">
        <v>46113</v>
      </c>
      <c r="G31" s="41" t="s">
        <v>283</v>
      </c>
      <c r="H31" s="119">
        <v>569.70000000000005</v>
      </c>
      <c r="I31" s="107" t="s">
        <v>309</v>
      </c>
      <c r="J31" s="134">
        <f t="shared" si="1"/>
        <v>225.97</v>
      </c>
      <c r="K31" s="134">
        <f t="shared" si="0"/>
        <v>128735.11</v>
      </c>
      <c r="L31" s="161">
        <v>0.24859999999999999</v>
      </c>
      <c r="M31" s="161">
        <v>0.96120000000000005</v>
      </c>
      <c r="N31" s="34"/>
      <c r="O31" s="99" t="str">
        <f ca="1">IF(N31="","", INDIRECT("base!"&amp;ADDRESS(MATCH(N31,#REF!:#REF!,0)+1,4,4)))</f>
        <v/>
      </c>
      <c r="P31" s="41"/>
      <c r="Q31" s="99" t="str">
        <f ca="1">IF(P31="","", INDIRECT("base!"&amp;ADDRESS(MATCH(CONCATENATE(N31,"|",P31),#REF!:#REF!,0)+1,6,4)))</f>
        <v/>
      </c>
      <c r="R31" s="41"/>
      <c r="S31" s="106">
        <f t="shared" si="2"/>
        <v>199.9</v>
      </c>
      <c r="T31" s="106">
        <f t="shared" si="3"/>
        <v>26.07</v>
      </c>
      <c r="U31" s="129">
        <v>160.1</v>
      </c>
      <c r="V31" s="129">
        <v>20.88</v>
      </c>
    </row>
    <row r="32" spans="1:24" ht="48" customHeight="1" x14ac:dyDescent="0.25">
      <c r="A32" s="107">
        <v>1</v>
      </c>
      <c r="B32" s="138">
        <f>IF(AND(G32&lt;&gt;"",H32&gt;0,I32&lt;&gt;"",J32&lt;&gt;0,K32&lt;&gt;0),COUNT($B$11:B31)+1,"")</f>
        <v>18</v>
      </c>
      <c r="C32" s="111" t="s">
        <v>228</v>
      </c>
      <c r="D32" s="106" t="s">
        <v>191</v>
      </c>
      <c r="E32" s="107">
        <v>98575</v>
      </c>
      <c r="F32" s="102">
        <v>46113</v>
      </c>
      <c r="G32" s="41" t="s">
        <v>284</v>
      </c>
      <c r="H32" s="119">
        <v>37.619999999999997</v>
      </c>
      <c r="I32" s="107" t="s">
        <v>313</v>
      </c>
      <c r="J32" s="134">
        <f t="shared" si="1"/>
        <v>87.99</v>
      </c>
      <c r="K32" s="134">
        <f t="shared" si="0"/>
        <v>3310.18</v>
      </c>
      <c r="L32" s="161">
        <v>0.24859999999999999</v>
      </c>
      <c r="M32" s="161">
        <v>0.96120000000000005</v>
      </c>
      <c r="N32" s="34"/>
      <c r="O32" s="99" t="str">
        <f ca="1">IF(N32="","", INDIRECT("base!"&amp;ADDRESS(MATCH(N32,#REF!:#REF!,0)+1,4,4)))</f>
        <v/>
      </c>
      <c r="P32" s="41"/>
      <c r="Q32" s="99" t="str">
        <f ca="1">IF(P32="","", INDIRECT("base!"&amp;ADDRESS(MATCH(CONCATENATE(N32,"|",P32),#REF!:#REF!,0)+1,6,4)))</f>
        <v/>
      </c>
      <c r="R32" s="41"/>
      <c r="S32" s="106">
        <f t="shared" si="2"/>
        <v>46.69</v>
      </c>
      <c r="T32" s="106">
        <f t="shared" si="3"/>
        <v>41.3</v>
      </c>
      <c r="U32" s="129">
        <v>37.4</v>
      </c>
      <c r="V32" s="129">
        <v>33.08</v>
      </c>
    </row>
    <row r="33" spans="1:22" ht="30" x14ac:dyDescent="0.25">
      <c r="A33" s="107">
        <v>1</v>
      </c>
      <c r="B33" s="138">
        <f>IF(AND(G33&lt;&gt;"",H33&gt;0,I33&lt;&gt;"",J33&lt;&gt;0,K33&lt;&gt;0),COUNT($B$11:B32)+1,"")</f>
        <v>19</v>
      </c>
      <c r="C33" s="111" t="s">
        <v>229</v>
      </c>
      <c r="D33" s="106" t="s">
        <v>251</v>
      </c>
      <c r="E33" s="107" t="s">
        <v>257</v>
      </c>
      <c r="F33" s="102">
        <v>46113</v>
      </c>
      <c r="G33" s="41" t="s">
        <v>285</v>
      </c>
      <c r="H33" s="119">
        <v>569.70000000000005</v>
      </c>
      <c r="I33" s="107" t="s">
        <v>309</v>
      </c>
      <c r="J33" s="134">
        <f t="shared" si="1"/>
        <v>479.88</v>
      </c>
      <c r="K33" s="134">
        <f t="shared" si="0"/>
        <v>273387.64</v>
      </c>
      <c r="L33" s="161">
        <v>0.24859999999999999</v>
      </c>
      <c r="M33" s="161">
        <v>0.96120000000000005</v>
      </c>
      <c r="N33" s="34"/>
      <c r="O33" s="99" t="str">
        <f ca="1">IF(N33="","", INDIRECT("base!"&amp;ADDRESS(MATCH(N33,#REF!:#REF!,0)+1,4,4)))</f>
        <v/>
      </c>
      <c r="P33" s="41"/>
      <c r="Q33" s="99" t="str">
        <f ca="1">IF(P33="","", INDIRECT("base!"&amp;ADDRESS(MATCH(CONCATENATE(N33,"|",P33),#REF!:#REF!,0)+1,6,4)))</f>
        <v/>
      </c>
      <c r="R33" s="41"/>
      <c r="S33" s="106">
        <f t="shared" si="2"/>
        <v>479.88</v>
      </c>
      <c r="T33" s="106">
        <f t="shared" si="3"/>
        <v>0</v>
      </c>
      <c r="U33" s="129">
        <v>384.34</v>
      </c>
      <c r="V33" s="129">
        <v>0</v>
      </c>
    </row>
    <row r="34" spans="1:22" x14ac:dyDescent="0.25">
      <c r="A34" s="142">
        <v>1</v>
      </c>
      <c r="B34" s="139" t="str">
        <f>IF(AND(G34&lt;&gt;"",H34&gt;0,I34&lt;&gt;"",J34&lt;&gt;0,K34&lt;&gt;0),COUNT($B$11:B33)+1,"")</f>
        <v/>
      </c>
      <c r="C34" s="139">
        <v>4</v>
      </c>
      <c r="D34" s="143"/>
      <c r="E34" s="142"/>
      <c r="F34" s="144"/>
      <c r="G34" s="141" t="s">
        <v>286</v>
      </c>
      <c r="H34" s="145"/>
      <c r="I34" s="142"/>
      <c r="J34" s="140" t="str">
        <f t="shared" si="1"/>
        <v/>
      </c>
      <c r="K34" s="140" t="str">
        <f t="shared" si="0"/>
        <v/>
      </c>
      <c r="L34" s="146"/>
      <c r="M34" s="146"/>
      <c r="N34" s="147"/>
      <c r="O34" s="141" t="str">
        <f ca="1">IF(N34="","", INDIRECT("base!"&amp;ADDRESS(MATCH(N34,#REF!:#REF!,0)+1,4,4)))</f>
        <v/>
      </c>
      <c r="P34" s="141"/>
      <c r="Q34" s="141" t="str">
        <f ca="1">IF(P34="","", INDIRECT("base!"&amp;ADDRESS(MATCH(CONCATENATE(N34,"|",P34),#REF!:#REF!,0)+1,6,4)))</f>
        <v/>
      </c>
      <c r="R34" s="141"/>
      <c r="S34" s="143"/>
      <c r="T34" s="143"/>
      <c r="U34" s="129"/>
      <c r="V34" s="129"/>
    </row>
    <row r="35" spans="1:22" ht="30" x14ac:dyDescent="0.25">
      <c r="A35" s="107">
        <v>1</v>
      </c>
      <c r="B35" s="138">
        <f>IF(AND(G35&lt;&gt;"",H35&gt;0,I35&lt;&gt;"",J35&lt;&gt;0,K35&lt;&gt;0),COUNT($B$11:B34)+1,"")</f>
        <v>20</v>
      </c>
      <c r="C35" s="111" t="s">
        <v>230</v>
      </c>
      <c r="D35" s="106" t="s">
        <v>251</v>
      </c>
      <c r="E35" s="107" t="s">
        <v>258</v>
      </c>
      <c r="F35" s="102">
        <v>46113</v>
      </c>
      <c r="G35" s="41" t="s">
        <v>287</v>
      </c>
      <c r="H35" s="119">
        <v>2</v>
      </c>
      <c r="I35" s="107" t="s">
        <v>315</v>
      </c>
      <c r="J35" s="134">
        <f t="shared" si="1"/>
        <v>52860.21</v>
      </c>
      <c r="K35" s="134">
        <f t="shared" si="0"/>
        <v>105720.42</v>
      </c>
      <c r="L35" s="161">
        <v>0.17860000000000001</v>
      </c>
      <c r="M35" s="161">
        <v>0.96120000000000005</v>
      </c>
      <c r="N35" s="34"/>
      <c r="O35" s="99" t="str">
        <f ca="1">IF(N35="","", INDIRECT("base!"&amp;ADDRESS(MATCH(N35,#REF!:#REF!,0)+1,4,4)))</f>
        <v/>
      </c>
      <c r="P35" s="41"/>
      <c r="Q35" s="99" t="str">
        <f ca="1">IF(P35="","", INDIRECT("base!"&amp;ADDRESS(MATCH(CONCATENATE(N35,"|",P35),#REF!:#REF!,0)+1,6,4)))</f>
        <v/>
      </c>
      <c r="R35" s="41"/>
      <c r="S35" s="106">
        <f t="shared" si="2"/>
        <v>52860.21</v>
      </c>
      <c r="T35" s="106">
        <f t="shared" si="3"/>
        <v>0</v>
      </c>
      <c r="U35" s="129">
        <v>44850</v>
      </c>
      <c r="V35" s="129">
        <v>0</v>
      </c>
    </row>
    <row r="36" spans="1:22" ht="45" x14ac:dyDescent="0.25">
      <c r="A36" s="107">
        <v>1</v>
      </c>
      <c r="B36" s="138">
        <f>IF(AND(G36&lt;&gt;"",H36&gt;0,I36&lt;&gt;"",J36&lt;&gt;0,K36&lt;&gt;0),COUNT($B$11:B35)+1,"")</f>
        <v>21</v>
      </c>
      <c r="C36" s="111" t="s">
        <v>231</v>
      </c>
      <c r="D36" s="106" t="s">
        <v>207</v>
      </c>
      <c r="E36" s="107">
        <v>40063</v>
      </c>
      <c r="F36" s="102">
        <v>46113</v>
      </c>
      <c r="G36" s="41" t="s">
        <v>288</v>
      </c>
      <c r="H36" s="119">
        <v>2</v>
      </c>
      <c r="I36" s="107" t="s">
        <v>314</v>
      </c>
      <c r="J36" s="134">
        <f t="shared" si="1"/>
        <v>2156.8200000000002</v>
      </c>
      <c r="K36" s="134">
        <f t="shared" si="0"/>
        <v>4313.6400000000003</v>
      </c>
      <c r="L36" s="161">
        <v>0.17860000000000001</v>
      </c>
      <c r="M36" s="161">
        <v>0.96120000000000005</v>
      </c>
      <c r="N36" s="34"/>
      <c r="O36" s="99" t="str">
        <f ca="1">IF(N36="","", INDIRECT("base!"&amp;ADDRESS(MATCH(N36,#REF!:#REF!,0)+1,4,4)))</f>
        <v/>
      </c>
      <c r="P36" s="41"/>
      <c r="Q36" s="99" t="str">
        <f ca="1">IF(P36="","", INDIRECT("base!"&amp;ADDRESS(MATCH(CONCATENATE(N36,"|",P36),#REF!:#REF!,0)+1,6,4)))</f>
        <v/>
      </c>
      <c r="R36" s="41"/>
      <c r="S36" s="106">
        <f t="shared" si="2"/>
        <v>2156.8200000000002</v>
      </c>
      <c r="T36" s="106">
        <f t="shared" si="3"/>
        <v>0</v>
      </c>
      <c r="U36" s="129">
        <v>1829.99</v>
      </c>
      <c r="V36" s="129">
        <v>0</v>
      </c>
    </row>
    <row r="37" spans="1:22" ht="60" x14ac:dyDescent="0.25">
      <c r="A37" s="107">
        <v>1</v>
      </c>
      <c r="B37" s="138">
        <f>IF(AND(G37&lt;&gt;"",H37&gt;0,I37&lt;&gt;"",J37&lt;&gt;0,K37&lt;&gt;0),COUNT($B$11:B36)+1,"")</f>
        <v>22</v>
      </c>
      <c r="C37" s="111" t="s">
        <v>232</v>
      </c>
      <c r="D37" s="106" t="s">
        <v>207</v>
      </c>
      <c r="E37" s="107">
        <v>21659</v>
      </c>
      <c r="F37" s="102">
        <v>46113</v>
      </c>
      <c r="G37" s="41" t="s">
        <v>289</v>
      </c>
      <c r="H37" s="119">
        <v>1</v>
      </c>
      <c r="I37" s="107" t="s">
        <v>314</v>
      </c>
      <c r="J37" s="134">
        <f t="shared" si="1"/>
        <v>2475.06</v>
      </c>
      <c r="K37" s="134">
        <f t="shared" si="0"/>
        <v>2475.06</v>
      </c>
      <c r="L37" s="161">
        <v>0.17860000000000001</v>
      </c>
      <c r="M37" s="161">
        <v>0.96120000000000005</v>
      </c>
      <c r="N37" s="34"/>
      <c r="O37" s="99" t="str">
        <f ca="1">IF(N37="","", INDIRECT("base!"&amp;ADDRESS(MATCH(N37,#REF!:#REF!,0)+1,4,4)))</f>
        <v/>
      </c>
      <c r="P37" s="41"/>
      <c r="Q37" s="99" t="str">
        <f ca="1">IF(P37="","", INDIRECT("base!"&amp;ADDRESS(MATCH(CONCATENATE(N37,"|",P37),#REF!:#REF!,0)+1,6,4)))</f>
        <v/>
      </c>
      <c r="R37" s="41"/>
      <c r="S37" s="106">
        <f t="shared" si="2"/>
        <v>2475.06</v>
      </c>
      <c r="T37" s="106">
        <f t="shared" si="3"/>
        <v>0</v>
      </c>
      <c r="U37" s="129">
        <v>2100</v>
      </c>
      <c r="V37" s="129">
        <v>0</v>
      </c>
    </row>
    <row r="38" spans="1:22" ht="30" x14ac:dyDescent="0.25">
      <c r="A38" s="107">
        <v>1</v>
      </c>
      <c r="B38" s="138">
        <f>IF(AND(G38&lt;&gt;"",H38&gt;0,I38&lt;&gt;"",J38&lt;&gt;0,K38&lt;&gt;0),COUNT($B$11:B37)+1,"")</f>
        <v>23</v>
      </c>
      <c r="C38" s="111" t="s">
        <v>233</v>
      </c>
      <c r="D38" s="106" t="s">
        <v>199</v>
      </c>
      <c r="E38" s="107">
        <v>2440</v>
      </c>
      <c r="F38" s="102">
        <v>46113</v>
      </c>
      <c r="G38" s="41" t="s">
        <v>290</v>
      </c>
      <c r="H38" s="119">
        <v>1</v>
      </c>
      <c r="I38" s="107" t="s">
        <v>173</v>
      </c>
      <c r="J38" s="134">
        <f t="shared" si="1"/>
        <v>4702.6099999999997</v>
      </c>
      <c r="K38" s="134">
        <f t="shared" si="0"/>
        <v>4702.6099999999997</v>
      </c>
      <c r="L38" s="161">
        <v>0.17860000000000001</v>
      </c>
      <c r="M38" s="161">
        <v>0.96120000000000005</v>
      </c>
      <c r="N38" s="34"/>
      <c r="O38" s="99" t="str">
        <f ca="1">IF(N38="","", INDIRECT("base!"&amp;ADDRESS(MATCH(N38,#REF!:#REF!,0)+1,4,4)))</f>
        <v/>
      </c>
      <c r="P38" s="41"/>
      <c r="Q38" s="99" t="str">
        <f ca="1">IF(P38="","", INDIRECT("base!"&amp;ADDRESS(MATCH(CONCATENATE(N38,"|",P38),#REF!:#REF!,0)+1,6,4)))</f>
        <v/>
      </c>
      <c r="R38" s="41"/>
      <c r="S38" s="106">
        <f t="shared" si="2"/>
        <v>4702.6099999999997</v>
      </c>
      <c r="T38" s="106">
        <f t="shared" si="3"/>
        <v>0</v>
      </c>
      <c r="U38" s="129">
        <v>3990</v>
      </c>
      <c r="V38" s="129">
        <v>0</v>
      </c>
    </row>
    <row r="39" spans="1:22" ht="30" x14ac:dyDescent="0.25">
      <c r="A39" s="107">
        <v>1</v>
      </c>
      <c r="B39" s="138">
        <f>IF(AND(G39&lt;&gt;"",H39&gt;0,I39&lt;&gt;"",J39&lt;&gt;0,K39&lt;&gt;0),COUNT($B$11:B38)+1,"")</f>
        <v>24</v>
      </c>
      <c r="C39" s="111" t="s">
        <v>234</v>
      </c>
      <c r="D39" s="106" t="s">
        <v>251</v>
      </c>
      <c r="E39" s="107" t="s">
        <v>259</v>
      </c>
      <c r="F39" s="102">
        <v>46113</v>
      </c>
      <c r="G39" s="41" t="s">
        <v>291</v>
      </c>
      <c r="H39" s="119">
        <v>1</v>
      </c>
      <c r="I39" s="107" t="s">
        <v>315</v>
      </c>
      <c r="J39" s="134">
        <f t="shared" si="1"/>
        <v>6534.15</v>
      </c>
      <c r="K39" s="134">
        <f t="shared" si="0"/>
        <v>6534.15</v>
      </c>
      <c r="L39" s="161">
        <v>0.17860000000000001</v>
      </c>
      <c r="M39" s="161">
        <v>0.96120000000000005</v>
      </c>
      <c r="N39" s="34"/>
      <c r="O39" s="99" t="str">
        <f ca="1">IF(N39="","", INDIRECT("base!"&amp;ADDRESS(MATCH(N39,#REF!:#REF!,0)+1,4,4)))</f>
        <v/>
      </c>
      <c r="P39" s="41"/>
      <c r="Q39" s="99" t="str">
        <f ca="1">IF(P39="","", INDIRECT("base!"&amp;ADDRESS(MATCH(CONCATENATE(N39,"|",P39),#REF!:#REF!,0)+1,6,4)))</f>
        <v/>
      </c>
      <c r="R39" s="41"/>
      <c r="S39" s="106">
        <f t="shared" si="2"/>
        <v>6534.15</v>
      </c>
      <c r="T39" s="106">
        <f t="shared" si="3"/>
        <v>0</v>
      </c>
      <c r="U39" s="129">
        <v>5544</v>
      </c>
      <c r="V39" s="129">
        <v>0</v>
      </c>
    </row>
    <row r="40" spans="1:22" ht="45" x14ac:dyDescent="0.25">
      <c r="A40" s="107">
        <v>1</v>
      </c>
      <c r="B40" s="138">
        <f>IF(AND(G40&lt;&gt;"",H40&gt;0,I40&lt;&gt;"",J40&lt;&gt;0,K40&lt;&gt;0),COUNT($B$11:B39)+1,"")</f>
        <v>25</v>
      </c>
      <c r="C40" s="111" t="s">
        <v>235</v>
      </c>
      <c r="D40" s="106" t="s">
        <v>251</v>
      </c>
      <c r="E40" s="107" t="s">
        <v>260</v>
      </c>
      <c r="F40" s="102">
        <v>46113</v>
      </c>
      <c r="G40" s="41" t="s">
        <v>292</v>
      </c>
      <c r="H40" s="119">
        <v>1</v>
      </c>
      <c r="I40" s="107" t="s">
        <v>315</v>
      </c>
      <c r="J40" s="134">
        <f t="shared" si="1"/>
        <v>6555.96</v>
      </c>
      <c r="K40" s="134">
        <f t="shared" si="0"/>
        <v>6555.96</v>
      </c>
      <c r="L40" s="161">
        <v>0.17860000000000001</v>
      </c>
      <c r="M40" s="161">
        <v>0.96120000000000005</v>
      </c>
      <c r="N40" s="34"/>
      <c r="O40" s="99" t="str">
        <f ca="1">IF(N40="","", INDIRECT("base!"&amp;ADDRESS(MATCH(N40,#REF!:#REF!,0)+1,4,4)))</f>
        <v/>
      </c>
      <c r="P40" s="41"/>
      <c r="Q40" s="99" t="str">
        <f ca="1">IF(P40="","", INDIRECT("base!"&amp;ADDRESS(MATCH(CONCATENATE(N40,"|",P40),#REF!:#REF!,0)+1,6,4)))</f>
        <v/>
      </c>
      <c r="R40" s="41"/>
      <c r="S40" s="106">
        <f t="shared" si="2"/>
        <v>6555.96</v>
      </c>
      <c r="T40" s="106">
        <f t="shared" si="3"/>
        <v>0</v>
      </c>
      <c r="U40" s="129">
        <v>5562.5</v>
      </c>
      <c r="V40" s="129">
        <v>0</v>
      </c>
    </row>
    <row r="41" spans="1:22" x14ac:dyDescent="0.25">
      <c r="A41" s="142">
        <v>1</v>
      </c>
      <c r="B41" s="139" t="str">
        <f>IF(AND(G41&lt;&gt;"",H41&gt;0,I41&lt;&gt;"",J41&lt;&gt;0,K41&lt;&gt;0),COUNT($B$11:B40)+1,"")</f>
        <v/>
      </c>
      <c r="C41" s="139">
        <v>5</v>
      </c>
      <c r="D41" s="143"/>
      <c r="E41" s="142"/>
      <c r="F41" s="144"/>
      <c r="G41" s="141" t="s">
        <v>293</v>
      </c>
      <c r="H41" s="145"/>
      <c r="I41" s="142"/>
      <c r="J41" s="140" t="str">
        <f t="shared" si="1"/>
        <v/>
      </c>
      <c r="K41" s="140" t="str">
        <f t="shared" si="0"/>
        <v/>
      </c>
      <c r="L41" s="146"/>
      <c r="M41" s="146"/>
      <c r="N41" s="147"/>
      <c r="O41" s="141" t="str">
        <f ca="1">IF(N41="","", INDIRECT("base!"&amp;ADDRESS(MATCH(N41,#REF!:#REF!,0)+1,4,4)))</f>
        <v/>
      </c>
      <c r="P41" s="141"/>
      <c r="Q41" s="141" t="str">
        <f ca="1">IF(P41="","", INDIRECT("base!"&amp;ADDRESS(MATCH(CONCATENATE(N41,"|",P41),#REF!:#REF!,0)+1,6,4)))</f>
        <v/>
      </c>
      <c r="R41" s="141"/>
      <c r="S41" s="143"/>
      <c r="T41" s="143"/>
      <c r="U41" s="129"/>
      <c r="V41" s="129"/>
    </row>
    <row r="42" spans="1:22" x14ac:dyDescent="0.25">
      <c r="A42" s="107">
        <v>1</v>
      </c>
      <c r="B42" s="138">
        <f>IF(AND(G42&lt;&gt;"",H42&gt;0,I42&lt;&gt;"",J42&lt;&gt;0,K42&lt;&gt;0),COUNT($B$11:B41)+1,"")</f>
        <v>26</v>
      </c>
      <c r="C42" s="111" t="s">
        <v>236</v>
      </c>
      <c r="D42" s="106" t="s">
        <v>251</v>
      </c>
      <c r="E42" s="107" t="s">
        <v>261</v>
      </c>
      <c r="F42" s="102">
        <v>46113</v>
      </c>
      <c r="G42" s="41" t="s">
        <v>294</v>
      </c>
      <c r="H42" s="119">
        <v>6</v>
      </c>
      <c r="I42" s="107" t="s">
        <v>315</v>
      </c>
      <c r="J42" s="134">
        <f t="shared" si="1"/>
        <v>2483.15</v>
      </c>
      <c r="K42" s="134">
        <f t="shared" si="0"/>
        <v>14898.9</v>
      </c>
      <c r="L42" s="161">
        <v>0.24859999999999999</v>
      </c>
      <c r="M42" s="161">
        <v>0.96120000000000005</v>
      </c>
      <c r="N42" s="34"/>
      <c r="O42" s="99" t="str">
        <f ca="1">IF(N42="","", INDIRECT("base!"&amp;ADDRESS(MATCH(N42,#REF!:#REF!,0)+1,4,4)))</f>
        <v/>
      </c>
      <c r="P42" s="41"/>
      <c r="Q42" s="99" t="str">
        <f ca="1">IF(P42="","", INDIRECT("base!"&amp;ADDRESS(MATCH(CONCATENATE(N42,"|",P42),#REF!:#REF!,0)+1,6,4)))</f>
        <v/>
      </c>
      <c r="R42" s="41"/>
      <c r="S42" s="106">
        <f t="shared" si="2"/>
        <v>2037.57</v>
      </c>
      <c r="T42" s="106">
        <f t="shared" si="3"/>
        <v>445.58</v>
      </c>
      <c r="U42" s="129">
        <v>1631.89</v>
      </c>
      <c r="V42" s="129">
        <v>356.87</v>
      </c>
    </row>
    <row r="43" spans="1:22" x14ac:dyDescent="0.25">
      <c r="A43" s="107">
        <v>1</v>
      </c>
      <c r="B43" s="138">
        <f>IF(AND(G43&lt;&gt;"",H43&gt;0,I43&lt;&gt;"",J43&lt;&gt;0,K43&lt;&gt;0),COUNT($B$11:B42)+1,"")</f>
        <v>27</v>
      </c>
      <c r="C43" s="111" t="s">
        <v>237</v>
      </c>
      <c r="D43" s="106" t="s">
        <v>251</v>
      </c>
      <c r="E43" s="107" t="s">
        <v>262</v>
      </c>
      <c r="F43" s="102">
        <v>46113</v>
      </c>
      <c r="G43" s="41" t="s">
        <v>295</v>
      </c>
      <c r="H43" s="119">
        <v>6</v>
      </c>
      <c r="I43" s="107" t="s">
        <v>315</v>
      </c>
      <c r="J43" s="134">
        <f t="shared" si="1"/>
        <v>656.4</v>
      </c>
      <c r="K43" s="134">
        <f t="shared" si="0"/>
        <v>3938.4</v>
      </c>
      <c r="L43" s="161">
        <v>0.24859999999999999</v>
      </c>
      <c r="M43" s="161">
        <v>0.96120000000000005</v>
      </c>
      <c r="N43" s="34"/>
      <c r="O43" s="99" t="str">
        <f ca="1">IF(N43="","", INDIRECT("base!"&amp;ADDRESS(MATCH(N43,#REF!:#REF!,0)+1,4,4)))</f>
        <v/>
      </c>
      <c r="P43" s="41"/>
      <c r="Q43" s="99" t="str">
        <f ca="1">IF(P43="","", INDIRECT("base!"&amp;ADDRESS(MATCH(CONCATENATE(N43,"|",P43),#REF!:#REF!,0)+1,6,4)))</f>
        <v/>
      </c>
      <c r="R43" s="41"/>
      <c r="S43" s="106">
        <f t="shared" si="2"/>
        <v>524.66999999999996</v>
      </c>
      <c r="T43" s="106">
        <f t="shared" si="3"/>
        <v>131.72999999999999</v>
      </c>
      <c r="U43" s="129">
        <v>420.21</v>
      </c>
      <c r="V43" s="129">
        <v>105.51</v>
      </c>
    </row>
    <row r="44" spans="1:22" x14ac:dyDescent="0.25">
      <c r="A44" s="142">
        <v>1</v>
      </c>
      <c r="B44" s="139" t="str">
        <f>IF(AND(G44&lt;&gt;"",H44&gt;0,I44&lt;&gt;"",J44&lt;&gt;0,K44&lt;&gt;0),COUNT($B$11:B43)+1,"")</f>
        <v/>
      </c>
      <c r="C44" s="139">
        <v>6</v>
      </c>
      <c r="D44" s="143"/>
      <c r="E44" s="142"/>
      <c r="F44" s="144"/>
      <c r="G44" s="141" t="s">
        <v>296</v>
      </c>
      <c r="H44" s="145"/>
      <c r="I44" s="142"/>
      <c r="J44" s="140" t="str">
        <f t="shared" si="1"/>
        <v/>
      </c>
      <c r="K44" s="140" t="str">
        <f t="shared" ref="K44:K57" si="4">IFERROR(IF(H44*J44&lt;&gt;0,ROUND(ROUND(H44,4)*ROUND(J44,4),2),""),"")</f>
        <v/>
      </c>
      <c r="L44" s="146"/>
      <c r="M44" s="146"/>
      <c r="N44" s="147"/>
      <c r="O44" s="141" t="str">
        <f ca="1">IF(N44="","", INDIRECT("base!"&amp;ADDRESS(MATCH(N44,#REF!:#REF!,0)+1,4,4)))</f>
        <v/>
      </c>
      <c r="P44" s="141"/>
      <c r="Q44" s="141" t="str">
        <f ca="1">IF(P44="","", INDIRECT("base!"&amp;ADDRESS(MATCH(CONCATENATE(N44,"|",P44),#REF!:#REF!,0)+1,6,4)))</f>
        <v/>
      </c>
      <c r="R44" s="141"/>
      <c r="S44" s="143"/>
      <c r="T44" s="143"/>
      <c r="U44" s="129"/>
      <c r="V44" s="129"/>
    </row>
    <row r="45" spans="1:22" x14ac:dyDescent="0.25">
      <c r="A45" s="107">
        <v>1</v>
      </c>
      <c r="B45" s="138">
        <f>IF(AND(G45&lt;&gt;"",H45&gt;0,I45&lt;&gt;"",J45&lt;&gt;0,K45&lt;&gt;0),COUNT($B$11:B44)+1,"")</f>
        <v>28</v>
      </c>
      <c r="C45" s="111" t="s">
        <v>238</v>
      </c>
      <c r="D45" s="106" t="s">
        <v>191</v>
      </c>
      <c r="E45" s="107">
        <v>93358</v>
      </c>
      <c r="F45" s="102">
        <v>46113</v>
      </c>
      <c r="G45" s="41" t="s">
        <v>297</v>
      </c>
      <c r="H45" s="119">
        <v>9.6</v>
      </c>
      <c r="I45" s="107" t="s">
        <v>311</v>
      </c>
      <c r="J45" s="134">
        <f t="shared" si="1"/>
        <v>115.96</v>
      </c>
      <c r="K45" s="134">
        <f t="shared" si="4"/>
        <v>1113.22</v>
      </c>
      <c r="L45" s="161">
        <v>0.24859999999999999</v>
      </c>
      <c r="M45" s="161">
        <v>0.96120000000000005</v>
      </c>
      <c r="N45" s="34"/>
      <c r="O45" s="99" t="str">
        <f ca="1">IF(N45="","", INDIRECT("base!"&amp;ADDRESS(MATCH(N45,#REF!:#REF!,0)+1,4,4)))</f>
        <v/>
      </c>
      <c r="P45" s="41"/>
      <c r="Q45" s="99" t="str">
        <f ca="1">IF(P45="","", INDIRECT("base!"&amp;ADDRESS(MATCH(CONCATENATE(N45,"|",P45),#REF!:#REF!,0)+1,6,4)))</f>
        <v/>
      </c>
      <c r="R45" s="41"/>
      <c r="S45" s="106">
        <f t="shared" si="2"/>
        <v>32.5</v>
      </c>
      <c r="T45" s="106">
        <f t="shared" si="3"/>
        <v>83.46</v>
      </c>
      <c r="U45" s="129">
        <v>26.03</v>
      </c>
      <c r="V45" s="129">
        <v>66.849999999999994</v>
      </c>
    </row>
    <row r="46" spans="1:22" ht="30" x14ac:dyDescent="0.25">
      <c r="A46" s="107">
        <v>1</v>
      </c>
      <c r="B46" s="138">
        <f>IF(AND(G46&lt;&gt;"",H46&gt;0,I46&lt;&gt;"",J46&lt;&gt;0,K46&lt;&gt;0),COUNT($B$11:B45)+1,"")</f>
        <v>29</v>
      </c>
      <c r="C46" s="111" t="s">
        <v>239</v>
      </c>
      <c r="D46" s="106" t="s">
        <v>191</v>
      </c>
      <c r="E46" s="107">
        <v>104737</v>
      </c>
      <c r="F46" s="102">
        <v>46113</v>
      </c>
      <c r="G46" s="41" t="s">
        <v>298</v>
      </c>
      <c r="H46" s="119">
        <v>9.6</v>
      </c>
      <c r="I46" s="107" t="s">
        <v>311</v>
      </c>
      <c r="J46" s="134">
        <f t="shared" si="1"/>
        <v>29.59</v>
      </c>
      <c r="K46" s="134">
        <f t="shared" si="4"/>
        <v>284.06</v>
      </c>
      <c r="L46" s="161">
        <v>0.24859999999999999</v>
      </c>
      <c r="M46" s="161">
        <v>0.96120000000000005</v>
      </c>
      <c r="N46" s="34"/>
      <c r="O46" s="99" t="str">
        <f ca="1">IF(N46="","", INDIRECT("base!"&amp;ADDRESS(MATCH(N46,#REF!:#REF!,0)+1,4,4)))</f>
        <v/>
      </c>
      <c r="P46" s="41"/>
      <c r="Q46" s="99" t="str">
        <f ca="1">IF(P46="","", INDIRECT("base!"&amp;ADDRESS(MATCH(CONCATENATE(N46,"|",P46),#REF!:#REF!,0)+1,6,4)))</f>
        <v/>
      </c>
      <c r="R46" s="41"/>
      <c r="S46" s="106">
        <f t="shared" si="2"/>
        <v>10.87</v>
      </c>
      <c r="T46" s="106">
        <f t="shared" si="3"/>
        <v>18.72</v>
      </c>
      <c r="U46" s="129">
        <v>8.7100000000000009</v>
      </c>
      <c r="V46" s="129">
        <v>15</v>
      </c>
    </row>
    <row r="47" spans="1:22" ht="60" x14ac:dyDescent="0.25">
      <c r="A47" s="107">
        <v>1</v>
      </c>
      <c r="B47" s="138">
        <f>IF(AND(G47&lt;&gt;"",H47&gt;0,I47&lt;&gt;"",J47&lt;&gt;0,K47&lt;&gt;0),COUNT($B$11:B46)+1,"")</f>
        <v>30</v>
      </c>
      <c r="C47" s="111" t="s">
        <v>240</v>
      </c>
      <c r="D47" s="106" t="s">
        <v>191</v>
      </c>
      <c r="E47" s="107">
        <v>97667</v>
      </c>
      <c r="F47" s="102">
        <v>46113</v>
      </c>
      <c r="G47" s="41" t="s">
        <v>299</v>
      </c>
      <c r="H47" s="119">
        <v>64</v>
      </c>
      <c r="I47" s="107" t="s">
        <v>313</v>
      </c>
      <c r="J47" s="134">
        <f t="shared" si="1"/>
        <v>14.13</v>
      </c>
      <c r="K47" s="134">
        <f t="shared" si="4"/>
        <v>904.32</v>
      </c>
      <c r="L47" s="161">
        <v>0.24859999999999999</v>
      </c>
      <c r="M47" s="161">
        <v>0.96120000000000005</v>
      </c>
      <c r="N47" s="34"/>
      <c r="O47" s="99" t="str">
        <f ca="1">IF(N47="","", INDIRECT("base!"&amp;ADDRESS(MATCH(N47,#REF!:#REF!,0)+1,4,4)))</f>
        <v/>
      </c>
      <c r="P47" s="41"/>
      <c r="Q47" s="99" t="str">
        <f ca="1">IF(P47="","", INDIRECT("base!"&amp;ADDRESS(MATCH(CONCATENATE(N47,"|",P47),#REF!:#REF!,0)+1,6,4)))</f>
        <v/>
      </c>
      <c r="R47" s="41"/>
      <c r="S47" s="106">
        <f t="shared" si="2"/>
        <v>10.63</v>
      </c>
      <c r="T47" s="106">
        <f t="shared" si="3"/>
        <v>3.5</v>
      </c>
      <c r="U47" s="129">
        <v>8.52</v>
      </c>
      <c r="V47" s="129">
        <v>2.81</v>
      </c>
    </row>
    <row r="48" spans="1:22" ht="30" x14ac:dyDescent="0.25">
      <c r="A48" s="107">
        <v>1</v>
      </c>
      <c r="B48" s="138">
        <f>IF(AND(G48&lt;&gt;"",H48&gt;0,I48&lt;&gt;"",J48&lt;&gt;0,K48&lt;&gt;0),COUNT($B$11:B47)+1,"")</f>
        <v>31</v>
      </c>
      <c r="C48" s="111" t="s">
        <v>241</v>
      </c>
      <c r="D48" s="106" t="s">
        <v>251</v>
      </c>
      <c r="E48" s="107" t="s">
        <v>263</v>
      </c>
      <c r="F48" s="102">
        <v>46113</v>
      </c>
      <c r="G48" s="41" t="s">
        <v>300</v>
      </c>
      <c r="H48" s="119">
        <v>25</v>
      </c>
      <c r="I48" s="107" t="s">
        <v>314</v>
      </c>
      <c r="J48" s="134">
        <f t="shared" si="1"/>
        <v>50.7</v>
      </c>
      <c r="K48" s="134">
        <f t="shared" si="4"/>
        <v>1267.5</v>
      </c>
      <c r="L48" s="161">
        <v>0.24859999999999999</v>
      </c>
      <c r="M48" s="161">
        <v>0.96120000000000005</v>
      </c>
      <c r="N48" s="34"/>
      <c r="O48" s="99" t="str">
        <f ca="1">IF(N48="","", INDIRECT("base!"&amp;ADDRESS(MATCH(N48,#REF!:#REF!,0)+1,4,4)))</f>
        <v/>
      </c>
      <c r="P48" s="41"/>
      <c r="Q48" s="99" t="str">
        <f ca="1">IF(P48="","", INDIRECT("base!"&amp;ADDRESS(MATCH(CONCATENATE(N48,"|",P48),#REF!:#REF!,0)+1,6,4)))</f>
        <v/>
      </c>
      <c r="R48" s="41"/>
      <c r="S48" s="106">
        <f t="shared" si="2"/>
        <v>14.7</v>
      </c>
      <c r="T48" s="106">
        <f t="shared" si="3"/>
        <v>36</v>
      </c>
      <c r="U48" s="129">
        <v>11.78</v>
      </c>
      <c r="V48" s="129">
        <v>28.84</v>
      </c>
    </row>
    <row r="49" spans="1:22" ht="30" x14ac:dyDescent="0.25">
      <c r="A49" s="107">
        <v>1</v>
      </c>
      <c r="B49" s="138">
        <f>IF(AND(G49&lt;&gt;"",H49&gt;0,I49&lt;&gt;"",J49&lt;&gt;0,K49&lt;&gt;0),COUNT($B$11:B48)+1,"")</f>
        <v>32</v>
      </c>
      <c r="C49" s="111" t="s">
        <v>242</v>
      </c>
      <c r="D49" s="106" t="s">
        <v>207</v>
      </c>
      <c r="E49" s="107">
        <v>52263</v>
      </c>
      <c r="F49" s="102">
        <v>46113</v>
      </c>
      <c r="G49" s="41" t="s">
        <v>301</v>
      </c>
      <c r="H49" s="119">
        <v>25</v>
      </c>
      <c r="I49" s="107" t="s">
        <v>314</v>
      </c>
      <c r="J49" s="134">
        <f t="shared" si="1"/>
        <v>212.13</v>
      </c>
      <c r="K49" s="134">
        <f t="shared" si="4"/>
        <v>5303.25</v>
      </c>
      <c r="L49" s="161">
        <v>0.24859999999999999</v>
      </c>
      <c r="M49" s="161">
        <v>0.96120000000000005</v>
      </c>
      <c r="N49" s="34"/>
      <c r="O49" s="99" t="str">
        <f ca="1">IF(N49="","", INDIRECT("base!"&amp;ADDRESS(MATCH(N49,#REF!:#REF!,0)+1,4,4)))</f>
        <v/>
      </c>
      <c r="P49" s="41"/>
      <c r="Q49" s="99" t="str">
        <f ca="1">IF(P49="","", INDIRECT("base!"&amp;ADDRESS(MATCH(CONCATENATE(N49,"|",P49),#REF!:#REF!,0)+1,6,4)))</f>
        <v/>
      </c>
      <c r="R49" s="41"/>
      <c r="S49" s="106">
        <f t="shared" si="2"/>
        <v>212.13</v>
      </c>
      <c r="T49" s="106">
        <f t="shared" si="3"/>
        <v>0</v>
      </c>
      <c r="U49" s="129">
        <v>169.9</v>
      </c>
      <c r="V49" s="129">
        <v>0</v>
      </c>
    </row>
    <row r="50" spans="1:22" ht="60" x14ac:dyDescent="0.25">
      <c r="A50" s="107">
        <v>1</v>
      </c>
      <c r="B50" s="138">
        <f>IF(AND(G50&lt;&gt;"",H50&gt;0,I50&lt;&gt;"",J50&lt;&gt;0,K50&lt;&gt;0),COUNT($B$11:B49)+1,"")</f>
        <v>33</v>
      </c>
      <c r="C50" s="111" t="s">
        <v>243</v>
      </c>
      <c r="D50" s="106" t="s">
        <v>191</v>
      </c>
      <c r="E50" s="107">
        <v>39258</v>
      </c>
      <c r="F50" s="102">
        <v>46113</v>
      </c>
      <c r="G50" s="41" t="s">
        <v>302</v>
      </c>
      <c r="H50" s="119">
        <v>81.5</v>
      </c>
      <c r="I50" s="107" t="s">
        <v>313</v>
      </c>
      <c r="J50" s="134">
        <f t="shared" si="1"/>
        <v>12.03</v>
      </c>
      <c r="K50" s="134">
        <f t="shared" si="4"/>
        <v>980.45</v>
      </c>
      <c r="L50" s="161">
        <v>0.24859999999999999</v>
      </c>
      <c r="M50" s="161">
        <v>0.96120000000000005</v>
      </c>
      <c r="N50" s="34"/>
      <c r="O50" s="99" t="str">
        <f ca="1">IF(N50="","", INDIRECT("base!"&amp;ADDRESS(MATCH(N50,#REF!:#REF!,0)+1,4,4)))</f>
        <v/>
      </c>
      <c r="P50" s="41"/>
      <c r="Q50" s="99" t="str">
        <f ca="1">IF(P50="","", INDIRECT("base!"&amp;ADDRESS(MATCH(CONCATENATE(N50,"|",P50),#REF!:#REF!,0)+1,6,4)))</f>
        <v/>
      </c>
      <c r="R50" s="41"/>
      <c r="S50" s="106">
        <f t="shared" si="2"/>
        <v>12.03</v>
      </c>
      <c r="T50" s="106">
        <f t="shared" si="3"/>
        <v>0</v>
      </c>
      <c r="U50" s="129">
        <v>9.64</v>
      </c>
      <c r="V50" s="129">
        <v>0</v>
      </c>
    </row>
    <row r="51" spans="1:22" x14ac:dyDescent="0.25">
      <c r="A51" s="142">
        <v>1</v>
      </c>
      <c r="B51" s="139" t="str">
        <f>IF(AND(G51&lt;&gt;"",H51&gt;0,I51&lt;&gt;"",J51&lt;&gt;0,K51&lt;&gt;0),COUNT($B$11:B50)+1,"")</f>
        <v/>
      </c>
      <c r="C51" s="139">
        <v>7</v>
      </c>
      <c r="D51" s="143"/>
      <c r="E51" s="142"/>
      <c r="F51" s="144"/>
      <c r="G51" s="141" t="s">
        <v>303</v>
      </c>
      <c r="H51" s="145"/>
      <c r="I51" s="142"/>
      <c r="J51" s="140" t="str">
        <f t="shared" si="1"/>
        <v/>
      </c>
      <c r="K51" s="140" t="str">
        <f t="shared" si="4"/>
        <v/>
      </c>
      <c r="L51" s="146"/>
      <c r="M51" s="146"/>
      <c r="N51" s="147"/>
      <c r="O51" s="141" t="str">
        <f ca="1">IF(N51="","", INDIRECT("base!"&amp;ADDRESS(MATCH(N51,#REF!:#REF!,0)+1,4,4)))</f>
        <v/>
      </c>
      <c r="P51" s="141"/>
      <c r="Q51" s="141" t="str">
        <f ca="1">IF(P51="","", INDIRECT("base!"&amp;ADDRESS(MATCH(CONCATENATE(N51,"|",P51),#REF!:#REF!,0)+1,6,4)))</f>
        <v/>
      </c>
      <c r="R51" s="141"/>
      <c r="S51" s="143"/>
      <c r="T51" s="143"/>
      <c r="U51" s="129"/>
      <c r="V51" s="129"/>
    </row>
    <row r="52" spans="1:22" ht="30" x14ac:dyDescent="0.25">
      <c r="A52" s="107">
        <v>1</v>
      </c>
      <c r="B52" s="138">
        <f>IF(AND(G52&lt;&gt;"",H52&gt;0,I52&lt;&gt;"",J52&lt;&gt;0,K52&lt;&gt;0),COUNT($B$11:B51)+1,"")</f>
        <v>34</v>
      </c>
      <c r="C52" s="111" t="s">
        <v>244</v>
      </c>
      <c r="D52" s="106" t="s">
        <v>191</v>
      </c>
      <c r="E52" s="107">
        <v>105521</v>
      </c>
      <c r="F52" s="102">
        <v>46113</v>
      </c>
      <c r="G52" s="41" t="s">
        <v>304</v>
      </c>
      <c r="H52" s="119">
        <v>646.25</v>
      </c>
      <c r="I52" s="107" t="s">
        <v>309</v>
      </c>
      <c r="J52" s="134">
        <f t="shared" si="1"/>
        <v>5.15</v>
      </c>
      <c r="K52" s="134">
        <f t="shared" si="4"/>
        <v>3328.19</v>
      </c>
      <c r="L52" s="161">
        <v>0.24859999999999999</v>
      </c>
      <c r="M52" s="161">
        <v>0.96120000000000005</v>
      </c>
      <c r="N52" s="34"/>
      <c r="O52" s="99" t="str">
        <f ca="1">IF(N52="","", INDIRECT("base!"&amp;ADDRESS(MATCH(N52,#REF!:#REF!,0)+1,4,4)))</f>
        <v/>
      </c>
      <c r="P52" s="41"/>
      <c r="Q52" s="99" t="str">
        <f ca="1">IF(P52="","", INDIRECT("base!"&amp;ADDRESS(MATCH(CONCATENATE(N52,"|",P52),#REF!:#REF!,0)+1,6,4)))</f>
        <v/>
      </c>
      <c r="R52" s="41"/>
      <c r="S52" s="106">
        <f t="shared" si="2"/>
        <v>3.77</v>
      </c>
      <c r="T52" s="106">
        <f t="shared" si="3"/>
        <v>1.38</v>
      </c>
      <c r="U52" s="129">
        <v>3.02</v>
      </c>
      <c r="V52" s="129">
        <v>1.1100000000000001</v>
      </c>
    </row>
    <row r="53" spans="1:22" ht="30" x14ac:dyDescent="0.25">
      <c r="A53" s="107">
        <v>1</v>
      </c>
      <c r="B53" s="138">
        <f>IF(AND(G53&lt;&gt;"",H53&gt;0,I53&lt;&gt;"",J53&lt;&gt;0,K53&lt;&gt;0),COUNT($B$11:B52)+1,"")</f>
        <v>35</v>
      </c>
      <c r="C53" s="111" t="s">
        <v>245</v>
      </c>
      <c r="D53" s="106" t="s">
        <v>191</v>
      </c>
      <c r="E53" s="107">
        <v>103946</v>
      </c>
      <c r="F53" s="102">
        <v>46113</v>
      </c>
      <c r="G53" s="41" t="s">
        <v>305</v>
      </c>
      <c r="H53" s="119">
        <v>579.97</v>
      </c>
      <c r="I53" s="107" t="s">
        <v>309</v>
      </c>
      <c r="J53" s="134">
        <f t="shared" si="1"/>
        <v>37.97</v>
      </c>
      <c r="K53" s="134">
        <f t="shared" si="4"/>
        <v>22021.46</v>
      </c>
      <c r="L53" s="161">
        <v>0.24859999999999999</v>
      </c>
      <c r="M53" s="161">
        <v>0.96120000000000005</v>
      </c>
      <c r="N53" s="34"/>
      <c r="O53" s="99" t="str">
        <f ca="1">IF(N53="","", INDIRECT("base!"&amp;ADDRESS(MATCH(N53,#REF!:#REF!,0)+1,4,4)))</f>
        <v/>
      </c>
      <c r="P53" s="41"/>
      <c r="Q53" s="99" t="str">
        <f ca="1">IF(P53="","", INDIRECT("base!"&amp;ADDRESS(MATCH(CONCATENATE(N53,"|",P53),#REF!:#REF!,0)+1,6,4)))</f>
        <v/>
      </c>
      <c r="R53" s="41"/>
      <c r="S53" s="106">
        <f t="shared" si="2"/>
        <v>34.44</v>
      </c>
      <c r="T53" s="106">
        <f t="shared" si="3"/>
        <v>3.53</v>
      </c>
      <c r="U53" s="129">
        <v>27.59</v>
      </c>
      <c r="V53" s="129">
        <v>2.83</v>
      </c>
    </row>
    <row r="54" spans="1:22" ht="60" x14ac:dyDescent="0.25">
      <c r="A54" s="107">
        <v>1</v>
      </c>
      <c r="B54" s="138">
        <f>IF(AND(G54&lt;&gt;"",H54&gt;0,I54&lt;&gt;"",J54&lt;&gt;0,K54&lt;&gt;0),COUNT($B$11:B53)+1,"")</f>
        <v>36</v>
      </c>
      <c r="C54" s="111" t="s">
        <v>246</v>
      </c>
      <c r="D54" s="106" t="s">
        <v>252</v>
      </c>
      <c r="E54" s="107" t="s">
        <v>264</v>
      </c>
      <c r="F54" s="102">
        <v>46113</v>
      </c>
      <c r="G54" s="41" t="s">
        <v>306</v>
      </c>
      <c r="H54" s="119">
        <v>6</v>
      </c>
      <c r="I54" s="107" t="s">
        <v>173</v>
      </c>
      <c r="J54" s="134">
        <f t="shared" si="1"/>
        <v>1123.74</v>
      </c>
      <c r="K54" s="134">
        <f t="shared" si="4"/>
        <v>6742.44</v>
      </c>
      <c r="L54" s="161">
        <v>0.24859999999999999</v>
      </c>
      <c r="M54" s="161">
        <v>0.96120000000000005</v>
      </c>
      <c r="N54" s="34"/>
      <c r="O54" s="99" t="str">
        <f ca="1">IF(N54="","", INDIRECT("base!"&amp;ADDRESS(MATCH(N54,#REF!:#REF!,0)+1,4,4)))</f>
        <v/>
      </c>
      <c r="P54" s="41"/>
      <c r="Q54" s="99" t="str">
        <f ca="1">IF(P54="","", INDIRECT("base!"&amp;ADDRESS(MATCH(CONCATENATE(N54,"|",P54),#REF!:#REF!,0)+1,6,4)))</f>
        <v/>
      </c>
      <c r="R54" s="41"/>
      <c r="S54" s="106">
        <f t="shared" si="2"/>
        <v>1123.74</v>
      </c>
      <c r="T54" s="106">
        <f t="shared" si="3"/>
        <v>0</v>
      </c>
      <c r="U54" s="129">
        <v>900</v>
      </c>
      <c r="V54" s="129">
        <v>0</v>
      </c>
    </row>
    <row r="55" spans="1:22" x14ac:dyDescent="0.25">
      <c r="A55" s="107">
        <v>1</v>
      </c>
      <c r="B55" s="138">
        <f>IF(AND(G55&lt;&gt;"",H55&gt;0,I55&lt;&gt;"",J55&lt;&gt;0,K55&lt;&gt;0),COUNT($B$11:B54)+1,"")</f>
        <v>37</v>
      </c>
      <c r="C55" s="111" t="s">
        <v>247</v>
      </c>
      <c r="D55" s="106" t="s">
        <v>191</v>
      </c>
      <c r="E55" s="107">
        <v>98505</v>
      </c>
      <c r="F55" s="102">
        <v>46113</v>
      </c>
      <c r="G55" s="41" t="s">
        <v>307</v>
      </c>
      <c r="H55" s="119">
        <v>19.440000000000001</v>
      </c>
      <c r="I55" s="107" t="s">
        <v>309</v>
      </c>
      <c r="J55" s="134">
        <f t="shared" si="1"/>
        <v>90.1</v>
      </c>
      <c r="K55" s="134">
        <f t="shared" si="4"/>
        <v>1751.54</v>
      </c>
      <c r="L55" s="161">
        <v>0.24859999999999999</v>
      </c>
      <c r="M55" s="161">
        <v>0.96120000000000005</v>
      </c>
      <c r="N55" s="34"/>
      <c r="O55" s="99" t="str">
        <f ca="1">IF(N55="","", INDIRECT("base!"&amp;ADDRESS(MATCH(N55,#REF!:#REF!,0)+1,4,4)))</f>
        <v/>
      </c>
      <c r="P55" s="41"/>
      <c r="Q55" s="99" t="str">
        <f ca="1">IF(P55="","", INDIRECT("base!"&amp;ADDRESS(MATCH(CONCATENATE(N55,"|",P55),#REF!:#REF!,0)+1,6,4)))</f>
        <v/>
      </c>
      <c r="R55" s="41"/>
      <c r="S55" s="106">
        <f t="shared" si="2"/>
        <v>83.64</v>
      </c>
      <c r="T55" s="106">
        <f t="shared" si="3"/>
        <v>6.46</v>
      </c>
      <c r="U55" s="129">
        <v>66.989999999999995</v>
      </c>
      <c r="V55" s="129">
        <v>5.18</v>
      </c>
    </row>
    <row r="56" spans="1:22" ht="90" x14ac:dyDescent="0.25">
      <c r="A56" s="107">
        <v>1</v>
      </c>
      <c r="B56" s="138">
        <f>IF(AND(G56&lt;&gt;"",H56&gt;0,I56&lt;&gt;"",J56&lt;&gt;0,K56&lt;&gt;0),COUNT($B$11:B55)+1,"")</f>
        <v>38</v>
      </c>
      <c r="C56" s="111" t="s">
        <v>248</v>
      </c>
      <c r="D56" s="106" t="s">
        <v>252</v>
      </c>
      <c r="E56" s="252" t="s">
        <v>460</v>
      </c>
      <c r="F56" s="102">
        <v>46113</v>
      </c>
      <c r="G56" s="41" t="s">
        <v>472</v>
      </c>
      <c r="H56" s="119">
        <v>46.84</v>
      </c>
      <c r="I56" s="107" t="s">
        <v>309</v>
      </c>
      <c r="J56" s="134">
        <f t="shared" si="1"/>
        <v>364.59</v>
      </c>
      <c r="K56" s="134">
        <f t="shared" si="4"/>
        <v>17077.400000000001</v>
      </c>
      <c r="L56" s="161">
        <v>0.24859999999999999</v>
      </c>
      <c r="M56" s="161">
        <v>0.96120000000000005</v>
      </c>
      <c r="N56" s="34"/>
      <c r="O56" s="99" t="str">
        <f ca="1">IF(N56="","", INDIRECT("base!"&amp;ADDRESS(MATCH(N56,#REF!:#REF!,0)+1,4,4)))</f>
        <v/>
      </c>
      <c r="P56" s="41"/>
      <c r="Q56" s="99" t="str">
        <f ca="1">IF(P56="","", INDIRECT("base!"&amp;ADDRESS(MATCH(CONCATENATE(N56,"|",P56),#REF!:#REF!,0)+1,6,4)))</f>
        <v/>
      </c>
      <c r="R56" s="41"/>
      <c r="S56" s="106">
        <f t="shared" si="2"/>
        <v>364.59</v>
      </c>
      <c r="T56" s="106">
        <f t="shared" si="3"/>
        <v>0</v>
      </c>
      <c r="U56" s="129">
        <v>292</v>
      </c>
      <c r="V56" s="129">
        <v>0</v>
      </c>
    </row>
    <row r="57" spans="1:22" x14ac:dyDescent="0.25">
      <c r="A57" s="107">
        <v>1</v>
      </c>
      <c r="B57" s="138">
        <f>IF(AND(G57&lt;&gt;"",H57&gt;0,I57&lt;&gt;"",J57&lt;&gt;0,K57&lt;&gt;0),COUNT($B$11:B56)+1,"")</f>
        <v>39</v>
      </c>
      <c r="C57" s="111" t="s">
        <v>249</v>
      </c>
      <c r="D57" s="106" t="s">
        <v>253</v>
      </c>
      <c r="E57" s="107">
        <v>10901</v>
      </c>
      <c r="F57" s="102">
        <v>46113</v>
      </c>
      <c r="G57" s="41" t="s">
        <v>308</v>
      </c>
      <c r="H57" s="119">
        <v>75.41</v>
      </c>
      <c r="I57" s="107" t="s">
        <v>313</v>
      </c>
      <c r="J57" s="134">
        <f t="shared" si="1"/>
        <v>2.33</v>
      </c>
      <c r="K57" s="134">
        <f t="shared" si="4"/>
        <v>175.71</v>
      </c>
      <c r="L57" s="161">
        <v>0.24859999999999999</v>
      </c>
      <c r="M57" s="161">
        <v>0.96120000000000005</v>
      </c>
      <c r="N57" s="34"/>
      <c r="O57" s="99" t="str">
        <f ca="1">IF(N57="","", INDIRECT("base!"&amp;ADDRESS(MATCH(N57,#REF!:#REF!,0)+1,4,4)))</f>
        <v/>
      </c>
      <c r="P57" s="41"/>
      <c r="Q57" s="99" t="str">
        <f ca="1">IF(P57="","", INDIRECT("base!"&amp;ADDRESS(MATCH(CONCATENATE(N57,"|",P57),#REF!:#REF!,0)+1,6,4)))</f>
        <v/>
      </c>
      <c r="R57" s="41"/>
      <c r="S57" s="106">
        <f t="shared" si="2"/>
        <v>2.33</v>
      </c>
      <c r="T57" s="106">
        <f t="shared" si="3"/>
        <v>0</v>
      </c>
      <c r="U57" s="129">
        <v>1.87</v>
      </c>
      <c r="V57" s="129">
        <v>0</v>
      </c>
    </row>
    <row r="58" spans="1:22" x14ac:dyDescent="0.25">
      <c r="A58" s="142">
        <v>1</v>
      </c>
      <c r="B58" s="139" t="str">
        <f>IF(AND(G58&lt;&gt;"",H58&gt;0,I58&lt;&gt;"",J58&lt;&gt;0,K58&lt;&gt;0),COUNT($B$11:B57)+1,"")</f>
        <v/>
      </c>
      <c r="C58" s="139" t="s">
        <v>433</v>
      </c>
      <c r="D58" s="143"/>
      <c r="E58" s="142"/>
      <c r="F58" s="144"/>
      <c r="G58" s="141" t="s">
        <v>446</v>
      </c>
      <c r="H58" s="148"/>
      <c r="I58" s="253"/>
      <c r="J58" s="134" t="str">
        <f t="shared" ref="J58:J70" si="5">IFERROR(IF(S58+T58&lt;&gt;0,ROUND(ROUND(S58,4)+ROUND(T58,4),4),""),"")</f>
        <v/>
      </c>
      <c r="K58" s="134" t="str">
        <f t="shared" ref="K58:K70" si="6">IFERROR(IF(H58*J58&lt;&gt;0,ROUND(ROUND(H58,4)*ROUND(J58,4),2),""),"")</f>
        <v/>
      </c>
      <c r="L58" s="255"/>
      <c r="M58" s="256"/>
      <c r="N58" s="257"/>
      <c r="O58" s="99"/>
      <c r="P58" s="99"/>
      <c r="Q58" s="99"/>
      <c r="R58" s="99"/>
      <c r="S58" s="254"/>
      <c r="T58" s="254"/>
    </row>
    <row r="59" spans="1:22" ht="45" x14ac:dyDescent="0.25">
      <c r="A59" s="107">
        <v>1</v>
      </c>
      <c r="B59" s="138">
        <f>IF(AND(G59&lt;&gt;"",H59&gt;0,I59&lt;&gt;"",J59&lt;&gt;0,K59&lt;&gt;0),COUNT($B$11:B58)+1,"")</f>
        <v>40</v>
      </c>
      <c r="C59" s="111" t="s">
        <v>434</v>
      </c>
      <c r="D59" s="106" t="s">
        <v>253</v>
      </c>
      <c r="E59" s="107" t="s">
        <v>459</v>
      </c>
      <c r="F59" s="102">
        <v>46113</v>
      </c>
      <c r="G59" s="41" t="s">
        <v>447</v>
      </c>
      <c r="H59" s="119">
        <v>6</v>
      </c>
      <c r="I59" s="107" t="s">
        <v>314</v>
      </c>
      <c r="J59" s="134">
        <f t="shared" si="5"/>
        <v>187.29</v>
      </c>
      <c r="K59" s="134">
        <f t="shared" si="6"/>
        <v>1123.74</v>
      </c>
      <c r="L59" s="161">
        <v>0.24859999999999999</v>
      </c>
      <c r="M59" s="161">
        <v>0.96120000000000005</v>
      </c>
      <c r="N59" s="34"/>
      <c r="O59" s="99" t="str">
        <f ca="1">IF(N59="","", INDIRECT("base!"&amp;ADDRESS(MATCH(N59,#REF!:#REF!,0)+1,4,4)))</f>
        <v/>
      </c>
      <c r="P59" s="41"/>
      <c r="Q59" s="99" t="str">
        <f ca="1">IF(P59="","", INDIRECT("base!"&amp;ADDRESS(MATCH(CONCATENATE(N59,"|",P59),#REF!:#REF!,0)+1,6,4)))</f>
        <v/>
      </c>
      <c r="R59" s="41"/>
      <c r="S59" s="106">
        <f t="shared" ref="S59:S70" si="7">TRUNC(U59+(U59*L59),2)</f>
        <v>187.29</v>
      </c>
      <c r="T59" s="106">
        <f t="shared" ref="T59:T70" si="8">TRUNC(V59+(V59*L59),2)</f>
        <v>0</v>
      </c>
      <c r="U59" s="129">
        <v>150</v>
      </c>
      <c r="V59" s="129">
        <v>0</v>
      </c>
    </row>
    <row r="60" spans="1:22" ht="60" x14ac:dyDescent="0.25">
      <c r="A60" s="107">
        <v>1</v>
      </c>
      <c r="B60" s="138">
        <f>IF(AND(G60&lt;&gt;"",H60&gt;0,I60&lt;&gt;"",J60&lt;&gt;0,K60&lt;&gt;0),COUNT($B$11:B59)+1,"")</f>
        <v>41</v>
      </c>
      <c r="C60" s="111" t="s">
        <v>435</v>
      </c>
      <c r="D60" s="106" t="s">
        <v>252</v>
      </c>
      <c r="E60" s="252" t="s">
        <v>460</v>
      </c>
      <c r="F60" s="102">
        <v>46113</v>
      </c>
      <c r="G60" s="41" t="s">
        <v>448</v>
      </c>
      <c r="H60" s="119">
        <v>90.12</v>
      </c>
      <c r="I60" s="107" t="s">
        <v>309</v>
      </c>
      <c r="J60" s="134">
        <f t="shared" si="5"/>
        <v>364.59</v>
      </c>
      <c r="K60" s="134">
        <f t="shared" si="6"/>
        <v>32856.85</v>
      </c>
      <c r="L60" s="161">
        <v>0.24859999999999999</v>
      </c>
      <c r="M60" s="161">
        <v>0.96120000000000005</v>
      </c>
      <c r="N60" s="34"/>
      <c r="O60" s="99" t="str">
        <f ca="1">IF(N60="","", INDIRECT("base!"&amp;ADDRESS(MATCH(N60,#REF!:#REF!,0)+1,4,4)))</f>
        <v/>
      </c>
      <c r="P60" s="41"/>
      <c r="Q60" s="99" t="str">
        <f ca="1">IF(P60="","", INDIRECT("base!"&amp;ADDRESS(MATCH(CONCATENATE(N60,"|",P60),#REF!:#REF!,0)+1,6,4)))</f>
        <v/>
      </c>
      <c r="R60" s="41"/>
      <c r="S60" s="106">
        <f t="shared" si="7"/>
        <v>364.59</v>
      </c>
      <c r="T60" s="106">
        <f t="shared" si="8"/>
        <v>0</v>
      </c>
      <c r="U60" s="129">
        <v>292</v>
      </c>
      <c r="V60" s="129">
        <v>0</v>
      </c>
    </row>
    <row r="61" spans="1:22" ht="30" x14ac:dyDescent="0.25">
      <c r="A61" s="107">
        <v>1</v>
      </c>
      <c r="B61" s="138">
        <f>IF(AND(G61&lt;&gt;"",H61&gt;0,I61&lt;&gt;"",J61&lt;&gt;0,K61&lt;&gt;0),COUNT($B$11:B60)+1,"")</f>
        <v>42</v>
      </c>
      <c r="C61" s="111" t="s">
        <v>436</v>
      </c>
      <c r="D61" s="106" t="s">
        <v>199</v>
      </c>
      <c r="E61" s="107" t="s">
        <v>461</v>
      </c>
      <c r="F61" s="102">
        <v>46113</v>
      </c>
      <c r="G61" s="41" t="s">
        <v>449</v>
      </c>
      <c r="H61" s="119">
        <v>2</v>
      </c>
      <c r="I61" s="107" t="s">
        <v>173</v>
      </c>
      <c r="J61" s="134">
        <f t="shared" si="5"/>
        <v>979.21</v>
      </c>
      <c r="K61" s="134">
        <f t="shared" si="6"/>
        <v>1958.42</v>
      </c>
      <c r="L61" s="161">
        <v>0.24859999999999999</v>
      </c>
      <c r="M61" s="161">
        <v>0.96120000000000005</v>
      </c>
      <c r="N61" s="34"/>
      <c r="O61" s="99" t="str">
        <f ca="1">IF(N61="","", INDIRECT("base!"&amp;ADDRESS(MATCH(N61,#REF!:#REF!,0)+1,4,4)))</f>
        <v/>
      </c>
      <c r="P61" s="41"/>
      <c r="Q61" s="99" t="str">
        <f ca="1">IF(P61="","", INDIRECT("base!"&amp;ADDRESS(MATCH(CONCATENATE(N61,"|",P61),#REF!:#REF!,0)+1,6,4)))</f>
        <v/>
      </c>
      <c r="R61" s="41"/>
      <c r="S61" s="106">
        <f t="shared" si="7"/>
        <v>948.67</v>
      </c>
      <c r="T61" s="106">
        <f t="shared" si="8"/>
        <v>30.54</v>
      </c>
      <c r="U61" s="129">
        <v>759.79</v>
      </c>
      <c r="V61" s="129">
        <v>24.46</v>
      </c>
    </row>
    <row r="62" spans="1:22" ht="30" x14ac:dyDescent="0.25">
      <c r="A62" s="107">
        <v>1</v>
      </c>
      <c r="B62" s="138">
        <f>IF(AND(G62&lt;&gt;"",H62&gt;0,I62&lt;&gt;"",J62&lt;&gt;0,K62&lt;&gt;0),COUNT($B$11:B61)+1,"")</f>
        <v>43</v>
      </c>
      <c r="C62" s="111" t="s">
        <v>437</v>
      </c>
      <c r="D62" s="106" t="s">
        <v>199</v>
      </c>
      <c r="E62" s="107" t="s">
        <v>462</v>
      </c>
      <c r="F62" s="102">
        <v>46113</v>
      </c>
      <c r="G62" s="41" t="s">
        <v>450</v>
      </c>
      <c r="H62" s="119">
        <v>3</v>
      </c>
      <c r="I62" s="107" t="s">
        <v>173</v>
      </c>
      <c r="J62" s="134">
        <f t="shared" si="5"/>
        <v>288.2</v>
      </c>
      <c r="K62" s="134">
        <f t="shared" si="6"/>
        <v>864.6</v>
      </c>
      <c r="L62" s="161">
        <v>0.24859999999999999</v>
      </c>
      <c r="M62" s="161">
        <v>0.96120000000000005</v>
      </c>
      <c r="N62" s="34"/>
      <c r="O62" s="99" t="str">
        <f ca="1">IF(N62="","", INDIRECT("base!"&amp;ADDRESS(MATCH(N62,#REF!:#REF!,0)+1,4,4)))</f>
        <v/>
      </c>
      <c r="P62" s="41"/>
      <c r="Q62" s="99" t="str">
        <f ca="1">IF(P62="","", INDIRECT("base!"&amp;ADDRESS(MATCH(CONCATENATE(N62,"|",P62),#REF!:#REF!,0)+1,6,4)))</f>
        <v/>
      </c>
      <c r="R62" s="41"/>
      <c r="S62" s="106">
        <f t="shared" si="7"/>
        <v>257.66000000000003</v>
      </c>
      <c r="T62" s="106">
        <f t="shared" si="8"/>
        <v>30.54</v>
      </c>
      <c r="U62" s="129">
        <v>206.36</v>
      </c>
      <c r="V62" s="129">
        <v>24.46</v>
      </c>
    </row>
    <row r="63" spans="1:22" x14ac:dyDescent="0.25">
      <c r="A63" s="107">
        <v>1</v>
      </c>
      <c r="B63" s="138">
        <f>IF(AND(G63&lt;&gt;"",H63&gt;0,I63&lt;&gt;"",J63&lt;&gt;0,K63&lt;&gt;0),COUNT($B$11:B62)+1,"")</f>
        <v>44</v>
      </c>
      <c r="C63" s="111" t="s">
        <v>438</v>
      </c>
      <c r="D63" s="106" t="s">
        <v>199</v>
      </c>
      <c r="E63" s="107" t="s">
        <v>463</v>
      </c>
      <c r="F63" s="102">
        <v>46113</v>
      </c>
      <c r="G63" s="41" t="s">
        <v>451</v>
      </c>
      <c r="H63" s="119">
        <v>346.62</v>
      </c>
      <c r="I63" s="107" t="s">
        <v>470</v>
      </c>
      <c r="J63" s="134">
        <f t="shared" si="5"/>
        <v>8.82</v>
      </c>
      <c r="K63" s="134">
        <f t="shared" si="6"/>
        <v>3057.19</v>
      </c>
      <c r="L63" s="161">
        <v>0.24859999999999999</v>
      </c>
      <c r="M63" s="161">
        <v>0.96120000000000005</v>
      </c>
      <c r="N63" s="34"/>
      <c r="O63" s="99" t="str">
        <f ca="1">IF(N63="","", INDIRECT("base!"&amp;ADDRESS(MATCH(N63,#REF!:#REF!,0)+1,4,4)))</f>
        <v/>
      </c>
      <c r="P63" s="41"/>
      <c r="Q63" s="99" t="str">
        <f ca="1">IF(P63="","", INDIRECT("base!"&amp;ADDRESS(MATCH(CONCATENATE(N63,"|",P63),#REF!:#REF!,0)+1,6,4)))</f>
        <v/>
      </c>
      <c r="R63" s="41"/>
      <c r="S63" s="106">
        <f t="shared" si="7"/>
        <v>6.84</v>
      </c>
      <c r="T63" s="106">
        <f t="shared" si="8"/>
        <v>1.98</v>
      </c>
      <c r="U63" s="129">
        <v>5.48</v>
      </c>
      <c r="V63" s="129">
        <v>1.59</v>
      </c>
    </row>
    <row r="64" spans="1:22" x14ac:dyDescent="0.25">
      <c r="A64" s="142">
        <v>1</v>
      </c>
      <c r="B64" s="139" t="str">
        <f>IF(AND(G64&lt;&gt;"",H64&gt;0,I64&lt;&gt;"",J64&lt;&gt;0,K64&lt;&gt;0),COUNT($B$11:B63)+1,"")</f>
        <v/>
      </c>
      <c r="C64" s="139" t="s">
        <v>439</v>
      </c>
      <c r="D64" s="143"/>
      <c r="E64" s="142"/>
      <c r="F64" s="144"/>
      <c r="G64" s="141" t="s">
        <v>452</v>
      </c>
      <c r="H64" s="145"/>
      <c r="I64" s="142"/>
      <c r="J64" s="140" t="str">
        <f t="shared" si="5"/>
        <v/>
      </c>
      <c r="K64" s="140" t="str">
        <f t="shared" si="6"/>
        <v/>
      </c>
      <c r="L64" s="258"/>
      <c r="M64" s="146"/>
      <c r="N64" s="147"/>
      <c r="O64" s="141"/>
      <c r="P64" s="141"/>
      <c r="Q64" s="141"/>
      <c r="R64" s="141"/>
      <c r="S64" s="143"/>
      <c r="T64" s="143"/>
      <c r="U64" s="129"/>
      <c r="V64" s="129"/>
    </row>
    <row r="65" spans="1:22" ht="60" x14ac:dyDescent="0.25">
      <c r="A65" s="107">
        <v>1</v>
      </c>
      <c r="B65" s="138">
        <f>IF(AND(G65&lt;&gt;"",H65&gt;0,I65&lt;&gt;"",J65&lt;&gt;0,K65&lt;&gt;0),COUNT($B$11:B64)+1,"")</f>
        <v>45</v>
      </c>
      <c r="C65" s="111" t="s">
        <v>440</v>
      </c>
      <c r="D65" s="106" t="s">
        <v>191</v>
      </c>
      <c r="E65" s="107" t="s">
        <v>464</v>
      </c>
      <c r="F65" s="102">
        <v>46113</v>
      </c>
      <c r="G65" s="259" t="s">
        <v>453</v>
      </c>
      <c r="H65" s="119">
        <v>3.4100999999999999</v>
      </c>
      <c r="I65" s="107" t="s">
        <v>311</v>
      </c>
      <c r="J65" s="134">
        <f t="shared" si="5"/>
        <v>4747.82</v>
      </c>
      <c r="K65" s="134">
        <f t="shared" si="6"/>
        <v>16190.54</v>
      </c>
      <c r="L65" s="161">
        <v>0.24859999999999999</v>
      </c>
      <c r="M65" s="161">
        <v>0.96120000000000005</v>
      </c>
      <c r="N65" s="34"/>
      <c r="O65" s="99" t="str">
        <f ca="1">IF(N65="","", INDIRECT("base!"&amp;ADDRESS(MATCH(N65,#REF!:#REF!,0)+1,4,4)))</f>
        <v/>
      </c>
      <c r="P65" s="41"/>
      <c r="Q65" s="99" t="str">
        <f ca="1">IF(P65="","", INDIRECT("base!"&amp;ADDRESS(MATCH(CONCATENATE(N65,"|",P65),#REF!:#REF!,0)+1,6,4)))</f>
        <v/>
      </c>
      <c r="R65" s="41"/>
      <c r="S65" s="106">
        <f t="shared" si="7"/>
        <v>3400.82</v>
      </c>
      <c r="T65" s="106">
        <f t="shared" si="8"/>
        <v>1347</v>
      </c>
      <c r="U65" s="129">
        <v>2723.71</v>
      </c>
      <c r="V65" s="129">
        <v>1078.81</v>
      </c>
    </row>
    <row r="66" spans="1:22" ht="90" x14ac:dyDescent="0.25">
      <c r="A66" s="107">
        <v>1</v>
      </c>
      <c r="B66" s="138">
        <f>IF(AND(G66&lt;&gt;"",H66&gt;0,I66&lt;&gt;"",J66&lt;&gt;0,K66&lt;&gt;0),COUNT($B$11:B65)+1,"")</f>
        <v>46</v>
      </c>
      <c r="C66" s="111" t="s">
        <v>441</v>
      </c>
      <c r="D66" s="106" t="s">
        <v>251</v>
      </c>
      <c r="E66" s="107" t="s">
        <v>465</v>
      </c>
      <c r="F66" s="102">
        <v>46113</v>
      </c>
      <c r="G66" s="41" t="s">
        <v>454</v>
      </c>
      <c r="H66" s="119">
        <v>43.2</v>
      </c>
      <c r="I66" s="107" t="s">
        <v>313</v>
      </c>
      <c r="J66" s="134">
        <f t="shared" si="5"/>
        <v>675.3</v>
      </c>
      <c r="K66" s="134">
        <f t="shared" si="6"/>
        <v>29172.959999999999</v>
      </c>
      <c r="L66" s="161">
        <v>0.24859999999999999</v>
      </c>
      <c r="M66" s="161">
        <v>0.96120000000000005</v>
      </c>
      <c r="N66" s="34"/>
      <c r="O66" s="99" t="str">
        <f ca="1">IF(N66="","", INDIRECT("base!"&amp;ADDRESS(MATCH(N66,#REF!:#REF!,0)+1,4,4)))</f>
        <v/>
      </c>
      <c r="P66" s="41"/>
      <c r="Q66" s="99" t="str">
        <f ca="1">IF(P66="","", INDIRECT("base!"&amp;ADDRESS(MATCH(CONCATENATE(N66,"|",P66),#REF!:#REF!,0)+1,6,4)))</f>
        <v/>
      </c>
      <c r="R66" s="41"/>
      <c r="S66" s="106">
        <f t="shared" si="7"/>
        <v>506.28</v>
      </c>
      <c r="T66" s="106">
        <f t="shared" si="8"/>
        <v>169.02</v>
      </c>
      <c r="U66" s="129">
        <v>405.48</v>
      </c>
      <c r="V66" s="129">
        <v>135.37</v>
      </c>
    </row>
    <row r="67" spans="1:22" ht="60" x14ac:dyDescent="0.25">
      <c r="A67" s="107">
        <v>1</v>
      </c>
      <c r="B67" s="138">
        <f>IF(AND(G67&lt;&gt;"",H67&gt;0,I67&lt;&gt;"",J67&lt;&gt;0,K67&lt;&gt;0),COUNT($B$11:B66)+1,"")</f>
        <v>47</v>
      </c>
      <c r="C67" s="111" t="s">
        <v>442</v>
      </c>
      <c r="D67" s="106" t="s">
        <v>191</v>
      </c>
      <c r="E67" s="107" t="s">
        <v>466</v>
      </c>
      <c r="F67" s="102">
        <v>46113</v>
      </c>
      <c r="G67" s="41" t="s">
        <v>455</v>
      </c>
      <c r="H67" s="119">
        <v>20.99</v>
      </c>
      <c r="I67" s="107" t="s">
        <v>313</v>
      </c>
      <c r="J67" s="134">
        <f t="shared" si="5"/>
        <v>244.87</v>
      </c>
      <c r="K67" s="134">
        <f t="shared" si="6"/>
        <v>5139.82</v>
      </c>
      <c r="L67" s="161">
        <v>0.24859999999999999</v>
      </c>
      <c r="M67" s="161">
        <v>0.96120000000000005</v>
      </c>
      <c r="N67" s="34"/>
      <c r="O67" s="99" t="str">
        <f ca="1">IF(N67="","", INDIRECT("base!"&amp;ADDRESS(MATCH(N67,#REF!:#REF!,0)+1,4,4)))</f>
        <v/>
      </c>
      <c r="P67" s="41"/>
      <c r="Q67" s="99" t="str">
        <f ca="1">IF(P67="","", INDIRECT("base!"&amp;ADDRESS(MATCH(CONCATENATE(N67,"|",P67),#REF!:#REF!,0)+1,6,4)))</f>
        <v/>
      </c>
      <c r="R67" s="41"/>
      <c r="S67" s="106">
        <f t="shared" si="7"/>
        <v>184.13</v>
      </c>
      <c r="T67" s="106">
        <f t="shared" si="8"/>
        <v>60.74</v>
      </c>
      <c r="U67" s="129">
        <v>147.47</v>
      </c>
      <c r="V67" s="129">
        <v>48.65</v>
      </c>
    </row>
    <row r="68" spans="1:22" ht="90" x14ac:dyDescent="0.25">
      <c r="A68" s="107">
        <v>1</v>
      </c>
      <c r="B68" s="138">
        <f>IF(AND(G68&lt;&gt;"",H68&gt;0,I68&lt;&gt;"",J68&lt;&gt;0,K68&lt;&gt;0),COUNT($B$11:B67)+1,"")</f>
        <v>48</v>
      </c>
      <c r="C68" s="111" t="s">
        <v>443</v>
      </c>
      <c r="D68" s="106" t="s">
        <v>251</v>
      </c>
      <c r="E68" s="107" t="s">
        <v>467</v>
      </c>
      <c r="F68" s="102">
        <v>46113</v>
      </c>
      <c r="G68" s="41" t="s">
        <v>456</v>
      </c>
      <c r="H68" s="119">
        <v>7.1</v>
      </c>
      <c r="I68" s="107" t="s">
        <v>313</v>
      </c>
      <c r="J68" s="134">
        <f t="shared" si="5"/>
        <v>849.27</v>
      </c>
      <c r="K68" s="134">
        <f t="shared" si="6"/>
        <v>6029.82</v>
      </c>
      <c r="L68" s="161">
        <v>0.24859999999999999</v>
      </c>
      <c r="M68" s="161">
        <v>0.96120000000000005</v>
      </c>
      <c r="N68" s="34"/>
      <c r="O68" s="99" t="str">
        <f ca="1">IF(N68="","", INDIRECT("base!"&amp;ADDRESS(MATCH(N68,#REF!:#REF!,0)+1,4,4)))</f>
        <v/>
      </c>
      <c r="P68" s="41"/>
      <c r="Q68" s="99" t="str">
        <f ca="1">IF(P68="","", INDIRECT("base!"&amp;ADDRESS(MATCH(CONCATENATE(N68,"|",P68),#REF!:#REF!,0)+1,6,4)))</f>
        <v/>
      </c>
      <c r="R68" s="41"/>
      <c r="S68" s="106">
        <f t="shared" si="7"/>
        <v>652.88</v>
      </c>
      <c r="T68" s="106">
        <f t="shared" si="8"/>
        <v>196.39</v>
      </c>
      <c r="U68" s="129">
        <v>522.89</v>
      </c>
      <c r="V68" s="129">
        <v>157.29</v>
      </c>
    </row>
    <row r="69" spans="1:22" ht="75" x14ac:dyDescent="0.25">
      <c r="A69" s="107">
        <v>1</v>
      </c>
      <c r="B69" s="138">
        <f>IF(AND(G69&lt;&gt;"",H69&gt;0,I69&lt;&gt;"",J69&lt;&gt;0,K69&lt;&gt;0),COUNT($B$11:B68)+1,"")</f>
        <v>49</v>
      </c>
      <c r="C69" s="111" t="s">
        <v>444</v>
      </c>
      <c r="D69" s="106" t="s">
        <v>252</v>
      </c>
      <c r="E69" s="107" t="s">
        <v>468</v>
      </c>
      <c r="F69" s="102">
        <v>46113</v>
      </c>
      <c r="G69" s="41" t="s">
        <v>457</v>
      </c>
      <c r="H69" s="119">
        <v>1</v>
      </c>
      <c r="I69" s="107" t="s">
        <v>471</v>
      </c>
      <c r="J69" s="134">
        <f t="shared" si="5"/>
        <v>308.60000000000002</v>
      </c>
      <c r="K69" s="134">
        <f t="shared" si="6"/>
        <v>308.60000000000002</v>
      </c>
      <c r="L69" s="161">
        <v>0.24859999999999999</v>
      </c>
      <c r="M69" s="161">
        <v>0.96120000000000005</v>
      </c>
      <c r="N69" s="34"/>
      <c r="O69" s="99" t="str">
        <f ca="1">IF(N69="","", INDIRECT("base!"&amp;ADDRESS(MATCH(N69,#REF!:#REF!,0)+1,4,4)))</f>
        <v/>
      </c>
      <c r="P69" s="41"/>
      <c r="Q69" s="99" t="str">
        <f ca="1">IF(P69="","", INDIRECT("base!"&amp;ADDRESS(MATCH(CONCATENATE(N69,"|",P69),#REF!:#REF!,0)+1,6,4)))</f>
        <v/>
      </c>
      <c r="R69" s="41"/>
      <c r="S69" s="106">
        <f t="shared" si="7"/>
        <v>308.60000000000002</v>
      </c>
      <c r="T69" s="106">
        <f t="shared" si="8"/>
        <v>0</v>
      </c>
      <c r="U69" s="129">
        <v>247.16</v>
      </c>
      <c r="V69" s="129">
        <v>0</v>
      </c>
    </row>
    <row r="70" spans="1:22" ht="30" x14ac:dyDescent="0.25">
      <c r="A70" s="107">
        <v>1</v>
      </c>
      <c r="B70" s="138">
        <f>IF(AND(G70&lt;&gt;"",H70&gt;0,I70&lt;&gt;"",J70&lt;&gt;0,K70&lt;&gt;0),COUNT($B$11:B69)+1,"")</f>
        <v>50</v>
      </c>
      <c r="C70" s="111" t="s">
        <v>445</v>
      </c>
      <c r="D70" s="106" t="s">
        <v>207</v>
      </c>
      <c r="E70" s="107" t="s">
        <v>469</v>
      </c>
      <c r="F70" s="102">
        <v>46113</v>
      </c>
      <c r="G70" s="41" t="s">
        <v>458</v>
      </c>
      <c r="H70" s="119">
        <v>21.38</v>
      </c>
      <c r="I70" s="107" t="s">
        <v>309</v>
      </c>
      <c r="J70" s="134">
        <f t="shared" si="5"/>
        <v>50.56</v>
      </c>
      <c r="K70" s="134">
        <f t="shared" si="6"/>
        <v>1080.97</v>
      </c>
      <c r="L70" s="161">
        <v>0.24859999999999999</v>
      </c>
      <c r="M70" s="161">
        <v>0.96120000000000005</v>
      </c>
      <c r="N70" s="34"/>
      <c r="O70" s="99" t="str">
        <f ca="1">IF(N70="","", INDIRECT("base!"&amp;ADDRESS(MATCH(N70,#REF!:#REF!,0)+1,4,4)))</f>
        <v/>
      </c>
      <c r="P70" s="41"/>
      <c r="Q70" s="99" t="str">
        <f ca="1">IF(P70="","", INDIRECT("base!"&amp;ADDRESS(MATCH(CONCATENATE(N70,"|",P70),#REF!:#REF!,0)+1,6,4)))</f>
        <v/>
      </c>
      <c r="R70" s="41"/>
      <c r="S70" s="106">
        <f t="shared" si="7"/>
        <v>11.01</v>
      </c>
      <c r="T70" s="106">
        <f t="shared" si="8"/>
        <v>39.549999999999997</v>
      </c>
      <c r="U70" s="129">
        <v>8.82</v>
      </c>
      <c r="V70" s="129">
        <v>31.68</v>
      </c>
    </row>
    <row r="73" spans="1:22" x14ac:dyDescent="0.25">
      <c r="G73" s="43" t="s">
        <v>473</v>
      </c>
    </row>
    <row r="75" spans="1:22" x14ac:dyDescent="0.25">
      <c r="G75" s="162" t="s">
        <v>316</v>
      </c>
    </row>
    <row r="76" spans="1:22" x14ac:dyDescent="0.25">
      <c r="G76" s="162" t="s">
        <v>317</v>
      </c>
    </row>
  </sheetData>
  <sheetProtection password="DEF7" sheet="1" objects="1" scenarios="1" formatCells="0" formatColumns="0" formatRows="0" insertRows="0" deleteRows="0"/>
  <mergeCells count="20">
    <mergeCell ref="S10:S11"/>
    <mergeCell ref="T10:T11"/>
    <mergeCell ref="R10:R11"/>
    <mergeCell ref="C5:G5"/>
    <mergeCell ref="C6:G6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  <mergeCell ref="A3:B3"/>
    <mergeCell ref="C4:I4"/>
    <mergeCell ref="C3:K3"/>
  </mergeCells>
  <dataValidations count="5">
    <dataValidation type="list" allowBlank="1" showInputMessage="1" showErrorMessage="1" sqref="D3:D6 D1 I10 I1 I3:I4" xr:uid="{00000000-0002-0000-0100-000000000000}">
      <formula1>#REF!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 xr:uid="{00000000-0002-0000-0100-000001000000}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 xr:uid="{00000000-0002-0000-0100-000002000000}">
      <formula1>#REF!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 xr:uid="{00000000-0002-0000-0100-000003000000}">
      <formula1>#REF!</formula1>
    </dataValidation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4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66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5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6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70"/>
  <sheetViews>
    <sheetView workbookViewId="0">
      <selection activeCell="E65" sqref="E65"/>
    </sheetView>
  </sheetViews>
  <sheetFormatPr defaultRowHeight="15" x14ac:dyDescent="0.25"/>
  <cols>
    <col min="1" max="1" width="8.140625" style="64" customWidth="1"/>
    <col min="2" max="2" width="7.28515625" style="64" customWidth="1"/>
    <col min="3" max="3" width="6.42578125" style="64" customWidth="1"/>
    <col min="4" max="4" width="57.28515625" style="43" customWidth="1"/>
    <col min="5" max="5" width="11.140625" style="47" bestFit="1" customWidth="1"/>
    <col min="6" max="6" width="13.140625" style="48" customWidth="1"/>
    <col min="7" max="7" width="11.5703125" style="98" customWidth="1"/>
    <col min="8" max="8" width="15.140625" style="43" bestFit="1" customWidth="1"/>
    <col min="9" max="9" width="8" style="84" bestFit="1" customWidth="1"/>
    <col min="10" max="10" width="14.140625" style="85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3" customFormat="1" ht="16.5" thickBot="1" x14ac:dyDescent="0.3">
      <c r="A1" s="275" t="s">
        <v>168</v>
      </c>
      <c r="B1" s="276"/>
      <c r="C1" s="276"/>
      <c r="D1" s="276"/>
      <c r="E1" s="276"/>
      <c r="F1" s="276"/>
      <c r="G1" s="276"/>
      <c r="H1" s="277"/>
      <c r="I1" s="86"/>
      <c r="J1" s="87"/>
      <c r="K1" s="2"/>
      <c r="L1" s="1"/>
    </row>
    <row r="2" spans="1:13" s="27" customFormat="1" ht="15.75" thickBot="1" x14ac:dyDescent="0.3">
      <c r="A2" s="31" t="s">
        <v>0</v>
      </c>
      <c r="B2" s="32"/>
      <c r="C2" s="308" t="str">
        <f>IF(Identificação!B2=0,"",Identificação!B2)</f>
        <v>Concorrência Lei 14.133/21 Eletrônica</v>
      </c>
      <c r="D2" s="308"/>
      <c r="E2" s="28" t="s">
        <v>132</v>
      </c>
      <c r="F2" s="29" t="str">
        <f>IF(Identificação!E2=0,"",Identificação!E2)</f>
        <v/>
      </c>
      <c r="G2" s="28" t="s">
        <v>133</v>
      </c>
      <c r="H2" s="30">
        <f>IF(Identificação!G2=0,"",Identificação!G2)</f>
        <v>2026</v>
      </c>
      <c r="I2" s="88"/>
      <c r="J2" s="88"/>
      <c r="K2" s="2"/>
    </row>
    <row r="3" spans="1:13" s="27" customFormat="1" ht="30.75" customHeight="1" thickBot="1" x14ac:dyDescent="0.3">
      <c r="A3" s="279" t="s">
        <v>134</v>
      </c>
      <c r="B3" s="280"/>
      <c r="C3" s="282" t="str">
        <f>IF(Identificação!B3=0,"",Identificação!B3)</f>
        <v>Construção de Praça Infantil no Parque Centenário</v>
      </c>
      <c r="D3" s="282"/>
      <c r="E3" s="282"/>
      <c r="F3" s="282"/>
      <c r="G3" s="282"/>
      <c r="H3" s="283"/>
      <c r="I3" s="88"/>
      <c r="J3" s="88"/>
    </row>
    <row r="4" spans="1:13" s="27" customFormat="1" ht="15.75" thickBot="1" x14ac:dyDescent="0.3">
      <c r="A4" s="18" t="s">
        <v>198</v>
      </c>
      <c r="B4" s="26"/>
      <c r="C4" s="271"/>
      <c r="D4" s="271"/>
      <c r="E4" s="271"/>
      <c r="F4" s="271"/>
      <c r="G4" s="22" t="s">
        <v>179</v>
      </c>
      <c r="H4" s="73"/>
      <c r="I4" s="88"/>
      <c r="J4" s="88"/>
    </row>
    <row r="5" spans="1:13" s="27" customFormat="1" ht="15.75" thickBot="1" x14ac:dyDescent="0.3">
      <c r="A5" s="15" t="s">
        <v>150</v>
      </c>
      <c r="B5" s="22"/>
      <c r="C5" s="309" t="str">
        <f>IF(Identificação!B5=0,"",Identificação!B5)</f>
        <v>Obras e Serviços de Engenharia</v>
      </c>
      <c r="D5" s="310"/>
      <c r="E5" s="25"/>
      <c r="F5" s="19"/>
      <c r="G5" s="20"/>
      <c r="H5" s="21"/>
      <c r="I5" s="88"/>
      <c r="J5" s="88"/>
    </row>
    <row r="6" spans="1:13" s="27" customFormat="1" ht="15.75" thickBot="1" x14ac:dyDescent="0.3">
      <c r="A6" s="12" t="s">
        <v>153</v>
      </c>
      <c r="B6" s="13"/>
      <c r="C6" s="306">
        <f>SUMIFS(H12:H39877,B12:B39877,"&gt;0",H12:H39877,"&lt;&gt;0")</f>
        <v>0</v>
      </c>
      <c r="D6" s="307"/>
      <c r="E6" s="5"/>
      <c r="F6" s="5"/>
      <c r="G6" s="6"/>
      <c r="I6" s="88"/>
      <c r="J6" s="88"/>
    </row>
    <row r="7" spans="1:13" s="27" customFormat="1" x14ac:dyDescent="0.25">
      <c r="A7" s="75" t="s">
        <v>200</v>
      </c>
      <c r="B7" s="16"/>
      <c r="C7" s="16"/>
      <c r="D7" s="17"/>
      <c r="E7" s="17"/>
      <c r="F7" s="5"/>
      <c r="G7" s="5"/>
      <c r="H7" s="6"/>
      <c r="I7" s="88"/>
      <c r="J7" s="88"/>
    </row>
    <row r="8" spans="1:13" s="11" customFormat="1" x14ac:dyDescent="0.25">
      <c r="A8" s="19" t="s">
        <v>203</v>
      </c>
      <c r="B8" s="75"/>
      <c r="C8" s="75"/>
      <c r="D8" s="17"/>
      <c r="E8" s="17"/>
      <c r="F8" s="76"/>
      <c r="G8" s="76"/>
      <c r="H8" s="6"/>
      <c r="I8" s="89"/>
      <c r="J8" s="89"/>
    </row>
    <row r="9" spans="1:13" s="11" customFormat="1" x14ac:dyDescent="0.25">
      <c r="A9" s="7" t="s">
        <v>135</v>
      </c>
      <c r="B9" s="7"/>
      <c r="C9" s="8"/>
      <c r="D9" s="9"/>
      <c r="E9" s="14"/>
      <c r="F9" s="24" t="s">
        <v>155</v>
      </c>
      <c r="G9" s="10"/>
      <c r="H9" s="10"/>
      <c r="I9" s="89"/>
      <c r="J9" s="89"/>
      <c r="K9" s="27"/>
    </row>
    <row r="10" spans="1:13" customFormat="1" x14ac:dyDescent="0.25">
      <c r="A10" s="284" t="s">
        <v>180</v>
      </c>
      <c r="B10" s="284" t="s">
        <v>181</v>
      </c>
      <c r="C10" s="284" t="s">
        <v>166</v>
      </c>
      <c r="D10" s="286" t="s">
        <v>182</v>
      </c>
      <c r="E10" s="304" t="s">
        <v>152</v>
      </c>
      <c r="F10" s="305"/>
      <c r="G10" s="305"/>
      <c r="H10" s="305"/>
      <c r="I10" s="305"/>
      <c r="J10" s="305"/>
      <c r="K10" s="305"/>
      <c r="L10" s="305"/>
      <c r="M10" s="305"/>
    </row>
    <row r="11" spans="1:13" customFormat="1" ht="45" x14ac:dyDescent="0.25">
      <c r="A11" s="285"/>
      <c r="B11" s="285"/>
      <c r="C11" s="285"/>
      <c r="D11" s="287"/>
      <c r="E11" s="52" t="s">
        <v>183</v>
      </c>
      <c r="F11" s="23" t="s">
        <v>184</v>
      </c>
      <c r="G11" s="3" t="s">
        <v>140</v>
      </c>
      <c r="H11" s="3" t="s">
        <v>141</v>
      </c>
      <c r="I11" s="90" t="s">
        <v>147</v>
      </c>
      <c r="J11" s="90" t="s">
        <v>148</v>
      </c>
      <c r="K11" s="4" t="s">
        <v>162</v>
      </c>
      <c r="L11" s="23" t="s">
        <v>206</v>
      </c>
      <c r="M11" s="23" t="s">
        <v>205</v>
      </c>
    </row>
    <row r="12" spans="1:13" customFormat="1" x14ac:dyDescent="0.25">
      <c r="A12" s="156">
        <f>IF('Orçamento-base'!A12&gt;0,'Orçamento-base'!A12,"")</f>
        <v>1</v>
      </c>
      <c r="B12" s="156" t="str">
        <f>'Orçamento-base'!B12</f>
        <v/>
      </c>
      <c r="C12" s="156">
        <f>IF('Orçamento-base'!C12&gt;0,'Orçamento-base'!C12,"")</f>
        <v>1</v>
      </c>
      <c r="D12" s="157" t="str">
        <f>IF('Orçamento-base'!G12&gt;0,'Orçamento-base'!G12,"")</f>
        <v>Serviços preliminares</v>
      </c>
      <c r="E12" s="122" t="str">
        <f>IF('Orçamento-base'!H12&gt;0,'Orçamento-base'!H12,"")</f>
        <v/>
      </c>
      <c r="F12" s="123" t="str">
        <f>IF('Orçamento-base'!I12&gt;0,'Orçamento-base'!I12,"")</f>
        <v/>
      </c>
      <c r="G12" s="130" t="str">
        <f>IFERROR(IF(L12+M12&lt;&gt;0,ROUND(ROUND(L12,4)+ROUND(M12,4),4),""),"")</f>
        <v/>
      </c>
      <c r="H12" s="130" t="str">
        <f>IFERROR(IF(E12*G12&lt;&gt;0,ROUND(ROUND(E12,4)*ROUND(G12,4),2),""),"")</f>
        <v/>
      </c>
      <c r="I12" s="83"/>
      <c r="J12" s="83"/>
      <c r="K12" s="46"/>
      <c r="L12" s="97"/>
      <c r="M12" s="97"/>
    </row>
    <row r="13" spans="1:13" s="108" customFormat="1" ht="45" x14ac:dyDescent="0.25">
      <c r="A13" s="153">
        <f>IF('Orçamento-base'!A13&gt;0,'Orçamento-base'!A13,"")</f>
        <v>1</v>
      </c>
      <c r="B13" s="153">
        <f>'Orçamento-base'!B13</f>
        <v>1</v>
      </c>
      <c r="C13" s="153" t="str">
        <f>IF('Orçamento-base'!C13&gt;0,'Orçamento-base'!C13,"")</f>
        <v xml:space="preserve"> 1.1 </v>
      </c>
      <c r="D13" s="163" t="str">
        <f>IF('Orçamento-base'!G13&gt;0,'Orçamento-base'!G13,"")</f>
        <v>FORNECIMENTO E INSTALAÇÃO DE PLACA DE OBRA COM CHAPA GALVANIZADA E ESTRUTURA DE MADEIRA. AF_03/2022_PS</v>
      </c>
      <c r="E13" s="122">
        <f>IF('Orçamento-base'!H13&gt;0,'Orçamento-base'!H13,"")</f>
        <v>2.5</v>
      </c>
      <c r="F13" s="123" t="str">
        <f>IF('Orçamento-base'!I13&gt;0,'Orçamento-base'!I13,"")</f>
        <v>m²</v>
      </c>
      <c r="G13" s="133" t="str">
        <f>IFERROR(IF(L13+M13&lt;&gt;0,ROUND(ROUND(L13,4)+ROUND(M13,4),4),""),"")</f>
        <v/>
      </c>
      <c r="H13" s="133" t="str">
        <f>IFERROR(IF(E13*G13&lt;&gt;0,ROUND(ROUND(E13,4)*ROUND(G13,4),2),""),"")</f>
        <v/>
      </c>
      <c r="I13" s="164"/>
      <c r="J13" s="164"/>
      <c r="K13" s="165"/>
      <c r="L13" s="166"/>
      <c r="M13" s="166"/>
    </row>
    <row r="14" spans="1:13" ht="30" x14ac:dyDescent="0.25">
      <c r="A14" s="154">
        <f>IF('Orçamento-base'!A14&gt;0,'Orçamento-base'!A14,"")</f>
        <v>1</v>
      </c>
      <c r="B14" s="154">
        <f>'Orçamento-base'!B14</f>
        <v>2</v>
      </c>
      <c r="C14" s="154" t="str">
        <f>IF('Orçamento-base'!C14&gt;0,'Orçamento-base'!C14,"")</f>
        <v xml:space="preserve"> 1.2 </v>
      </c>
      <c r="D14" s="152" t="str">
        <f>IF('Orçamento-base'!G14&gt;0,'Orçamento-base'!G14,"")</f>
        <v>ARQUITETO DE OBRA JUNIOR COM ENCARGOS COMPLEMENTARES</v>
      </c>
      <c r="E14" s="148">
        <f>IF('Orçamento-base'!H14&gt;0,'Orçamento-base'!H14,"")</f>
        <v>24</v>
      </c>
      <c r="F14" s="155" t="str">
        <f>IF('Orçamento-base'!I14&gt;0,'Orçamento-base'!I14,"")</f>
        <v>H</v>
      </c>
      <c r="G14" s="132" t="str">
        <f t="shared" ref="G14:G57" si="0">IFERROR(IF(L14+M14&lt;&gt;0,ROUND(ROUND(L14,4)+ROUND(M14,4),4),""),"")</f>
        <v/>
      </c>
      <c r="H14" s="132" t="str">
        <f t="shared" ref="H14:H57" si="1">IFERROR(IF(E14*G14&lt;&gt;0,ROUND(ROUND(E14,4)*ROUND(G14,4),2),""),"")</f>
        <v/>
      </c>
      <c r="I14" s="83"/>
      <c r="J14" s="83"/>
      <c r="K14" s="46"/>
      <c r="L14" s="97"/>
      <c r="M14" s="97"/>
    </row>
    <row r="15" spans="1:13" x14ac:dyDescent="0.25">
      <c r="A15" s="154">
        <f>IF('Orçamento-base'!A15&gt;0,'Orçamento-base'!A15,"")</f>
        <v>1</v>
      </c>
      <c r="B15" s="154">
        <f>'Orçamento-base'!B15</f>
        <v>3</v>
      </c>
      <c r="C15" s="154" t="str">
        <f>IF('Orçamento-base'!C15&gt;0,'Orçamento-base'!C15,"")</f>
        <v xml:space="preserve"> 1.3 </v>
      </c>
      <c r="D15" s="152" t="str">
        <f>IF('Orçamento-base'!G15&gt;0,'Orçamento-base'!G15,"")</f>
        <v>TOPOGRAFO COM ENCARGOS COMPLEMENTARES</v>
      </c>
      <c r="E15" s="148">
        <f>IF('Orçamento-base'!H15&gt;0,'Orçamento-base'!H15,"")</f>
        <v>16</v>
      </c>
      <c r="F15" s="155" t="str">
        <f>IF('Orçamento-base'!I15&gt;0,'Orçamento-base'!I15,"")</f>
        <v>H</v>
      </c>
      <c r="G15" s="132" t="str">
        <f t="shared" si="0"/>
        <v/>
      </c>
      <c r="H15" s="132" t="str">
        <f t="shared" si="1"/>
        <v/>
      </c>
      <c r="I15" s="83"/>
      <c r="J15" s="83"/>
      <c r="K15" s="46"/>
      <c r="L15" s="97"/>
      <c r="M15" s="97"/>
    </row>
    <row r="16" spans="1:13" ht="30" x14ac:dyDescent="0.25">
      <c r="A16" s="154">
        <f>IF('Orçamento-base'!A16&gt;0,'Orçamento-base'!A16,"")</f>
        <v>1</v>
      </c>
      <c r="B16" s="154">
        <f>'Orçamento-base'!B16</f>
        <v>4</v>
      </c>
      <c r="C16" s="154" t="str">
        <f>IF('Orçamento-base'!C16&gt;0,'Orçamento-base'!C16,"")</f>
        <v xml:space="preserve"> 1.4 </v>
      </c>
      <c r="D16" s="152" t="str">
        <f>IF('Orçamento-base'!G16&gt;0,'Orçamento-base'!G16,"")</f>
        <v>REGULARIZAÇÃO DE SUPERFÍCIES COM MOTONIVELADORA. AF_09/2024</v>
      </c>
      <c r="E16" s="148">
        <f>IF('Orçamento-base'!H16&gt;0,'Orçamento-base'!H16,"")</f>
        <v>1410.2</v>
      </c>
      <c r="F16" s="155" t="str">
        <f>IF('Orçamento-base'!I16&gt;0,'Orçamento-base'!I16,"")</f>
        <v>m²</v>
      </c>
      <c r="G16" s="132" t="str">
        <f t="shared" si="0"/>
        <v/>
      </c>
      <c r="H16" s="132" t="str">
        <f t="shared" si="1"/>
        <v/>
      </c>
      <c r="I16" s="83"/>
      <c r="J16" s="83"/>
      <c r="K16" s="46"/>
      <c r="L16" s="97"/>
      <c r="M16" s="97"/>
    </row>
    <row r="17" spans="1:13" ht="30" x14ac:dyDescent="0.25">
      <c r="A17" s="154">
        <f>IF('Orçamento-base'!A17&gt;0,'Orçamento-base'!A17,"")</f>
        <v>1</v>
      </c>
      <c r="B17" s="154">
        <f>'Orçamento-base'!B17</f>
        <v>5</v>
      </c>
      <c r="C17" s="154" t="str">
        <f>IF('Orçamento-base'!C17&gt;0,'Orçamento-base'!C17,"")</f>
        <v xml:space="preserve"> 1.5 </v>
      </c>
      <c r="D17" s="152" t="str">
        <f>IF('Orçamento-base'!G17&gt;0,'Orçamento-base'!G17,"")</f>
        <v>ARGILA OU BARRO PARA ATERRO/REATERRO (RETIRADO NA JAZIDA, SEM TRANSPORTE)</v>
      </c>
      <c r="E17" s="148">
        <f>IF('Orçamento-base'!H17&gt;0,'Orçamento-base'!H17,"")</f>
        <v>117.14724</v>
      </c>
      <c r="F17" s="155" t="str">
        <f>IF('Orçamento-base'!I17&gt;0,'Orçamento-base'!I17,"")</f>
        <v>m³</v>
      </c>
      <c r="G17" s="132" t="str">
        <f t="shared" si="0"/>
        <v/>
      </c>
      <c r="H17" s="132" t="str">
        <f t="shared" si="1"/>
        <v/>
      </c>
      <c r="I17" s="83"/>
      <c r="J17" s="83"/>
      <c r="K17" s="46"/>
      <c r="L17" s="97"/>
      <c r="M17" s="97"/>
    </row>
    <row r="18" spans="1:13" ht="45" x14ac:dyDescent="0.25">
      <c r="A18" s="154">
        <f>IF('Orçamento-base'!A18&gt;0,'Orçamento-base'!A18,"")</f>
        <v>1</v>
      </c>
      <c r="B18" s="154">
        <f>'Orçamento-base'!B18</f>
        <v>6</v>
      </c>
      <c r="C18" s="154" t="str">
        <f>IF('Orçamento-base'!C18&gt;0,'Orçamento-base'!C18,"")</f>
        <v xml:space="preserve"> 1.6 </v>
      </c>
      <c r="D18" s="152" t="str">
        <f>IF('Orçamento-base'!G18&gt;0,'Orçamento-base'!G18,"")</f>
        <v>CONSTRUÇÃO DE BASE E SUB-BASE PARA PAVIMENTAÇÃO DE BRITA GRADUADA SIMPLES - EXCLUSIVE CARGA E TRANSPORTE. AF_09/2024</v>
      </c>
      <c r="E18" s="148">
        <f>IF('Orçamento-base'!H18&gt;0,'Orçamento-base'!H18,"")</f>
        <v>9.4770000000000003</v>
      </c>
      <c r="F18" s="155" t="str">
        <f>IF('Orçamento-base'!I18&gt;0,'Orçamento-base'!I18,"")</f>
        <v>m³</v>
      </c>
      <c r="G18" s="132" t="str">
        <f t="shared" si="0"/>
        <v/>
      </c>
      <c r="H18" s="132" t="str">
        <f t="shared" si="1"/>
        <v/>
      </c>
      <c r="I18" s="83"/>
      <c r="J18" s="83"/>
      <c r="K18" s="46"/>
      <c r="L18" s="97"/>
      <c r="M18" s="97"/>
    </row>
    <row r="19" spans="1:13" ht="45" x14ac:dyDescent="0.25">
      <c r="A19" s="154">
        <f>IF('Orçamento-base'!A19&gt;0,'Orçamento-base'!A19,"")</f>
        <v>1</v>
      </c>
      <c r="B19" s="154">
        <f>'Orçamento-base'!B19</f>
        <v>7</v>
      </c>
      <c r="C19" s="154" t="str">
        <f>IF('Orçamento-base'!C19&gt;0,'Orçamento-base'!C19,"")</f>
        <v xml:space="preserve"> 1.7 </v>
      </c>
      <c r="D19" s="152" t="str">
        <f>IF('Orçamento-base'!G19&gt;0,'Orçamento-base'!G19,"")</f>
        <v>TRANSPORTE COM CAMINHÃO BASCULANTE DE 6 M³, EM VIA URBANA PAVIMENTADA, DMT ATÉ 30 KM (UNIDADE: M3XKM). AF_02/2026 - BRITA E ATERRO</v>
      </c>
      <c r="E19" s="148">
        <f>IF('Orçamento-base'!H19&gt;0,'Orçamento-base'!H19,"")</f>
        <v>1556.3040000000001</v>
      </c>
      <c r="F19" s="155" t="str">
        <f>IF('Orçamento-base'!I19&gt;0,'Orçamento-base'!I19,"")</f>
        <v>M3XKM</v>
      </c>
      <c r="G19" s="132" t="str">
        <f t="shared" si="0"/>
        <v/>
      </c>
      <c r="H19" s="132" t="str">
        <f t="shared" si="1"/>
        <v/>
      </c>
      <c r="I19" s="83"/>
      <c r="J19" s="83"/>
      <c r="K19" s="46"/>
      <c r="L19" s="97"/>
      <c r="M19" s="97"/>
    </row>
    <row r="20" spans="1:13" ht="30" x14ac:dyDescent="0.25">
      <c r="A20" s="154">
        <f>IF('Orçamento-base'!A20&gt;0,'Orçamento-base'!A20,"")</f>
        <v>1</v>
      </c>
      <c r="B20" s="154">
        <f>'Orçamento-base'!B20</f>
        <v>8</v>
      </c>
      <c r="C20" s="154" t="str">
        <f>IF('Orçamento-base'!C20&gt;0,'Orçamento-base'!C20,"")</f>
        <v xml:space="preserve"> 1.8 </v>
      </c>
      <c r="D20" s="152" t="str">
        <f>IF('Orçamento-base'!G20&gt;0,'Orçamento-base'!G20,"")</f>
        <v>Mobilização e desmobilização de equipamentos - Cavalo mecânico com semirreboque com capacidade de 32 t - 302 kW</v>
      </c>
      <c r="E20" s="148">
        <f>IF('Orçamento-base'!H20&gt;0,'Orçamento-base'!H20,"")</f>
        <v>2</v>
      </c>
      <c r="F20" s="155" t="str">
        <f>IF('Orçamento-base'!I20&gt;0,'Orçamento-base'!I20,"")</f>
        <v>H</v>
      </c>
      <c r="G20" s="132" t="str">
        <f t="shared" si="0"/>
        <v/>
      </c>
      <c r="H20" s="132" t="str">
        <f t="shared" si="1"/>
        <v/>
      </c>
      <c r="I20" s="83"/>
      <c r="J20" s="83"/>
      <c r="K20" s="46"/>
      <c r="L20" s="97"/>
      <c r="M20" s="97"/>
    </row>
    <row r="21" spans="1:13" x14ac:dyDescent="0.25">
      <c r="A21" s="154">
        <f>IF('Orçamento-base'!A21&gt;0,'Orçamento-base'!A21,"")</f>
        <v>1</v>
      </c>
      <c r="B21" s="154">
        <f>'Orçamento-base'!B21</f>
        <v>9</v>
      </c>
      <c r="C21" s="154" t="str">
        <f>IF('Orçamento-base'!C21&gt;0,'Orçamento-base'!C21,"")</f>
        <v xml:space="preserve"> 1.9 </v>
      </c>
      <c r="D21" s="152" t="str">
        <f>IF('Orçamento-base'!G21&gt;0,'Orçamento-base'!G21,"")</f>
        <v>ISOLAMENTO DE OBRA COM TELA PLÁSTICA</v>
      </c>
      <c r="E21" s="148">
        <f>IF('Orçamento-base'!H21&gt;0,'Orçamento-base'!H21,"")</f>
        <v>137.5</v>
      </c>
      <c r="F21" s="155" t="str">
        <f>IF('Orçamento-base'!I21&gt;0,'Orçamento-base'!I21,"")</f>
        <v>M</v>
      </c>
      <c r="G21" s="132" t="str">
        <f t="shared" si="0"/>
        <v/>
      </c>
      <c r="H21" s="132" t="str">
        <f t="shared" si="1"/>
        <v/>
      </c>
      <c r="I21" s="83"/>
      <c r="J21" s="83"/>
      <c r="K21" s="46"/>
      <c r="L21" s="97"/>
      <c r="M21" s="97"/>
    </row>
    <row r="22" spans="1:13" x14ac:dyDescent="0.25">
      <c r="A22" s="158">
        <f>IF('Orçamento-base'!A22&gt;0,'Orçamento-base'!A22,"")</f>
        <v>1</v>
      </c>
      <c r="B22" s="158" t="str">
        <f>'Orçamento-base'!B22</f>
        <v/>
      </c>
      <c r="C22" s="158">
        <f>IF('Orçamento-base'!C22&gt;0,'Orçamento-base'!C22,"")</f>
        <v>2</v>
      </c>
      <c r="D22" s="159" t="str">
        <f>IF('Orçamento-base'!G22&gt;0,'Orçamento-base'!G22,"")</f>
        <v>Drenagem</v>
      </c>
      <c r="E22" s="145" t="str">
        <f>IF('Orçamento-base'!H22&gt;0,'Orçamento-base'!H22,"")</f>
        <v/>
      </c>
      <c r="F22" s="160" t="str">
        <f>IF('Orçamento-base'!I22&gt;0,'Orçamento-base'!I22,"")</f>
        <v/>
      </c>
      <c r="G22" s="132" t="str">
        <f t="shared" si="0"/>
        <v/>
      </c>
      <c r="H22" s="132" t="str">
        <f t="shared" si="1"/>
        <v/>
      </c>
      <c r="I22" s="83"/>
      <c r="J22" s="83"/>
      <c r="K22" s="46"/>
      <c r="L22" s="97"/>
      <c r="M22" s="97"/>
    </row>
    <row r="23" spans="1:13" ht="60" x14ac:dyDescent="0.25">
      <c r="A23" s="154">
        <f>IF('Orçamento-base'!A23&gt;0,'Orçamento-base'!A23,"")</f>
        <v>1</v>
      </c>
      <c r="B23" s="154">
        <f>'Orçamento-base'!B23</f>
        <v>10</v>
      </c>
      <c r="C23" s="154" t="str">
        <f>IF('Orçamento-base'!C23&gt;0,'Orçamento-base'!C23,"")</f>
        <v xml:space="preserve"> 2.1 </v>
      </c>
      <c r="D23" s="152" t="str">
        <f>IF('Orçamento-base'!G23&gt;0,'Orçamento-base'!G23,"")</f>
        <v>DRENO (SEÇÃO 0,50 X 0,50 M), COM 1 TUBO DE PEAD CORRUGADO PERFURADO, DN 160 MM, ENCHIMENTO COM BRITA 3, ENVOLVIDO COM MANTA GEOTÊXTIL, COM SELO DE AREIA MÉDIA. (Base 102680)</v>
      </c>
      <c r="E23" s="148">
        <f>IF('Orçamento-base'!H23&gt;0,'Orçamento-base'!H23,"")</f>
        <v>97.67</v>
      </c>
      <c r="F23" s="155" t="str">
        <f>IF('Orçamento-base'!I23&gt;0,'Orçamento-base'!I23,"")</f>
        <v>M</v>
      </c>
      <c r="G23" s="132" t="str">
        <f t="shared" si="0"/>
        <v/>
      </c>
      <c r="H23" s="132" t="str">
        <f t="shared" si="1"/>
        <v/>
      </c>
      <c r="I23" s="83"/>
      <c r="J23" s="83"/>
      <c r="K23" s="46"/>
      <c r="L23" s="97"/>
      <c r="M23" s="97"/>
    </row>
    <row r="24" spans="1:13" ht="45" x14ac:dyDescent="0.25">
      <c r="A24" s="154">
        <f>IF('Orçamento-base'!A24&gt;0,'Orçamento-base'!A24,"")</f>
        <v>1</v>
      </c>
      <c r="B24" s="154">
        <f>'Orçamento-base'!B24</f>
        <v>11</v>
      </c>
      <c r="C24" s="154" t="str">
        <f>IF('Orçamento-base'!C24&gt;0,'Orçamento-base'!C24,"")</f>
        <v xml:space="preserve"> 2.2 </v>
      </c>
      <c r="D24" s="152" t="str">
        <f>IF('Orçamento-base'!G24&gt;0,'Orçamento-base'!G24,"")</f>
        <v>CAIXA COM GRELHA SIMPLES RETANGULAR, EM CONCRETO PRÉ-MOLDADO, DIMENSÕES INTERNAS: 0,6X1,0X1,0 M. AF_12/2020</v>
      </c>
      <c r="E24" s="148">
        <f>IF('Orçamento-base'!H24&gt;0,'Orçamento-base'!H24,"")</f>
        <v>1</v>
      </c>
      <c r="F24" s="155" t="str">
        <f>IF('Orçamento-base'!I24&gt;0,'Orçamento-base'!I24,"")</f>
        <v>UN</v>
      </c>
      <c r="G24" s="132" t="str">
        <f t="shared" si="0"/>
        <v/>
      </c>
      <c r="H24" s="132" t="str">
        <f t="shared" si="1"/>
        <v/>
      </c>
      <c r="I24" s="83"/>
      <c r="J24" s="83"/>
      <c r="K24" s="46"/>
      <c r="L24" s="97"/>
      <c r="M24" s="97"/>
    </row>
    <row r="25" spans="1:13" ht="60" x14ac:dyDescent="0.25">
      <c r="A25" s="154">
        <f>IF('Orçamento-base'!A25&gt;0,'Orçamento-base'!A25,"")</f>
        <v>1</v>
      </c>
      <c r="B25" s="154">
        <f>'Orçamento-base'!B25</f>
        <v>12</v>
      </c>
      <c r="C25" s="154" t="str">
        <f>IF('Orçamento-base'!C25&gt;0,'Orçamento-base'!C25,"")</f>
        <v xml:space="preserve"> 2.3 </v>
      </c>
      <c r="D25" s="152" t="str">
        <f>IF('Orçamento-base'!G25&gt;0,'Orçamento-base'!G25,"")</f>
        <v>RECOMPOSIÇÃO DE PAVIMENTO EM PISO INTERTRAVADO, COM REAPROVEITAMENTO DOS BLOCOS INTERTRAVADOS, PARA FECHAMENTO DE VALAS - INCLUSO RETIRADA E COLOCAÇÃO DO MATERIAL. AF_12/2020</v>
      </c>
      <c r="E25" s="148">
        <f>IF('Orçamento-base'!H25&gt;0,'Orçamento-base'!H25,"")</f>
        <v>4.34</v>
      </c>
      <c r="F25" s="155" t="str">
        <f>IF('Orçamento-base'!I25&gt;0,'Orçamento-base'!I25,"")</f>
        <v>m²</v>
      </c>
      <c r="G25" s="132" t="str">
        <f t="shared" si="0"/>
        <v/>
      </c>
      <c r="H25" s="132" t="str">
        <f t="shared" si="1"/>
        <v/>
      </c>
      <c r="I25" s="83"/>
      <c r="J25" s="83"/>
      <c r="K25" s="46"/>
      <c r="L25" s="97"/>
      <c r="M25" s="97"/>
    </row>
    <row r="26" spans="1:13" ht="75" x14ac:dyDescent="0.25">
      <c r="A26" s="154">
        <f>IF('Orçamento-base'!A26&gt;0,'Orçamento-base'!A26,"")</f>
        <v>1</v>
      </c>
      <c r="B26" s="154">
        <f>'Orçamento-base'!B26</f>
        <v>13</v>
      </c>
      <c r="C26" s="154" t="str">
        <f>IF('Orçamento-base'!C26&gt;0,'Orçamento-base'!C26,"")</f>
        <v xml:space="preserve"> 2.4 </v>
      </c>
      <c r="D26" s="152" t="str">
        <f>IF('Orçamento-base'!G26&gt;0,'Orçamento-base'!G26,"")</f>
        <v>ESCAVAÇÃO MECANIZADA DE VALA COM PROFUNDIDADE ATÉ 1,5 M (MÉDIA MONTANTE E JUSANTE/UMA COMPOSIÇÃO POR TRECHO), RETROESCAV. (0,26 M3), LARGURA DE 0,8 M A 1,5 M, EM SOLO DE 1A CATEGORIA, LOCAIS COM BAIXO NÍVEL DE INTERFERÊNCIA. AF_09/2024</v>
      </c>
      <c r="E26" s="148">
        <f>IF('Orçamento-base'!H26&gt;0,'Orçamento-base'!H26,"")</f>
        <v>11.4</v>
      </c>
      <c r="F26" s="155" t="str">
        <f>IF('Orçamento-base'!I26&gt;0,'Orçamento-base'!I26,"")</f>
        <v>m³</v>
      </c>
      <c r="G26" s="132" t="str">
        <f t="shared" si="0"/>
        <v/>
      </c>
      <c r="H26" s="132" t="str">
        <f t="shared" si="1"/>
        <v/>
      </c>
      <c r="I26" s="83"/>
      <c r="J26" s="83"/>
      <c r="K26" s="46"/>
      <c r="L26" s="97"/>
      <c r="M26" s="97"/>
    </row>
    <row r="27" spans="1:13" ht="45" x14ac:dyDescent="0.25">
      <c r="A27" s="154">
        <f>IF('Orçamento-base'!A27&gt;0,'Orçamento-base'!A27,"")</f>
        <v>1</v>
      </c>
      <c r="B27" s="154">
        <f>'Orçamento-base'!B27</f>
        <v>14</v>
      </c>
      <c r="C27" s="154" t="str">
        <f>IF('Orçamento-base'!C27&gt;0,'Orçamento-base'!C27,"")</f>
        <v xml:space="preserve"> 2.5 </v>
      </c>
      <c r="D27" s="152" t="str">
        <f>IF('Orçamento-base'!G27&gt;0,'Orçamento-base'!G27,"")</f>
        <v>TUBO DE PVC PARA REDE COLETORA DE ESGOTO DE PAREDE MACIÇA, DN 200 MM, JUNTA ELÁSTICA - FORNECIMENTO E ASSENTAMENTO. AF_01/2021</v>
      </c>
      <c r="E27" s="148">
        <f>IF('Orçamento-base'!H27&gt;0,'Orçamento-base'!H27,"")</f>
        <v>9.5</v>
      </c>
      <c r="F27" s="155" t="str">
        <f>IF('Orçamento-base'!I27&gt;0,'Orçamento-base'!I27,"")</f>
        <v>M</v>
      </c>
      <c r="G27" s="132" t="str">
        <f t="shared" si="0"/>
        <v/>
      </c>
      <c r="H27" s="132" t="str">
        <f t="shared" si="1"/>
        <v/>
      </c>
      <c r="I27" s="83"/>
      <c r="J27" s="83"/>
      <c r="K27" s="46"/>
      <c r="L27" s="97"/>
      <c r="M27" s="97"/>
    </row>
    <row r="28" spans="1:13" ht="30" x14ac:dyDescent="0.25">
      <c r="A28" s="154">
        <f>IF('Orçamento-base'!A28&gt;0,'Orçamento-base'!A28,"")</f>
        <v>1</v>
      </c>
      <c r="B28" s="154">
        <f>'Orçamento-base'!B28</f>
        <v>15</v>
      </c>
      <c r="C28" s="154" t="str">
        <f>IF('Orçamento-base'!C28&gt;0,'Orçamento-base'!C28,"")</f>
        <v xml:space="preserve"> 2.6 </v>
      </c>
      <c r="D28" s="152" t="str">
        <f>IF('Orçamento-base'!G28&gt;0,'Orçamento-base'!G28,"")</f>
        <v>REATERRO MECANIZADO DE VALA COM MINICARREGADEIRA, COM PLACA VIBRATÓRIA. AF_08/2023</v>
      </c>
      <c r="E28" s="148">
        <f>IF('Orçamento-base'!H28&gt;0,'Orçamento-base'!H28,"")</f>
        <v>11.4</v>
      </c>
      <c r="F28" s="155" t="str">
        <f>IF('Orçamento-base'!I28&gt;0,'Orçamento-base'!I28,"")</f>
        <v>m³</v>
      </c>
      <c r="G28" s="132" t="str">
        <f t="shared" si="0"/>
        <v/>
      </c>
      <c r="H28" s="132" t="str">
        <f t="shared" si="1"/>
        <v/>
      </c>
      <c r="I28" s="83"/>
      <c r="J28" s="83"/>
      <c r="K28" s="46"/>
      <c r="L28" s="97"/>
      <c r="M28" s="97"/>
    </row>
    <row r="29" spans="1:13" ht="45" x14ac:dyDescent="0.25">
      <c r="A29" s="154">
        <f>IF('Orçamento-base'!A29&gt;0,'Orçamento-base'!A29,"")</f>
        <v>1</v>
      </c>
      <c r="B29" s="154">
        <f>'Orçamento-base'!B29</f>
        <v>16</v>
      </c>
      <c r="C29" s="154" t="str">
        <f>IF('Orçamento-base'!C29&gt;0,'Orçamento-base'!C29,"")</f>
        <v xml:space="preserve"> 2.7 </v>
      </c>
      <c r="D29" s="152" t="str">
        <f>IF('Orçamento-base'!G29&gt;0,'Orçamento-base'!G29,"")</f>
        <v>PREPARO DE FUNDO DE VALA COM LARGURA MENOR QUE 1,5 M, COM CAMADA DE AREIA, LANÇAMENTO MANUAL. AF_01/2026</v>
      </c>
      <c r="E29" s="148">
        <f>IF('Orçamento-base'!H29&gt;0,'Orçamento-base'!H29,"")</f>
        <v>1.2350000000000001</v>
      </c>
      <c r="F29" s="155" t="str">
        <f>IF('Orçamento-base'!I29&gt;0,'Orçamento-base'!I29,"")</f>
        <v>m³</v>
      </c>
      <c r="G29" s="132" t="str">
        <f t="shared" si="0"/>
        <v/>
      </c>
      <c r="H29" s="132" t="str">
        <f t="shared" si="1"/>
        <v/>
      </c>
      <c r="I29" s="83"/>
      <c r="J29" s="83"/>
      <c r="K29" s="46"/>
      <c r="L29" s="97"/>
      <c r="M29" s="97"/>
    </row>
    <row r="30" spans="1:13" x14ac:dyDescent="0.25">
      <c r="A30" s="158">
        <f>IF('Orçamento-base'!A30&gt;0,'Orçamento-base'!A30,"")</f>
        <v>1</v>
      </c>
      <c r="B30" s="158" t="str">
        <f>'Orçamento-base'!B30</f>
        <v/>
      </c>
      <c r="C30" s="158">
        <f>IF('Orçamento-base'!C30&gt;0,'Orçamento-base'!C30,"")</f>
        <v>3</v>
      </c>
      <c r="D30" s="159" t="str">
        <f>IF('Orçamento-base'!G30&gt;0,'Orçamento-base'!G30,"")</f>
        <v>Contrapiso e SBR</v>
      </c>
      <c r="E30" s="148" t="str">
        <f>IF('Orçamento-base'!H30&gt;0,'Orçamento-base'!H30,"")</f>
        <v/>
      </c>
      <c r="F30" s="155" t="str">
        <f>IF('Orçamento-base'!I30&gt;0,'Orçamento-base'!I30,"")</f>
        <v/>
      </c>
      <c r="G30" s="132" t="str">
        <f t="shared" si="0"/>
        <v/>
      </c>
      <c r="H30" s="132" t="str">
        <f t="shared" si="1"/>
        <v/>
      </c>
      <c r="I30" s="83"/>
      <c r="J30" s="83"/>
      <c r="K30" s="46"/>
      <c r="L30" s="97"/>
      <c r="M30" s="97"/>
    </row>
    <row r="31" spans="1:13" ht="30" x14ac:dyDescent="0.25">
      <c r="A31" s="154">
        <f>IF('Orçamento-base'!A31&gt;0,'Orçamento-base'!A31,"")</f>
        <v>1</v>
      </c>
      <c r="B31" s="154">
        <f>'Orçamento-base'!B31</f>
        <v>17</v>
      </c>
      <c r="C31" s="154" t="str">
        <f>IF('Orçamento-base'!C31&gt;0,'Orçamento-base'!C31,"")</f>
        <v xml:space="preserve"> 3.1 </v>
      </c>
      <c r="D31" s="152" t="str">
        <f>IF('Orçamento-base'!G31&gt;0,'Orçamento-base'!G31,"")</f>
        <v>EXECUÇÃO DE RADIER, ESPESSURA DE 10 CM, FCK = 30 MPA, COM USO DE FORMAS EM MADEIRA SERRADA. AF_09/2021</v>
      </c>
      <c r="E31" s="148">
        <f>IF('Orçamento-base'!H31&gt;0,'Orçamento-base'!H31,"")</f>
        <v>569.70000000000005</v>
      </c>
      <c r="F31" s="155" t="str">
        <f>IF('Orçamento-base'!I31&gt;0,'Orçamento-base'!I31,"")</f>
        <v>m²</v>
      </c>
      <c r="G31" s="132" t="str">
        <f t="shared" si="0"/>
        <v/>
      </c>
      <c r="H31" s="132" t="str">
        <f t="shared" si="1"/>
        <v/>
      </c>
      <c r="I31" s="83"/>
      <c r="J31" s="83"/>
      <c r="K31" s="46"/>
      <c r="L31" s="97"/>
      <c r="M31" s="97"/>
    </row>
    <row r="32" spans="1:13" ht="45" x14ac:dyDescent="0.25">
      <c r="A32" s="154">
        <f>IF('Orçamento-base'!A32&gt;0,'Orçamento-base'!A32,"")</f>
        <v>1</v>
      </c>
      <c r="B32" s="154">
        <f>'Orçamento-base'!B32</f>
        <v>18</v>
      </c>
      <c r="C32" s="154" t="str">
        <f>IF('Orçamento-base'!C32&gt;0,'Orçamento-base'!C32,"")</f>
        <v xml:space="preserve"> 3.2 </v>
      </c>
      <c r="D32" s="152" t="str">
        <f>IF('Orçamento-base'!G32&gt;0,'Orçamento-base'!G32,"")</f>
        <v>TRATAMENTO DE JUNTA DE DILATAÇÃO, COM TARUGO DE POLIETILENO E SELANTE PU, INCLUSO PREENCHIMENTO COM ESPUMA EXPANSIVA PU. AF_09/2023</v>
      </c>
      <c r="E32" s="148">
        <f>IF('Orçamento-base'!H32&gt;0,'Orçamento-base'!H32,"")</f>
        <v>37.619999999999997</v>
      </c>
      <c r="F32" s="155" t="str">
        <f>IF('Orçamento-base'!I32&gt;0,'Orçamento-base'!I32,"")</f>
        <v>M</v>
      </c>
      <c r="G32" s="132" t="str">
        <f t="shared" si="0"/>
        <v/>
      </c>
      <c r="H32" s="132" t="str">
        <f t="shared" si="1"/>
        <v/>
      </c>
      <c r="I32" s="83"/>
      <c r="J32" s="83"/>
      <c r="K32" s="46"/>
      <c r="L32" s="97"/>
      <c r="M32" s="97"/>
    </row>
    <row r="33" spans="1:13" ht="30" x14ac:dyDescent="0.25">
      <c r="A33" s="154">
        <f>IF('Orçamento-base'!A33&gt;0,'Orçamento-base'!A33,"")</f>
        <v>1</v>
      </c>
      <c r="B33" s="154">
        <f>'Orçamento-base'!B33</f>
        <v>19</v>
      </c>
      <c r="C33" s="154" t="str">
        <f>IF('Orçamento-base'!C33&gt;0,'Orçamento-base'!C33,"")</f>
        <v xml:space="preserve"> 3.3 </v>
      </c>
      <c r="D33" s="152" t="str">
        <f>IF('Orçamento-base'!G33&gt;0,'Orçamento-base'!G33,"")</f>
        <v>Fornecimento e instalação de piso em SBR monolítico, com 45mm de espessura, conforme memorial descritivo</v>
      </c>
      <c r="E33" s="148">
        <f>IF('Orçamento-base'!H33&gt;0,'Orçamento-base'!H33,"")</f>
        <v>569.70000000000005</v>
      </c>
      <c r="F33" s="155" t="str">
        <f>IF('Orçamento-base'!I33&gt;0,'Orçamento-base'!I33,"")</f>
        <v>m²</v>
      </c>
      <c r="G33" s="132" t="str">
        <f t="shared" si="0"/>
        <v/>
      </c>
      <c r="H33" s="132" t="str">
        <f t="shared" si="1"/>
        <v/>
      </c>
      <c r="I33" s="83"/>
      <c r="J33" s="83"/>
      <c r="K33" s="46"/>
      <c r="L33" s="97"/>
      <c r="M33" s="97"/>
    </row>
    <row r="34" spans="1:13" x14ac:dyDescent="0.25">
      <c r="A34" s="158">
        <f>IF('Orçamento-base'!A34&gt;0,'Orçamento-base'!A34,"")</f>
        <v>1</v>
      </c>
      <c r="B34" s="158" t="str">
        <f>'Orçamento-base'!B34</f>
        <v/>
      </c>
      <c r="C34" s="158">
        <f>IF('Orçamento-base'!C34&gt;0,'Orçamento-base'!C34,"")</f>
        <v>4</v>
      </c>
      <c r="D34" s="159" t="str">
        <f>IF('Orçamento-base'!G34&gt;0,'Orçamento-base'!G34,"")</f>
        <v>Instalação dos brinquedos</v>
      </c>
      <c r="E34" s="148" t="str">
        <f>IF('Orçamento-base'!H34&gt;0,'Orçamento-base'!H34,"")</f>
        <v/>
      </c>
      <c r="F34" s="155" t="str">
        <f>IF('Orçamento-base'!I34&gt;0,'Orçamento-base'!I34,"")</f>
        <v/>
      </c>
      <c r="G34" s="132" t="str">
        <f t="shared" si="0"/>
        <v/>
      </c>
      <c r="H34" s="132" t="str">
        <f t="shared" si="1"/>
        <v/>
      </c>
      <c r="I34" s="83"/>
      <c r="J34" s="83"/>
      <c r="K34" s="46"/>
      <c r="L34" s="97"/>
      <c r="M34" s="97"/>
    </row>
    <row r="35" spans="1:13" ht="30" x14ac:dyDescent="0.25">
      <c r="A35" s="154">
        <f>IF('Orçamento-base'!A35&gt;0,'Orçamento-base'!A35,"")</f>
        <v>1</v>
      </c>
      <c r="B35" s="154">
        <f>'Orçamento-base'!B35</f>
        <v>20</v>
      </c>
      <c r="C35" s="154" t="str">
        <f>IF('Orçamento-base'!C35&gt;0,'Orçamento-base'!C35,"")</f>
        <v xml:space="preserve"> 4.1 </v>
      </c>
      <c r="D35" s="152" t="str">
        <f>IF('Orçamento-base'!G35&gt;0,'Orçamento-base'!G35,"")</f>
        <v>Playground 4 torres, conforme memorial descritivo - Fornecimento e Instalação</v>
      </c>
      <c r="E35" s="148">
        <f>IF('Orçamento-base'!H35&gt;0,'Orçamento-base'!H35,"")</f>
        <v>2</v>
      </c>
      <c r="F35" s="155" t="str">
        <f>IF('Orçamento-base'!I35&gt;0,'Orçamento-base'!I35,"")</f>
        <v>unid</v>
      </c>
      <c r="G35" s="132" t="str">
        <f t="shared" si="0"/>
        <v/>
      </c>
      <c r="H35" s="132" t="str">
        <f t="shared" si="1"/>
        <v/>
      </c>
      <c r="I35" s="83"/>
      <c r="J35" s="83"/>
      <c r="K35" s="46"/>
      <c r="L35" s="97"/>
      <c r="M35" s="97"/>
    </row>
    <row r="36" spans="1:13" ht="45" x14ac:dyDescent="0.25">
      <c r="A36" s="154">
        <f>IF('Orçamento-base'!A36&gt;0,'Orçamento-base'!A36,"")</f>
        <v>1</v>
      </c>
      <c r="B36" s="154">
        <f>'Orçamento-base'!B36</f>
        <v>21</v>
      </c>
      <c r="C36" s="154" t="str">
        <f>IF('Orçamento-base'!C36&gt;0,'Orçamento-base'!C36,"")</f>
        <v xml:space="preserve"> 4.2 </v>
      </c>
      <c r="D36" s="152" t="str">
        <f>IF('Orçamento-base'!G36&gt;0,'Orçamento-base'!G36,"")</f>
        <v>PRACA - BALANCO COM 2 CADEIRAS, ESTRUTURA EM TUBO DE ACO CARBONO, PINTURA NO PROCESSO ELETROSTATICO E CORRENTES</v>
      </c>
      <c r="E36" s="148">
        <f>IF('Orçamento-base'!H36&gt;0,'Orçamento-base'!H36,"")</f>
        <v>2</v>
      </c>
      <c r="F36" s="155" t="str">
        <f>IF('Orçamento-base'!I36&gt;0,'Orçamento-base'!I36,"")</f>
        <v>UN</v>
      </c>
      <c r="G36" s="132" t="str">
        <f t="shared" si="0"/>
        <v/>
      </c>
      <c r="H36" s="132" t="str">
        <f t="shared" si="1"/>
        <v/>
      </c>
      <c r="I36" s="83"/>
      <c r="J36" s="83"/>
      <c r="K36" s="46"/>
      <c r="L36" s="97"/>
      <c r="M36" s="97"/>
    </row>
    <row r="37" spans="1:13" ht="60" x14ac:dyDescent="0.25">
      <c r="A37" s="154">
        <f>IF('Orçamento-base'!A37&gt;0,'Orçamento-base'!A37,"")</f>
        <v>1</v>
      </c>
      <c r="B37" s="154">
        <f>'Orçamento-base'!B37</f>
        <v>22</v>
      </c>
      <c r="C37" s="154" t="str">
        <f>IF('Orçamento-base'!C37&gt;0,'Orçamento-base'!C37,"")</f>
        <v xml:space="preserve"> 4.3 </v>
      </c>
      <c r="D37" s="152" t="str">
        <f>IF('Orçamento-base'!G37&gt;0,'Orçamento-base'!G37,"")</f>
        <v>PRACA - GIRA-GIRA PARA PARQUINHO INFANTIL, 1,50m (8 LUGARES), METALICO EM TUBOS DE ACO CARBONO PINTADOS, ASSENTOS EM MADEIRA PINTADA, HASTE / BASE PARA CHUMBAMENTO</v>
      </c>
      <c r="E37" s="148">
        <f>IF('Orçamento-base'!H37&gt;0,'Orçamento-base'!H37,"")</f>
        <v>1</v>
      </c>
      <c r="F37" s="155" t="str">
        <f>IF('Orçamento-base'!I37&gt;0,'Orçamento-base'!I37,"")</f>
        <v>UN</v>
      </c>
      <c r="G37" s="132" t="str">
        <f t="shared" si="0"/>
        <v/>
      </c>
      <c r="H37" s="132" t="str">
        <f t="shared" si="1"/>
        <v/>
      </c>
      <c r="I37" s="83"/>
      <c r="J37" s="83"/>
      <c r="K37" s="46"/>
      <c r="L37" s="97"/>
      <c r="M37" s="97"/>
    </row>
    <row r="38" spans="1:13" ht="30" x14ac:dyDescent="0.25">
      <c r="A38" s="154">
        <f>IF('Orçamento-base'!A38&gt;0,'Orçamento-base'!A38,"")</f>
        <v>1</v>
      </c>
      <c r="B38" s="154">
        <f>'Orçamento-base'!B38</f>
        <v>23</v>
      </c>
      <c r="C38" s="154" t="str">
        <f>IF('Orçamento-base'!C38&gt;0,'Orçamento-base'!C38,"")</f>
        <v xml:space="preserve"> 4.4 </v>
      </c>
      <c r="D38" s="152" t="str">
        <f>IF('Orçamento-base'!G38&gt;0,'Orçamento-base'!G38,"")</f>
        <v>Gangorra com 3 pranchas em aço industrial ou madeira (Sergipark ou similar)</v>
      </c>
      <c r="E38" s="148">
        <f>IF('Orçamento-base'!H38&gt;0,'Orçamento-base'!H38,"")</f>
        <v>1</v>
      </c>
      <c r="F38" s="155" t="str">
        <f>IF('Orçamento-base'!I38&gt;0,'Orçamento-base'!I38,"")</f>
        <v>un</v>
      </c>
      <c r="G38" s="132" t="str">
        <f t="shared" si="0"/>
        <v/>
      </c>
      <c r="H38" s="132" t="str">
        <f t="shared" si="1"/>
        <v/>
      </c>
      <c r="I38" s="83"/>
      <c r="J38" s="83"/>
      <c r="K38" s="46"/>
      <c r="L38" s="97"/>
      <c r="M38" s="97"/>
    </row>
    <row r="39" spans="1:13" ht="30" x14ac:dyDescent="0.25">
      <c r="A39" s="154">
        <f>IF('Orçamento-base'!A39&gt;0,'Orçamento-base'!A39,"")</f>
        <v>1</v>
      </c>
      <c r="B39" s="154">
        <f>'Orçamento-base'!B39</f>
        <v>24</v>
      </c>
      <c r="C39" s="154" t="str">
        <f>IF('Orçamento-base'!C39&gt;0,'Orçamento-base'!C39,"")</f>
        <v xml:space="preserve"> 4.5 </v>
      </c>
      <c r="D39" s="152" t="str">
        <f>IF('Orçamento-base'!G39&gt;0,'Orçamento-base'!G39,"")</f>
        <v>Escalada Globo/Meia Lua, conforme memorial descritivo - Fornecimento e Instalação</v>
      </c>
      <c r="E39" s="148">
        <f>IF('Orçamento-base'!H39&gt;0,'Orçamento-base'!H39,"")</f>
        <v>1</v>
      </c>
      <c r="F39" s="155" t="str">
        <f>IF('Orçamento-base'!I39&gt;0,'Orçamento-base'!I39,"")</f>
        <v>unid</v>
      </c>
      <c r="G39" s="132" t="str">
        <f t="shared" si="0"/>
        <v/>
      </c>
      <c r="H39" s="132" t="str">
        <f t="shared" si="1"/>
        <v/>
      </c>
      <c r="I39" s="83"/>
      <c r="J39" s="83"/>
      <c r="K39" s="46"/>
      <c r="L39" s="97"/>
      <c r="M39" s="97"/>
    </row>
    <row r="40" spans="1:13" ht="30" x14ac:dyDescent="0.25">
      <c r="A40" s="154">
        <f>IF('Orçamento-base'!A40&gt;0,'Orçamento-base'!A40,"")</f>
        <v>1</v>
      </c>
      <c r="B40" s="154">
        <f>'Orçamento-base'!B40</f>
        <v>25</v>
      </c>
      <c r="C40" s="154" t="str">
        <f>IF('Orçamento-base'!C40&gt;0,'Orçamento-base'!C40,"")</f>
        <v xml:space="preserve"> 4.6 </v>
      </c>
      <c r="D40" s="152" t="str">
        <f>IF('Orçamento-base'!G40&gt;0,'Orçamento-base'!G40,"")</f>
        <v>Trepa Trepa Geodésico (Scandere Domos/Domo de escalada), conforme memorial descritivo - Fornecimento e Instalação</v>
      </c>
      <c r="E40" s="148">
        <f>IF('Orçamento-base'!H40&gt;0,'Orçamento-base'!H40,"")</f>
        <v>1</v>
      </c>
      <c r="F40" s="155" t="str">
        <f>IF('Orçamento-base'!I40&gt;0,'Orçamento-base'!I40,"")</f>
        <v>unid</v>
      </c>
      <c r="G40" s="132" t="str">
        <f t="shared" si="0"/>
        <v/>
      </c>
      <c r="H40" s="132" t="str">
        <f t="shared" si="1"/>
        <v/>
      </c>
      <c r="I40" s="83"/>
      <c r="J40" s="83"/>
      <c r="K40" s="46"/>
      <c r="L40" s="97"/>
      <c r="M40" s="97"/>
    </row>
    <row r="41" spans="1:13" x14ac:dyDescent="0.25">
      <c r="A41" s="158">
        <f>IF('Orçamento-base'!A41&gt;0,'Orçamento-base'!A41,"")</f>
        <v>1</v>
      </c>
      <c r="B41" s="158" t="str">
        <f>'Orçamento-base'!B41</f>
        <v/>
      </c>
      <c r="C41" s="158">
        <f>IF('Orçamento-base'!C41&gt;0,'Orçamento-base'!C41,"")</f>
        <v>5</v>
      </c>
      <c r="D41" s="159" t="str">
        <f>IF('Orçamento-base'!G41&gt;0,'Orçamento-base'!G41,"")</f>
        <v>Mobiliário</v>
      </c>
      <c r="E41" s="148" t="str">
        <f>IF('Orçamento-base'!H41&gt;0,'Orçamento-base'!H41,"")</f>
        <v/>
      </c>
      <c r="F41" s="155" t="str">
        <f>IF('Orçamento-base'!I41&gt;0,'Orçamento-base'!I41,"")</f>
        <v/>
      </c>
      <c r="G41" s="132" t="str">
        <f t="shared" si="0"/>
        <v/>
      </c>
      <c r="H41" s="132" t="str">
        <f t="shared" si="1"/>
        <v/>
      </c>
      <c r="I41" s="83"/>
      <c r="J41" s="83"/>
      <c r="K41" s="46"/>
      <c r="L41" s="97"/>
      <c r="M41" s="97"/>
    </row>
    <row r="42" spans="1:13" x14ac:dyDescent="0.25">
      <c r="A42" s="154">
        <f>IF('Orçamento-base'!A42&gt;0,'Orçamento-base'!A42,"")</f>
        <v>1</v>
      </c>
      <c r="B42" s="154">
        <f>'Orçamento-base'!B42</f>
        <v>26</v>
      </c>
      <c r="C42" s="154" t="str">
        <f>IF('Orçamento-base'!C42&gt;0,'Orçamento-base'!C42,"")</f>
        <v xml:space="preserve"> 5.1 </v>
      </c>
      <c r="D42" s="152" t="str">
        <f>IF('Orçamento-base'!G42&gt;0,'Orçamento-base'!G42,"")</f>
        <v>BANCO EM CONCRETO ARMADO 0,6X3X0,45</v>
      </c>
      <c r="E42" s="148">
        <f>IF('Orçamento-base'!H42&gt;0,'Orçamento-base'!H42,"")</f>
        <v>6</v>
      </c>
      <c r="F42" s="155" t="str">
        <f>IF('Orçamento-base'!I42&gt;0,'Orçamento-base'!I42,"")</f>
        <v>unid</v>
      </c>
      <c r="G42" s="132" t="str">
        <f t="shared" si="0"/>
        <v/>
      </c>
      <c r="H42" s="132" t="str">
        <f t="shared" si="1"/>
        <v/>
      </c>
      <c r="I42" s="83"/>
      <c r="J42" s="83"/>
      <c r="K42" s="46"/>
      <c r="L42" s="97"/>
      <c r="M42" s="97"/>
    </row>
    <row r="43" spans="1:13" x14ac:dyDescent="0.25">
      <c r="A43" s="154">
        <f>IF('Orçamento-base'!A43&gt;0,'Orçamento-base'!A43,"")</f>
        <v>1</v>
      </c>
      <c r="B43" s="154">
        <f>'Orçamento-base'!B43</f>
        <v>27</v>
      </c>
      <c r="C43" s="154" t="str">
        <f>IF('Orçamento-base'!C43&gt;0,'Orçamento-base'!C43,"")</f>
        <v xml:space="preserve"> 5.2 </v>
      </c>
      <c r="D43" s="152" t="str">
        <f>IF('Orçamento-base'!G43&gt;0,'Orçamento-base'!G43,"")</f>
        <v>MESA EM CONCRETO ARMADO 0,5X1,5X0,3</v>
      </c>
      <c r="E43" s="148">
        <f>IF('Orçamento-base'!H43&gt;0,'Orçamento-base'!H43,"")</f>
        <v>6</v>
      </c>
      <c r="F43" s="155" t="str">
        <f>IF('Orçamento-base'!I43&gt;0,'Orçamento-base'!I43,"")</f>
        <v>unid</v>
      </c>
      <c r="G43" s="132" t="str">
        <f t="shared" si="0"/>
        <v/>
      </c>
      <c r="H43" s="132" t="str">
        <f t="shared" si="1"/>
        <v/>
      </c>
      <c r="I43" s="83"/>
      <c r="J43" s="83"/>
      <c r="K43" s="46"/>
      <c r="L43" s="97"/>
      <c r="M43" s="97"/>
    </row>
    <row r="44" spans="1:13" x14ac:dyDescent="0.25">
      <c r="A44" s="158">
        <f>IF('Orçamento-base'!A44&gt;0,'Orçamento-base'!A44,"")</f>
        <v>1</v>
      </c>
      <c r="B44" s="158" t="str">
        <f>'Orçamento-base'!B44</f>
        <v/>
      </c>
      <c r="C44" s="158">
        <f>IF('Orçamento-base'!C44&gt;0,'Orçamento-base'!C44,"")</f>
        <v>6</v>
      </c>
      <c r="D44" s="159" t="str">
        <f>IF('Orçamento-base'!G44&gt;0,'Orçamento-base'!G44,"")</f>
        <v>Instalações elétricas</v>
      </c>
      <c r="E44" s="148" t="str">
        <f>IF('Orçamento-base'!H44&gt;0,'Orçamento-base'!H44,"")</f>
        <v/>
      </c>
      <c r="F44" s="155" t="str">
        <f>IF('Orçamento-base'!I44&gt;0,'Orçamento-base'!I44,"")</f>
        <v/>
      </c>
      <c r="G44" s="132" t="str">
        <f t="shared" si="0"/>
        <v/>
      </c>
      <c r="H44" s="132" t="str">
        <f t="shared" si="1"/>
        <v/>
      </c>
      <c r="I44" s="83"/>
      <c r="J44" s="83"/>
      <c r="K44" s="46"/>
      <c r="L44" s="97"/>
      <c r="M44" s="97"/>
    </row>
    <row r="45" spans="1:13" x14ac:dyDescent="0.25">
      <c r="A45" s="154">
        <f>IF('Orçamento-base'!A45&gt;0,'Orçamento-base'!A45,"")</f>
        <v>1</v>
      </c>
      <c r="B45" s="154">
        <f>'Orçamento-base'!B45</f>
        <v>28</v>
      </c>
      <c r="C45" s="154" t="str">
        <f>IF('Orçamento-base'!C45&gt;0,'Orçamento-base'!C45,"")</f>
        <v xml:space="preserve"> 6.1 </v>
      </c>
      <c r="D45" s="152" t="str">
        <f>IF('Orçamento-base'!G45&gt;0,'Orçamento-base'!G45,"")</f>
        <v>ESCAVAÇÃO MANUAL DE VALA. AF_09/2024</v>
      </c>
      <c r="E45" s="148">
        <f>IF('Orçamento-base'!H45&gt;0,'Orçamento-base'!H45,"")</f>
        <v>9.6</v>
      </c>
      <c r="F45" s="155" t="str">
        <f>IF('Orçamento-base'!I45&gt;0,'Orçamento-base'!I45,"")</f>
        <v>m³</v>
      </c>
      <c r="G45" s="132" t="str">
        <f t="shared" si="0"/>
        <v/>
      </c>
      <c r="H45" s="132" t="str">
        <f t="shared" si="1"/>
        <v/>
      </c>
      <c r="I45" s="83"/>
      <c r="J45" s="83"/>
      <c r="K45" s="46"/>
      <c r="L45" s="97"/>
      <c r="M45" s="97"/>
    </row>
    <row r="46" spans="1:13" ht="30" x14ac:dyDescent="0.25">
      <c r="A46" s="154">
        <f>IF('Orçamento-base'!A46&gt;0,'Orçamento-base'!A46,"")</f>
        <v>1</v>
      </c>
      <c r="B46" s="154">
        <f>'Orçamento-base'!B46</f>
        <v>29</v>
      </c>
      <c r="C46" s="154" t="str">
        <f>IF('Orçamento-base'!C46&gt;0,'Orçamento-base'!C46,"")</f>
        <v xml:space="preserve"> 6.2 </v>
      </c>
      <c r="D46" s="152" t="str">
        <f>IF('Orçamento-base'!G46&gt;0,'Orçamento-base'!G46,"")</f>
        <v>REATERRO MANUAL DE VALAS, COM PLACA VIBRATÓRIA. AF_08/2023</v>
      </c>
      <c r="E46" s="148">
        <f>IF('Orçamento-base'!H46&gt;0,'Orçamento-base'!H46,"")</f>
        <v>9.6</v>
      </c>
      <c r="F46" s="155" t="str">
        <f>IF('Orçamento-base'!I46&gt;0,'Orçamento-base'!I46,"")</f>
        <v>m³</v>
      </c>
      <c r="G46" s="132" t="str">
        <f t="shared" si="0"/>
        <v/>
      </c>
      <c r="H46" s="132" t="str">
        <f t="shared" si="1"/>
        <v/>
      </c>
      <c r="I46" s="83"/>
      <c r="J46" s="83"/>
      <c r="K46" s="46"/>
      <c r="L46" s="97"/>
      <c r="M46" s="97"/>
    </row>
    <row r="47" spans="1:13" ht="45" x14ac:dyDescent="0.25">
      <c r="A47" s="154">
        <f>IF('Orçamento-base'!A47&gt;0,'Orçamento-base'!A47,"")</f>
        <v>1</v>
      </c>
      <c r="B47" s="154">
        <f>'Orçamento-base'!B47</f>
        <v>30</v>
      </c>
      <c r="C47" s="154" t="str">
        <f>IF('Orçamento-base'!C47&gt;0,'Orçamento-base'!C47,"")</f>
        <v xml:space="preserve"> 6.3 </v>
      </c>
      <c r="D47" s="152" t="str">
        <f>IF('Orçamento-base'!G47&gt;0,'Orçamento-base'!G47,"")</f>
        <v>ELETRODUTO FLEXÍVEL CORRUGADO, PEAD, DN 50 (1 1/2"), PARA REDE ENTERRADA DE DISTRIBUIÇÃO DE ENERGIA ELÉTRICA - FORNECIMENTO E INSTALAÇÃO. AF_12/2021</v>
      </c>
      <c r="E47" s="148">
        <f>IF('Orçamento-base'!H47&gt;0,'Orçamento-base'!H47,"")</f>
        <v>64</v>
      </c>
      <c r="F47" s="155" t="str">
        <f>IF('Orçamento-base'!I47&gt;0,'Orçamento-base'!I47,"")</f>
        <v>M</v>
      </c>
      <c r="G47" s="132" t="str">
        <f t="shared" si="0"/>
        <v/>
      </c>
      <c r="H47" s="132" t="str">
        <f t="shared" si="1"/>
        <v/>
      </c>
      <c r="I47" s="83"/>
      <c r="J47" s="83"/>
      <c r="K47" s="46"/>
      <c r="L47" s="97"/>
      <c r="M47" s="97"/>
    </row>
    <row r="48" spans="1:13" ht="30" x14ac:dyDescent="0.25">
      <c r="A48" s="154">
        <f>IF('Orçamento-base'!A48&gt;0,'Orçamento-base'!A48,"")</f>
        <v>1</v>
      </c>
      <c r="B48" s="154">
        <f>'Orçamento-base'!B48</f>
        <v>31</v>
      </c>
      <c r="C48" s="154" t="str">
        <f>IF('Orçamento-base'!C48&gt;0,'Orçamento-base'!C48,"")</f>
        <v xml:space="preserve"> 6.4 </v>
      </c>
      <c r="D48" s="152" t="str">
        <f>IF('Orçamento-base'!G48&gt;0,'Orçamento-base'!G48,"")</f>
        <v>INSTALAÇÃO DE BALIZADOR METÁLICO SOBRE BLOCO DE CONCRETO - (BASE SINAPI 103312)</v>
      </c>
      <c r="E48" s="148">
        <f>IF('Orçamento-base'!H48&gt;0,'Orçamento-base'!H48,"")</f>
        <v>25</v>
      </c>
      <c r="F48" s="155" t="str">
        <f>IF('Orçamento-base'!I48&gt;0,'Orçamento-base'!I48,"")</f>
        <v>UN</v>
      </c>
      <c r="G48" s="132" t="str">
        <f t="shared" si="0"/>
        <v/>
      </c>
      <c r="H48" s="132" t="str">
        <f t="shared" si="1"/>
        <v/>
      </c>
      <c r="I48" s="83"/>
      <c r="J48" s="83"/>
      <c r="K48" s="46"/>
      <c r="L48" s="97"/>
      <c r="M48" s="97"/>
    </row>
    <row r="49" spans="1:13" ht="30" x14ac:dyDescent="0.25">
      <c r="A49" s="154">
        <f>IF('Orçamento-base'!A49&gt;0,'Orçamento-base'!A49,"")</f>
        <v>1</v>
      </c>
      <c r="B49" s="154">
        <f>'Orçamento-base'!B49</f>
        <v>32</v>
      </c>
      <c r="C49" s="154" t="str">
        <f>IF('Orçamento-base'!C49&gt;0,'Orçamento-base'!C49,"")</f>
        <v xml:space="preserve"> 6.5 </v>
      </c>
      <c r="D49" s="152" t="str">
        <f>IF('Orçamento-base'!G49&gt;0,'Orçamento-base'!G49,"")</f>
        <v>POSTE BALIZADOR PARA JARDIM, EM ALUMINIO E VIDRO, COR PRETO, IP65, BIVOLT</v>
      </c>
      <c r="E49" s="148">
        <f>IF('Orçamento-base'!H49&gt;0,'Orçamento-base'!H49,"")</f>
        <v>25</v>
      </c>
      <c r="F49" s="155" t="str">
        <f>IF('Orçamento-base'!I49&gt;0,'Orçamento-base'!I49,"")</f>
        <v>UN</v>
      </c>
      <c r="G49" s="132" t="str">
        <f t="shared" si="0"/>
        <v/>
      </c>
      <c r="H49" s="132" t="str">
        <f t="shared" si="1"/>
        <v/>
      </c>
      <c r="I49" s="83"/>
      <c r="J49" s="83"/>
      <c r="K49" s="46"/>
      <c r="L49" s="97"/>
      <c r="M49" s="97"/>
    </row>
    <row r="50" spans="1:13" ht="45" x14ac:dyDescent="0.25">
      <c r="A50" s="154">
        <f>IF('Orçamento-base'!A50&gt;0,'Orçamento-base'!A50,"")</f>
        <v>1</v>
      </c>
      <c r="B50" s="154">
        <f>'Orçamento-base'!B50</f>
        <v>33</v>
      </c>
      <c r="C50" s="154" t="str">
        <f>IF('Orçamento-base'!C50&gt;0,'Orçamento-base'!C50,"")</f>
        <v xml:space="preserve"> 6.6 </v>
      </c>
      <c r="D50" s="152" t="str">
        <f>IF('Orçamento-base'!G50&gt;0,'Orçamento-base'!G50,"")</f>
        <v>CABO MULTIPOLAR DE COBRE, FLEXIVEL, CLASSE 4 OU 5, ISOLACAO EM HEPR, COBERTURA EM PVC-ST2, ANTICHAMA BWF-B, 0,6/1 KV, 3 CONDUTORES DE 2,5 MM2</v>
      </c>
      <c r="E50" s="148">
        <f>IF('Orçamento-base'!H50&gt;0,'Orçamento-base'!H50,"")</f>
        <v>81.5</v>
      </c>
      <c r="F50" s="155" t="str">
        <f>IF('Orçamento-base'!I50&gt;0,'Orçamento-base'!I50,"")</f>
        <v>M</v>
      </c>
      <c r="G50" s="132" t="str">
        <f t="shared" si="0"/>
        <v/>
      </c>
      <c r="H50" s="132" t="str">
        <f t="shared" si="1"/>
        <v/>
      </c>
      <c r="I50" s="83"/>
      <c r="J50" s="83"/>
      <c r="K50" s="46"/>
      <c r="L50" s="97"/>
      <c r="M50" s="97"/>
    </row>
    <row r="51" spans="1:13" x14ac:dyDescent="0.25">
      <c r="A51" s="158">
        <f>IF('Orçamento-base'!A51&gt;0,'Orçamento-base'!A51,"")</f>
        <v>1</v>
      </c>
      <c r="B51" s="158" t="str">
        <f>'Orçamento-base'!B51</f>
        <v/>
      </c>
      <c r="C51" s="158">
        <f>IF('Orçamento-base'!C51&gt;0,'Orçamento-base'!C51,"")</f>
        <v>7</v>
      </c>
      <c r="D51" s="159" t="str">
        <f>IF('Orçamento-base'!G51&gt;0,'Orçamento-base'!G51,"")</f>
        <v>Paisagismo</v>
      </c>
      <c r="E51" s="148" t="str">
        <f>IF('Orçamento-base'!H51&gt;0,'Orçamento-base'!H51,"")</f>
        <v/>
      </c>
      <c r="F51" s="155" t="str">
        <f>IF('Orçamento-base'!I51&gt;0,'Orçamento-base'!I51,"")</f>
        <v/>
      </c>
      <c r="G51" s="132" t="str">
        <f t="shared" si="0"/>
        <v/>
      </c>
      <c r="H51" s="132" t="str">
        <f t="shared" si="1"/>
        <v/>
      </c>
      <c r="I51" s="83"/>
      <c r="J51" s="83"/>
      <c r="K51" s="46"/>
      <c r="L51" s="97"/>
      <c r="M51" s="97"/>
    </row>
    <row r="52" spans="1:13" ht="30" x14ac:dyDescent="0.25">
      <c r="A52" s="154">
        <f>IF('Orçamento-base'!A52&gt;0,'Orçamento-base'!A52,"")</f>
        <v>1</v>
      </c>
      <c r="B52" s="154">
        <f>'Orçamento-base'!B52</f>
        <v>34</v>
      </c>
      <c r="C52" s="154" t="str">
        <f>IF('Orçamento-base'!C52&gt;0,'Orçamento-base'!C52,"")</f>
        <v xml:space="preserve"> 7.1 </v>
      </c>
      <c r="D52" s="152" t="str">
        <f>IF('Orçamento-base'!G52&gt;0,'Orçamento-base'!G52,"")</f>
        <v>ESPALHAMENTO DE TERRA VEGETAL PARA O PLANTIO. AF_07/2024</v>
      </c>
      <c r="E52" s="148">
        <f>IF('Orçamento-base'!H52&gt;0,'Orçamento-base'!H52,"")</f>
        <v>646.25</v>
      </c>
      <c r="F52" s="155" t="str">
        <f>IF('Orçamento-base'!I52&gt;0,'Orçamento-base'!I52,"")</f>
        <v>m²</v>
      </c>
      <c r="G52" s="132" t="str">
        <f t="shared" si="0"/>
        <v/>
      </c>
      <c r="H52" s="132" t="str">
        <f t="shared" si="1"/>
        <v/>
      </c>
      <c r="I52" s="83"/>
      <c r="J52" s="83"/>
      <c r="K52" s="46"/>
      <c r="L52" s="97"/>
      <c r="M52" s="97"/>
    </row>
    <row r="53" spans="1:13" ht="30" x14ac:dyDescent="0.25">
      <c r="A53" s="154">
        <f>IF('Orçamento-base'!A53&gt;0,'Orçamento-base'!A53,"")</f>
        <v>1</v>
      </c>
      <c r="B53" s="154">
        <f>'Orçamento-base'!B53</f>
        <v>35</v>
      </c>
      <c r="C53" s="154" t="str">
        <f>IF('Orçamento-base'!C53&gt;0,'Orçamento-base'!C53,"")</f>
        <v xml:space="preserve"> 7.2 </v>
      </c>
      <c r="D53" s="152" t="str">
        <f>IF('Orçamento-base'!G53&gt;0,'Orçamento-base'!G53,"")</f>
        <v>PLANTIO DE GRAMA ESMERALDA OU SÃO CARLOS OU CURITIBANA, EM PLACAS. AF_07/2024</v>
      </c>
      <c r="E53" s="148">
        <f>IF('Orçamento-base'!H53&gt;0,'Orçamento-base'!H53,"")</f>
        <v>579.97</v>
      </c>
      <c r="F53" s="155" t="str">
        <f>IF('Orçamento-base'!I53&gt;0,'Orçamento-base'!I53,"")</f>
        <v>m²</v>
      </c>
      <c r="G53" s="132" t="str">
        <f t="shared" si="0"/>
        <v/>
      </c>
      <c r="H53" s="132" t="str">
        <f t="shared" si="1"/>
        <v/>
      </c>
      <c r="I53" s="83"/>
      <c r="J53" s="83"/>
      <c r="K53" s="46"/>
      <c r="L53" s="97"/>
      <c r="M53" s="97"/>
    </row>
    <row r="54" spans="1:13" ht="60" x14ac:dyDescent="0.25">
      <c r="A54" s="154">
        <f>IF('Orçamento-base'!A54&gt;0,'Orçamento-base'!A54,"")</f>
        <v>1</v>
      </c>
      <c r="B54" s="154">
        <f>'Orçamento-base'!B54</f>
        <v>36</v>
      </c>
      <c r="C54" s="154" t="str">
        <f>IF('Orçamento-base'!C54&gt;0,'Orçamento-base'!C54,"")</f>
        <v xml:space="preserve"> 7.3 </v>
      </c>
      <c r="D54" s="152" t="str">
        <f>IF('Orçamento-base'!G54&gt;0,'Orçamento-base'!G54,"")</f>
        <v>Planta - Especie vegetal nativa com CAP (Circunferencia na Altura do Peito) entre 0,20 e 0,25m e altura entre 3,50 e 4,00m. Registro Nacional de Sementes e Mudas (RENASEM) obrigatorio.</v>
      </c>
      <c r="E54" s="148">
        <f>IF('Orçamento-base'!H54&gt;0,'Orçamento-base'!H54,"")</f>
        <v>6</v>
      </c>
      <c r="F54" s="155" t="str">
        <f>IF('Orçamento-base'!I54&gt;0,'Orçamento-base'!I54,"")</f>
        <v>un</v>
      </c>
      <c r="G54" s="132" t="str">
        <f t="shared" si="0"/>
        <v/>
      </c>
      <c r="H54" s="132" t="str">
        <f t="shared" si="1"/>
        <v/>
      </c>
      <c r="I54" s="83"/>
      <c r="J54" s="83"/>
      <c r="K54" s="46"/>
      <c r="L54" s="97"/>
      <c r="M54" s="97"/>
    </row>
    <row r="55" spans="1:13" x14ac:dyDescent="0.25">
      <c r="A55" s="154">
        <f>IF('Orçamento-base'!A55&gt;0,'Orçamento-base'!A55,"")</f>
        <v>1</v>
      </c>
      <c r="B55" s="154">
        <f>'Orçamento-base'!B55</f>
        <v>37</v>
      </c>
      <c r="C55" s="154" t="str">
        <f>IF('Orçamento-base'!C55&gt;0,'Orçamento-base'!C55,"")</f>
        <v xml:space="preserve"> 7.4 </v>
      </c>
      <c r="D55" s="152" t="str">
        <f>IF('Orçamento-base'!G55&gt;0,'Orçamento-base'!G55,"")</f>
        <v>PLANTIO DE FORRAÇÃO. AF_07/2024</v>
      </c>
      <c r="E55" s="148">
        <f>IF('Orçamento-base'!H55&gt;0,'Orçamento-base'!H55,"")</f>
        <v>19.440000000000001</v>
      </c>
      <c r="F55" s="155" t="str">
        <f>IF('Orçamento-base'!I55&gt;0,'Orçamento-base'!I55,"")</f>
        <v>m²</v>
      </c>
      <c r="G55" s="132" t="str">
        <f t="shared" si="0"/>
        <v/>
      </c>
      <c r="H55" s="132" t="str">
        <f t="shared" si="1"/>
        <v/>
      </c>
      <c r="I55" s="83"/>
      <c r="J55" s="83"/>
      <c r="K55" s="46"/>
      <c r="L55" s="97"/>
      <c r="M55" s="97"/>
    </row>
    <row r="56" spans="1:13" ht="75" x14ac:dyDescent="0.25">
      <c r="A56" s="154">
        <f>IF('Orçamento-base'!A56&gt;0,'Orçamento-base'!A56,"")</f>
        <v>1</v>
      </c>
      <c r="B56" s="154">
        <f>'Orçamento-base'!B56</f>
        <v>38</v>
      </c>
      <c r="C56" s="154" t="str">
        <f>IF('Orçamento-base'!C56&gt;0,'Orçamento-base'!C56,"")</f>
        <v xml:space="preserve"> 7.5 </v>
      </c>
      <c r="D56" s="152" t="str">
        <f>IF('Orçamento-base'!G56&gt;0,'Orçamento-base'!G56,"")</f>
        <v>Especies vegetais com altura de (0,40 a 1,50)m, tipo Arundina Bambusifolia (Orquidea Bambu), Jatropha Podagrica (Batata do Inferno), Strelitzia Reginae (Flor Ave do Paraiso), Heliconia Angusta (Falsa Ave do Paraiso) ou similar e considerando 8 mudas por m2. Fornecimento.</v>
      </c>
      <c r="E56" s="148">
        <f>IF('Orçamento-base'!H56&gt;0,'Orçamento-base'!H56,"")</f>
        <v>46.84</v>
      </c>
      <c r="F56" s="155" t="str">
        <f>IF('Orçamento-base'!I56&gt;0,'Orçamento-base'!I56,"")</f>
        <v>m²</v>
      </c>
      <c r="G56" s="132" t="str">
        <f t="shared" si="0"/>
        <v/>
      </c>
      <c r="H56" s="132" t="str">
        <f t="shared" si="1"/>
        <v/>
      </c>
      <c r="I56" s="83"/>
      <c r="J56" s="83"/>
      <c r="K56" s="46"/>
      <c r="L56" s="97"/>
      <c r="M56" s="97"/>
    </row>
    <row r="57" spans="1:13" x14ac:dyDescent="0.25">
      <c r="A57" s="154">
        <f>IF('Orçamento-base'!A57&gt;0,'Orçamento-base'!A57,"")</f>
        <v>1</v>
      </c>
      <c r="B57" s="154">
        <f>'Orçamento-base'!B57</f>
        <v>39</v>
      </c>
      <c r="C57" s="154" t="str">
        <f>IF('Orçamento-base'!C57&gt;0,'Orçamento-base'!C57,"")</f>
        <v xml:space="preserve"> 7.6 </v>
      </c>
      <c r="D57" s="152" t="str">
        <f>IF('Orçamento-base'!G57&gt;0,'Orçamento-base'!G57,"")</f>
        <v>LIMITADOR GRAMA PVC RECICLADO - LINHA PL ANA</v>
      </c>
      <c r="E57" s="148">
        <f>IF('Orçamento-base'!H57&gt;0,'Orçamento-base'!H57,"")</f>
        <v>75.41</v>
      </c>
      <c r="F57" s="155" t="str">
        <f>IF('Orçamento-base'!I57&gt;0,'Orçamento-base'!I57,"")</f>
        <v>M</v>
      </c>
      <c r="G57" s="132" t="str">
        <f t="shared" si="0"/>
        <v/>
      </c>
      <c r="H57" s="132" t="str">
        <f t="shared" si="1"/>
        <v/>
      </c>
      <c r="I57" s="83"/>
      <c r="J57" s="83"/>
      <c r="K57" s="46"/>
      <c r="L57" s="97"/>
      <c r="M57" s="97"/>
    </row>
    <row r="58" spans="1:13" x14ac:dyDescent="0.25">
      <c r="A58" s="158">
        <f>IF('Orçamento-base'!A58&gt;0,'Orçamento-base'!A58,"")</f>
        <v>1</v>
      </c>
      <c r="B58" s="158" t="str">
        <f>'Orçamento-base'!B58</f>
        <v/>
      </c>
      <c r="C58" s="158" t="str">
        <f>IF('Orçamento-base'!C58&gt;0,'Orçamento-base'!C58,"")</f>
        <v xml:space="preserve"> 8 </v>
      </c>
      <c r="D58" s="159" t="str">
        <f>IF('Orçamento-base'!G58&gt;0,'Orçamento-base'!G58,"")</f>
        <v>Paisagismo Espaço de Food Trucks</v>
      </c>
      <c r="E58" s="145" t="str">
        <f>IF('Orçamento-base'!H58&gt;0,'Orçamento-base'!H58,"")</f>
        <v/>
      </c>
      <c r="F58" s="160" t="str">
        <f>IF('Orçamento-base'!I58&gt;0,'Orçamento-base'!I58,"")</f>
        <v/>
      </c>
      <c r="G58" s="132" t="str">
        <f t="shared" ref="G58:G70" si="2">IFERROR(IF(L58+M58&lt;&gt;0,ROUND(ROUND(L58,4)+ROUND(M58,4),4),""),"")</f>
        <v/>
      </c>
      <c r="H58" s="132" t="str">
        <f t="shared" ref="H58:H70" si="3">IFERROR(IF(E58*G58&lt;&gt;0,ROUND(ROUND(E58,4)*ROUND(G58,4),2),""),"")</f>
        <v/>
      </c>
      <c r="I58" s="83"/>
      <c r="J58" s="83"/>
      <c r="K58" s="46"/>
      <c r="L58" s="97"/>
      <c r="M58" s="97"/>
    </row>
    <row r="59" spans="1:13" ht="45" x14ac:dyDescent="0.25">
      <c r="A59" s="154">
        <f>IF('Orçamento-base'!A59&gt;0,'Orçamento-base'!A59,"")</f>
        <v>1</v>
      </c>
      <c r="B59" s="154">
        <f>'Orçamento-base'!B59</f>
        <v>40</v>
      </c>
      <c r="C59" s="154" t="str">
        <f>IF('Orçamento-base'!C59&gt;0,'Orçamento-base'!C59,"")</f>
        <v xml:space="preserve"> 8.1 </v>
      </c>
      <c r="D59" s="152" t="str">
        <f>IF('Orçamento-base'!G59&gt;0,'Orçamento-base'!G59,"")</f>
        <v>MUDA DE PALMEIRA,TIPO RABO-DE-RAPOSA (WO DYETIA BIFURCATA),JERIVA (SYAGRUS ROMANZ OFFIANA) OU SIMILAR,COM APROX. 2,50M ALT</v>
      </c>
      <c r="E59" s="148">
        <f>IF('Orçamento-base'!H59&gt;0,'Orçamento-base'!H59,"")</f>
        <v>6</v>
      </c>
      <c r="F59" s="155" t="str">
        <f>IF('Orçamento-base'!I59&gt;0,'Orçamento-base'!I59,"")</f>
        <v>UN</v>
      </c>
      <c r="G59" s="132" t="str">
        <f t="shared" si="2"/>
        <v/>
      </c>
      <c r="H59" s="132" t="str">
        <f t="shared" si="3"/>
        <v/>
      </c>
      <c r="I59" s="83"/>
      <c r="J59" s="83"/>
      <c r="K59" s="46"/>
      <c r="L59" s="97"/>
      <c r="M59" s="97"/>
    </row>
    <row r="60" spans="1:13" ht="60" x14ac:dyDescent="0.25">
      <c r="A60" s="154">
        <f>IF('Orçamento-base'!A60&gt;0,'Orçamento-base'!A60,"")</f>
        <v>1</v>
      </c>
      <c r="B60" s="154">
        <f>'Orçamento-base'!B60</f>
        <v>41</v>
      </c>
      <c r="C60" s="154" t="str">
        <f>IF('Orçamento-base'!C60&gt;0,'Orçamento-base'!C60,"")</f>
        <v xml:space="preserve"> 8.2 </v>
      </c>
      <c r="D60" s="152" t="str">
        <f>IF('Orçamento-base'!G60&gt;0,'Orçamento-base'!G60,"")</f>
        <v>Especies vegetais com altura de (0,40 a 1,50)m, tipo Strelitzia Reginae (Flor Ave do Paraiso), Philodendron Undulatum (Guaimbe da Folha Ondulada) ou similar e considerando 8 mudas por m2. Fornecimento.</v>
      </c>
      <c r="E60" s="148">
        <f>IF('Orçamento-base'!H60&gt;0,'Orçamento-base'!H60,"")</f>
        <v>90.12</v>
      </c>
      <c r="F60" s="155" t="str">
        <f>IF('Orçamento-base'!I60&gt;0,'Orçamento-base'!I60,"")</f>
        <v>m²</v>
      </c>
      <c r="G60" s="132" t="str">
        <f t="shared" si="2"/>
        <v/>
      </c>
      <c r="H60" s="132" t="str">
        <f t="shared" si="3"/>
        <v/>
      </c>
      <c r="I60" s="83"/>
      <c r="J60" s="83"/>
      <c r="K60" s="46"/>
      <c r="L60" s="97"/>
      <c r="M60" s="97"/>
    </row>
    <row r="61" spans="1:13" ht="30" x14ac:dyDescent="0.25">
      <c r="A61" s="154">
        <f>IF('Orçamento-base'!A61&gt;0,'Orçamento-base'!A61,"")</f>
        <v>1</v>
      </c>
      <c r="B61" s="154">
        <f>'Orçamento-base'!B61</f>
        <v>42</v>
      </c>
      <c r="C61" s="154" t="str">
        <f>IF('Orçamento-base'!C61&gt;0,'Orçamento-base'!C61,"")</f>
        <v xml:space="preserve"> 8.3 </v>
      </c>
      <c r="D61" s="152" t="str">
        <f>IF('Orçamento-base'!G61&gt;0,'Orçamento-base'!G61,"")</f>
        <v>Planta - Jabuticabeira enxertada (myrciaria cauliflora), h=3,00m, fornecimento e plantio</v>
      </c>
      <c r="E61" s="148">
        <f>IF('Orçamento-base'!H61&gt;0,'Orçamento-base'!H61,"")</f>
        <v>2</v>
      </c>
      <c r="F61" s="155" t="str">
        <f>IF('Orçamento-base'!I61&gt;0,'Orçamento-base'!I61,"")</f>
        <v>un</v>
      </c>
      <c r="G61" s="132" t="str">
        <f t="shared" si="2"/>
        <v/>
      </c>
      <c r="H61" s="132" t="str">
        <f t="shared" si="3"/>
        <v/>
      </c>
      <c r="I61" s="83"/>
      <c r="J61" s="83"/>
      <c r="K61" s="46"/>
      <c r="L61" s="97"/>
      <c r="M61" s="97"/>
    </row>
    <row r="62" spans="1:13" x14ac:dyDescent="0.25">
      <c r="A62" s="154">
        <f>IF('Orçamento-base'!A62&gt;0,'Orçamento-base'!A62,"")</f>
        <v>1</v>
      </c>
      <c r="B62" s="154">
        <f>'Orçamento-base'!B62</f>
        <v>43</v>
      </c>
      <c r="C62" s="154" t="str">
        <f>IF('Orçamento-base'!C62&gt;0,'Orçamento-base'!C62,"")</f>
        <v xml:space="preserve"> 8.4 </v>
      </c>
      <c r="D62" s="152" t="str">
        <f>IF('Orçamento-base'!G62&gt;0,'Orçamento-base'!G62,"")</f>
        <v>Muda de palmeira ravenala, h=1,50 m, fornecimento e plantio</v>
      </c>
      <c r="E62" s="148">
        <f>IF('Orçamento-base'!H62&gt;0,'Orçamento-base'!H62,"")</f>
        <v>3</v>
      </c>
      <c r="F62" s="155" t="str">
        <f>IF('Orçamento-base'!I62&gt;0,'Orçamento-base'!I62,"")</f>
        <v>un</v>
      </c>
      <c r="G62" s="132" t="str">
        <f t="shared" si="2"/>
        <v/>
      </c>
      <c r="H62" s="132" t="str">
        <f t="shared" si="3"/>
        <v/>
      </c>
      <c r="I62" s="83"/>
      <c r="J62" s="83"/>
      <c r="K62" s="46"/>
      <c r="L62" s="97"/>
      <c r="M62" s="97"/>
    </row>
    <row r="63" spans="1:13" x14ac:dyDescent="0.25">
      <c r="A63" s="154">
        <f>IF('Orçamento-base'!A63&gt;0,'Orçamento-base'!A63,"")</f>
        <v>1</v>
      </c>
      <c r="B63" s="154">
        <f>'Orçamento-base'!B63</f>
        <v>44</v>
      </c>
      <c r="C63" s="154" t="str">
        <f>IF('Orçamento-base'!C63&gt;0,'Orçamento-base'!C63,"")</f>
        <v xml:space="preserve"> 8.5 </v>
      </c>
      <c r="D63" s="152" t="str">
        <f>IF('Orçamento-base'!G63&gt;0,'Orçamento-base'!G63,"")</f>
        <v>Casca de pinus, fornecimento e colocação</v>
      </c>
      <c r="E63" s="148">
        <f>IF('Orçamento-base'!H63&gt;0,'Orçamento-base'!H63,"")</f>
        <v>346.62</v>
      </c>
      <c r="F63" s="155" t="str">
        <f>IF('Orçamento-base'!I63&gt;0,'Orçamento-base'!I63,"")</f>
        <v>kg</v>
      </c>
      <c r="G63" s="132" t="str">
        <f t="shared" si="2"/>
        <v/>
      </c>
      <c r="H63" s="132" t="str">
        <f t="shared" si="3"/>
        <v/>
      </c>
      <c r="I63" s="83"/>
      <c r="J63" s="83"/>
      <c r="K63" s="46"/>
      <c r="L63" s="97"/>
      <c r="M63" s="97"/>
    </row>
    <row r="64" spans="1:13" x14ac:dyDescent="0.25">
      <c r="A64" s="158">
        <f>IF('Orçamento-base'!A64&gt;0,'Orçamento-base'!A64,"")</f>
        <v>1</v>
      </c>
      <c r="B64" s="158" t="str">
        <f>'Orçamento-base'!B64</f>
        <v/>
      </c>
      <c r="C64" s="158" t="str">
        <f>IF('Orçamento-base'!C64&gt;0,'Orçamento-base'!C64,"")</f>
        <v xml:space="preserve"> 9 </v>
      </c>
      <c r="D64" s="159" t="str">
        <f>IF('Orçamento-base'!G64&gt;0,'Orçamento-base'!G64,"")</f>
        <v>Escadas e Guarda Corpo Espaço de Food Trucks</v>
      </c>
      <c r="E64" s="145" t="str">
        <f>IF('Orçamento-base'!H64&gt;0,'Orçamento-base'!H64,"")</f>
        <v/>
      </c>
      <c r="F64" s="160" t="str">
        <f>IF('Orçamento-base'!I64&gt;0,'Orçamento-base'!I64,"")</f>
        <v/>
      </c>
      <c r="G64" s="132" t="str">
        <f t="shared" si="2"/>
        <v/>
      </c>
      <c r="H64" s="132" t="str">
        <f t="shared" si="3"/>
        <v/>
      </c>
      <c r="I64" s="83"/>
      <c r="J64" s="83"/>
      <c r="K64" s="46"/>
      <c r="L64" s="97"/>
      <c r="M64" s="97"/>
    </row>
    <row r="65" spans="1:13" ht="45" x14ac:dyDescent="0.25">
      <c r="A65" s="154">
        <f>IF('Orçamento-base'!A65&gt;0,'Orçamento-base'!A65,"")</f>
        <v>1</v>
      </c>
      <c r="B65" s="154">
        <f>'Orçamento-base'!B65</f>
        <v>45</v>
      </c>
      <c r="C65" s="154" t="str">
        <f>IF('Orçamento-base'!C65&gt;0,'Orçamento-base'!C65,"")</f>
        <v xml:space="preserve"> 9.1 </v>
      </c>
      <c r="D65" s="152" t="str">
        <f>IF('Orçamento-base'!G65&gt;0,'Orçamento-base'!G65,"")</f>
        <v>ESCADA EM CONCRETO ARMADO MOLDADO IN LOCO, FCK 25 MPA, COM 1 LANCE E LAJE PLANA, FÔRMA EM CHAPA DE MADEIRA COMPENSADA RESINADA. AF_11/2020</v>
      </c>
      <c r="E65" s="148">
        <f>IF('Orçamento-base'!H65&gt;0,'Orçamento-base'!H65,"")</f>
        <v>3.4100999999999999</v>
      </c>
      <c r="F65" s="155" t="str">
        <f>IF('Orçamento-base'!I65&gt;0,'Orçamento-base'!I65,"")</f>
        <v>m³</v>
      </c>
      <c r="G65" s="132" t="str">
        <f t="shared" si="2"/>
        <v/>
      </c>
      <c r="H65" s="132" t="str">
        <f t="shared" si="3"/>
        <v/>
      </c>
      <c r="I65" s="83"/>
      <c r="J65" s="83"/>
      <c r="K65" s="46"/>
      <c r="L65" s="97"/>
      <c r="M65" s="97"/>
    </row>
    <row r="66" spans="1:13" ht="90" x14ac:dyDescent="0.25">
      <c r="A66" s="154">
        <f>IF('Orçamento-base'!A66&gt;0,'Orçamento-base'!A66,"")</f>
        <v>1</v>
      </c>
      <c r="B66" s="154">
        <f>'Orçamento-base'!B66</f>
        <v>46</v>
      </c>
      <c r="C66" s="154" t="str">
        <f>IF('Orçamento-base'!C66&gt;0,'Orçamento-base'!C66,"")</f>
        <v xml:space="preserve"> 9.2 </v>
      </c>
      <c r="D66" s="152" t="str">
        <f>IF('Orçamento-base'!G66&gt;0,'Orçamento-base'!G66,"")</f>
        <v>GUARDA-CORPO DE AÇO GALVANIZADO DE 1,30M, MONTANTES TUBULARES DE 1.1/4" ESPAÇADOS 1,20M, TRAVESSA SUPERIOR DE 1.1/2", GRADIL FORMADO POR TUBOS HORIZONTAIS DE 1" E VERTICAIS DE 3/4", FIXADO COM ADESIVO ESTRUTURAL EPOXI. (BASE COMPOSIÇÃO SINAPI 99842)</v>
      </c>
      <c r="E66" s="148">
        <f>IF('Orçamento-base'!H66&gt;0,'Orçamento-base'!H66,"")</f>
        <v>43.2</v>
      </c>
      <c r="F66" s="155" t="str">
        <f>IF('Orçamento-base'!I66&gt;0,'Orçamento-base'!I66,"")</f>
        <v>M</v>
      </c>
      <c r="G66" s="132" t="str">
        <f t="shared" si="2"/>
        <v/>
      </c>
      <c r="H66" s="132" t="str">
        <f t="shared" si="3"/>
        <v/>
      </c>
      <c r="I66" s="83"/>
      <c r="J66" s="83"/>
      <c r="K66" s="46"/>
      <c r="L66" s="97"/>
      <c r="M66" s="97"/>
    </row>
    <row r="67" spans="1:13" ht="45" x14ac:dyDescent="0.25">
      <c r="A67" s="154">
        <f>IF('Orçamento-base'!A67&gt;0,'Orçamento-base'!A67,"")</f>
        <v>1</v>
      </c>
      <c r="B67" s="154">
        <f>'Orçamento-base'!B67</f>
        <v>47</v>
      </c>
      <c r="C67" s="154" t="str">
        <f>IF('Orçamento-base'!C67&gt;0,'Orçamento-base'!C67,"")</f>
        <v xml:space="preserve"> 9.3 </v>
      </c>
      <c r="D67" s="152" t="str">
        <f>IF('Orçamento-base'!G67&gt;0,'Orçamento-base'!G67,"")</f>
        <v>CORRIMÃO SIMPLES FIXADO NO PISO EM AÇO GALVANIZADO DE 1.1/2", MONTANTES TUBULARES 1.1/2" ESPAÇADOS DE 1,00M, FIXADO COM CHUMBADOR MECÂNICO. AF_10/2025</v>
      </c>
      <c r="E67" s="148">
        <f>IF('Orçamento-base'!H67&gt;0,'Orçamento-base'!H67,"")</f>
        <v>20.99</v>
      </c>
      <c r="F67" s="155" t="str">
        <f>IF('Orçamento-base'!I67&gt;0,'Orçamento-base'!I67,"")</f>
        <v>M</v>
      </c>
      <c r="G67" s="132" t="str">
        <f t="shared" si="2"/>
        <v/>
      </c>
      <c r="H67" s="132" t="str">
        <f t="shared" si="3"/>
        <v/>
      </c>
      <c r="I67" s="83"/>
      <c r="J67" s="83"/>
      <c r="K67" s="46"/>
      <c r="L67" s="97"/>
      <c r="M67" s="97"/>
    </row>
    <row r="68" spans="1:13" ht="90" x14ac:dyDescent="0.25">
      <c r="A68" s="154">
        <f>IF('Orçamento-base'!A68&gt;0,'Orçamento-base'!A68,"")</f>
        <v>1</v>
      </c>
      <c r="B68" s="154">
        <f>'Orçamento-base'!B68</f>
        <v>48</v>
      </c>
      <c r="C68" s="154" t="str">
        <f>IF('Orçamento-base'!C68&gt;0,'Orçamento-base'!C68,"")</f>
        <v xml:space="preserve"> 9.4 </v>
      </c>
      <c r="D68" s="152" t="str">
        <f>IF('Orçamento-base'!G68&gt;0,'Orçamento-base'!G68,"")</f>
        <v>GUARDA-CORPO DE AÇO GALVANIZADO DE 1,30M, DUPLO CORRIMÃO, MONTANTES TUBULARES DE 1.1/4" ESPAÇADOS DE 1,20M, TRAVESSA SUPERIOR DE 1.1/2", GRADIL EM TUBOS HORIZONTAIS DE 1" E VERTICAIS DE 3/4", FIXADO COM ADESIVO ESTRUTURAL EPOXI. (BASE COMPOSIÇÃO SINAPI 99851)</v>
      </c>
      <c r="E68" s="148">
        <f>IF('Orçamento-base'!H68&gt;0,'Orçamento-base'!H68,"")</f>
        <v>7.1</v>
      </c>
      <c r="F68" s="155" t="str">
        <f>IF('Orçamento-base'!I68&gt;0,'Orçamento-base'!I68,"")</f>
        <v>M</v>
      </c>
      <c r="G68" s="132" t="str">
        <f t="shared" si="2"/>
        <v/>
      </c>
      <c r="H68" s="132" t="str">
        <f t="shared" si="3"/>
        <v/>
      </c>
      <c r="I68" s="83"/>
      <c r="J68" s="83"/>
      <c r="K68" s="46"/>
      <c r="L68" s="97"/>
      <c r="M68" s="97"/>
    </row>
    <row r="69" spans="1:13" ht="60" x14ac:dyDescent="0.25">
      <c r="A69" s="154">
        <f>IF('Orçamento-base'!A69&gt;0,'Orçamento-base'!A69,"")</f>
        <v>1</v>
      </c>
      <c r="B69" s="154">
        <f>'Orçamento-base'!B69</f>
        <v>49</v>
      </c>
      <c r="C69" s="154" t="str">
        <f>IF('Orçamento-base'!C69&gt;0,'Orçamento-base'!C69,"")</f>
        <v xml:space="preserve"> 9.5 </v>
      </c>
      <c r="D69" s="152" t="str">
        <f>IF('Orçamento-base'!G69&gt;0,'Orçamento-base'!G69,"")</f>
        <v>Tinta de aderencia epoxi-isocianato para superficies nao ferrosas tais como: aluminio, galvanizados, chumbo, ligas de cobre e niquel, bronze, ferro fundido e aco inox. Combativel com a tinta para isolamento eletrico</v>
      </c>
      <c r="E69" s="148">
        <f>IF('Orçamento-base'!H69&gt;0,'Orçamento-base'!H69,"")</f>
        <v>1</v>
      </c>
      <c r="F69" s="155" t="str">
        <f>IF('Orçamento-base'!I69&gt;0,'Orçamento-base'!I69,"")</f>
        <v>gl</v>
      </c>
      <c r="G69" s="132" t="str">
        <f t="shared" si="2"/>
        <v/>
      </c>
      <c r="H69" s="132" t="str">
        <f t="shared" si="3"/>
        <v/>
      </c>
      <c r="I69" s="83"/>
      <c r="J69" s="83"/>
      <c r="K69" s="46"/>
      <c r="L69" s="97"/>
      <c r="M69" s="97"/>
    </row>
    <row r="70" spans="1:13" ht="30" x14ac:dyDescent="0.25">
      <c r="A70" s="154">
        <f>IF('Orçamento-base'!A70&gt;0,'Orçamento-base'!A70,"")</f>
        <v>1</v>
      </c>
      <c r="B70" s="154">
        <f>'Orçamento-base'!B70</f>
        <v>50</v>
      </c>
      <c r="C70" s="154" t="str">
        <f>IF('Orçamento-base'!C70&gt;0,'Orçamento-base'!C70,"")</f>
        <v xml:space="preserve"> 9.6 </v>
      </c>
      <c r="D70" s="152" t="str">
        <f>IF('Orçamento-base'!G70&gt;0,'Orçamento-base'!G70,"")</f>
        <v>PINTURA DUAS DEMAOS TINTA ESMALTE ACETINADO EM SUPERFICIE METALICA</v>
      </c>
      <c r="E70" s="148">
        <f>IF('Orçamento-base'!H70&gt;0,'Orçamento-base'!H70,"")</f>
        <v>21.38</v>
      </c>
      <c r="F70" s="155" t="str">
        <f>IF('Orçamento-base'!I70&gt;0,'Orçamento-base'!I70,"")</f>
        <v>m²</v>
      </c>
      <c r="G70" s="132" t="str">
        <f t="shared" si="2"/>
        <v/>
      </c>
      <c r="H70" s="132" t="str">
        <f t="shared" si="3"/>
        <v/>
      </c>
      <c r="I70" s="83"/>
      <c r="J70" s="83"/>
      <c r="K70" s="46"/>
      <c r="L70" s="97"/>
      <c r="M70" s="97"/>
    </row>
  </sheetData>
  <sheetProtection password="A13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B10:B11"/>
    <mergeCell ref="E10:M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75"/>
  <sheetViews>
    <sheetView showGridLines="0" zoomScale="70" zoomScaleNormal="70" zoomScaleSheetLayoutView="85" workbookViewId="0">
      <pane xSplit="4" ySplit="9" topLeftCell="E10" activePane="bottomRight" state="frozen"/>
      <selection pane="topRight" activeCell="E1" sqref="E1"/>
      <selection pane="bottomLeft" activeCell="A14" sqref="A14"/>
      <selection pane="bottomRight" activeCell="N77" sqref="B1:N77"/>
    </sheetView>
  </sheetViews>
  <sheetFormatPr defaultColWidth="11.42578125" defaultRowHeight="20.25" x14ac:dyDescent="0.3"/>
  <cols>
    <col min="1" max="1" width="2.42578125" style="172" customWidth="1"/>
    <col min="2" max="2" width="17.140625" style="167" bestFit="1" customWidth="1"/>
    <col min="3" max="3" width="61.42578125" style="168" customWidth="1"/>
    <col min="4" max="4" width="21.28515625" style="169" customWidth="1"/>
    <col min="5" max="5" width="15.42578125" style="170" customWidth="1"/>
    <col min="6" max="8" width="17.85546875" style="171" customWidth="1"/>
    <col min="9" max="9" width="22.42578125" style="172" customWidth="1"/>
    <col min="10" max="10" width="17.85546875" style="172" customWidth="1"/>
    <col min="11" max="11" width="21.85546875" style="172" customWidth="1"/>
    <col min="12" max="12" width="19" style="172" customWidth="1"/>
    <col min="13" max="13" width="22.28515625" style="172" customWidth="1"/>
    <col min="14" max="14" width="19.140625" style="172" customWidth="1"/>
    <col min="15" max="252" width="11.42578125" style="172"/>
    <col min="253" max="253" width="2.42578125" style="172" customWidth="1"/>
    <col min="254" max="254" width="17.140625" style="172" bestFit="1" customWidth="1"/>
    <col min="255" max="255" width="61.42578125" style="172" customWidth="1"/>
    <col min="256" max="256" width="21.28515625" style="172" customWidth="1"/>
    <col min="257" max="257" width="15.42578125" style="172" customWidth="1"/>
    <col min="258" max="264" width="17.85546875" style="172" customWidth="1"/>
    <col min="265" max="265" width="18.28515625" style="172" bestFit="1" customWidth="1"/>
    <col min="266" max="266" width="13" style="172" bestFit="1" customWidth="1"/>
    <col min="267" max="508" width="11.42578125" style="172"/>
    <col min="509" max="509" width="2.42578125" style="172" customWidth="1"/>
    <col min="510" max="510" width="17.140625" style="172" bestFit="1" customWidth="1"/>
    <col min="511" max="511" width="61.42578125" style="172" customWidth="1"/>
    <col min="512" max="512" width="21.28515625" style="172" customWidth="1"/>
    <col min="513" max="513" width="15.42578125" style="172" customWidth="1"/>
    <col min="514" max="520" width="17.85546875" style="172" customWidth="1"/>
    <col min="521" max="521" width="18.28515625" style="172" bestFit="1" customWidth="1"/>
    <col min="522" max="522" width="13" style="172" bestFit="1" customWidth="1"/>
    <col min="523" max="764" width="11.42578125" style="172"/>
    <col min="765" max="765" width="2.42578125" style="172" customWidth="1"/>
    <col min="766" max="766" width="17.140625" style="172" bestFit="1" customWidth="1"/>
    <col min="767" max="767" width="61.42578125" style="172" customWidth="1"/>
    <col min="768" max="768" width="21.28515625" style="172" customWidth="1"/>
    <col min="769" max="769" width="15.42578125" style="172" customWidth="1"/>
    <col min="770" max="776" width="17.85546875" style="172" customWidth="1"/>
    <col min="777" max="777" width="18.28515625" style="172" bestFit="1" customWidth="1"/>
    <col min="778" max="778" width="13" style="172" bestFit="1" customWidth="1"/>
    <col min="779" max="1020" width="11.42578125" style="172"/>
    <col min="1021" max="1021" width="2.42578125" style="172" customWidth="1"/>
    <col min="1022" max="1022" width="17.140625" style="172" bestFit="1" customWidth="1"/>
    <col min="1023" max="1023" width="61.42578125" style="172" customWidth="1"/>
    <col min="1024" max="1024" width="21.28515625" style="172" customWidth="1"/>
    <col min="1025" max="1025" width="15.42578125" style="172" customWidth="1"/>
    <col min="1026" max="1032" width="17.85546875" style="172" customWidth="1"/>
    <col min="1033" max="1033" width="18.28515625" style="172" bestFit="1" customWidth="1"/>
    <col min="1034" max="1034" width="13" style="172" bestFit="1" customWidth="1"/>
    <col min="1035" max="1276" width="11.42578125" style="172"/>
    <col min="1277" max="1277" width="2.42578125" style="172" customWidth="1"/>
    <col min="1278" max="1278" width="17.140625" style="172" bestFit="1" customWidth="1"/>
    <col min="1279" max="1279" width="61.42578125" style="172" customWidth="1"/>
    <col min="1280" max="1280" width="21.28515625" style="172" customWidth="1"/>
    <col min="1281" max="1281" width="15.42578125" style="172" customWidth="1"/>
    <col min="1282" max="1288" width="17.85546875" style="172" customWidth="1"/>
    <col min="1289" max="1289" width="18.28515625" style="172" bestFit="1" customWidth="1"/>
    <col min="1290" max="1290" width="13" style="172" bestFit="1" customWidth="1"/>
    <col min="1291" max="1532" width="11.42578125" style="172"/>
    <col min="1533" max="1533" width="2.42578125" style="172" customWidth="1"/>
    <col min="1534" max="1534" width="17.140625" style="172" bestFit="1" customWidth="1"/>
    <col min="1535" max="1535" width="61.42578125" style="172" customWidth="1"/>
    <col min="1536" max="1536" width="21.28515625" style="172" customWidth="1"/>
    <col min="1537" max="1537" width="15.42578125" style="172" customWidth="1"/>
    <col min="1538" max="1544" width="17.85546875" style="172" customWidth="1"/>
    <col min="1545" max="1545" width="18.28515625" style="172" bestFit="1" customWidth="1"/>
    <col min="1546" max="1546" width="13" style="172" bestFit="1" customWidth="1"/>
    <col min="1547" max="1788" width="11.42578125" style="172"/>
    <col min="1789" max="1789" width="2.42578125" style="172" customWidth="1"/>
    <col min="1790" max="1790" width="17.140625" style="172" bestFit="1" customWidth="1"/>
    <col min="1791" max="1791" width="61.42578125" style="172" customWidth="1"/>
    <col min="1792" max="1792" width="21.28515625" style="172" customWidth="1"/>
    <col min="1793" max="1793" width="15.42578125" style="172" customWidth="1"/>
    <col min="1794" max="1800" width="17.85546875" style="172" customWidth="1"/>
    <col min="1801" max="1801" width="18.28515625" style="172" bestFit="1" customWidth="1"/>
    <col min="1802" max="1802" width="13" style="172" bestFit="1" customWidth="1"/>
    <col min="1803" max="2044" width="11.42578125" style="172"/>
    <col min="2045" max="2045" width="2.42578125" style="172" customWidth="1"/>
    <col min="2046" max="2046" width="17.140625" style="172" bestFit="1" customWidth="1"/>
    <col min="2047" max="2047" width="61.42578125" style="172" customWidth="1"/>
    <col min="2048" max="2048" width="21.28515625" style="172" customWidth="1"/>
    <col min="2049" max="2049" width="15.42578125" style="172" customWidth="1"/>
    <col min="2050" max="2056" width="17.85546875" style="172" customWidth="1"/>
    <col min="2057" max="2057" width="18.28515625" style="172" bestFit="1" customWidth="1"/>
    <col min="2058" max="2058" width="13" style="172" bestFit="1" customWidth="1"/>
    <col min="2059" max="2300" width="11.42578125" style="172"/>
    <col min="2301" max="2301" width="2.42578125" style="172" customWidth="1"/>
    <col min="2302" max="2302" width="17.140625" style="172" bestFit="1" customWidth="1"/>
    <col min="2303" max="2303" width="61.42578125" style="172" customWidth="1"/>
    <col min="2304" max="2304" width="21.28515625" style="172" customWidth="1"/>
    <col min="2305" max="2305" width="15.42578125" style="172" customWidth="1"/>
    <col min="2306" max="2312" width="17.85546875" style="172" customWidth="1"/>
    <col min="2313" max="2313" width="18.28515625" style="172" bestFit="1" customWidth="1"/>
    <col min="2314" max="2314" width="13" style="172" bestFit="1" customWidth="1"/>
    <col min="2315" max="2556" width="11.42578125" style="172"/>
    <col min="2557" max="2557" width="2.42578125" style="172" customWidth="1"/>
    <col min="2558" max="2558" width="17.140625" style="172" bestFit="1" customWidth="1"/>
    <col min="2559" max="2559" width="61.42578125" style="172" customWidth="1"/>
    <col min="2560" max="2560" width="21.28515625" style="172" customWidth="1"/>
    <col min="2561" max="2561" width="15.42578125" style="172" customWidth="1"/>
    <col min="2562" max="2568" width="17.85546875" style="172" customWidth="1"/>
    <col min="2569" max="2569" width="18.28515625" style="172" bestFit="1" customWidth="1"/>
    <col min="2570" max="2570" width="13" style="172" bestFit="1" customWidth="1"/>
    <col min="2571" max="2812" width="11.42578125" style="172"/>
    <col min="2813" max="2813" width="2.42578125" style="172" customWidth="1"/>
    <col min="2814" max="2814" width="17.140625" style="172" bestFit="1" customWidth="1"/>
    <col min="2815" max="2815" width="61.42578125" style="172" customWidth="1"/>
    <col min="2816" max="2816" width="21.28515625" style="172" customWidth="1"/>
    <col min="2817" max="2817" width="15.42578125" style="172" customWidth="1"/>
    <col min="2818" max="2824" width="17.85546875" style="172" customWidth="1"/>
    <col min="2825" max="2825" width="18.28515625" style="172" bestFit="1" customWidth="1"/>
    <col min="2826" max="2826" width="13" style="172" bestFit="1" customWidth="1"/>
    <col min="2827" max="3068" width="11.42578125" style="172"/>
    <col min="3069" max="3069" width="2.42578125" style="172" customWidth="1"/>
    <col min="3070" max="3070" width="17.140625" style="172" bestFit="1" customWidth="1"/>
    <col min="3071" max="3071" width="61.42578125" style="172" customWidth="1"/>
    <col min="3072" max="3072" width="21.28515625" style="172" customWidth="1"/>
    <col min="3073" max="3073" width="15.42578125" style="172" customWidth="1"/>
    <col min="3074" max="3080" width="17.85546875" style="172" customWidth="1"/>
    <col min="3081" max="3081" width="18.28515625" style="172" bestFit="1" customWidth="1"/>
    <col min="3082" max="3082" width="13" style="172" bestFit="1" customWidth="1"/>
    <col min="3083" max="3324" width="11.42578125" style="172"/>
    <col min="3325" max="3325" width="2.42578125" style="172" customWidth="1"/>
    <col min="3326" max="3326" width="17.140625" style="172" bestFit="1" customWidth="1"/>
    <col min="3327" max="3327" width="61.42578125" style="172" customWidth="1"/>
    <col min="3328" max="3328" width="21.28515625" style="172" customWidth="1"/>
    <col min="3329" max="3329" width="15.42578125" style="172" customWidth="1"/>
    <col min="3330" max="3336" width="17.85546875" style="172" customWidth="1"/>
    <col min="3337" max="3337" width="18.28515625" style="172" bestFit="1" customWidth="1"/>
    <col min="3338" max="3338" width="13" style="172" bestFit="1" customWidth="1"/>
    <col min="3339" max="3580" width="11.42578125" style="172"/>
    <col min="3581" max="3581" width="2.42578125" style="172" customWidth="1"/>
    <col min="3582" max="3582" width="17.140625" style="172" bestFit="1" customWidth="1"/>
    <col min="3583" max="3583" width="61.42578125" style="172" customWidth="1"/>
    <col min="3584" max="3584" width="21.28515625" style="172" customWidth="1"/>
    <col min="3585" max="3585" width="15.42578125" style="172" customWidth="1"/>
    <col min="3586" max="3592" width="17.85546875" style="172" customWidth="1"/>
    <col min="3593" max="3593" width="18.28515625" style="172" bestFit="1" customWidth="1"/>
    <col min="3594" max="3594" width="13" style="172" bestFit="1" customWidth="1"/>
    <col min="3595" max="3836" width="11.42578125" style="172"/>
    <col min="3837" max="3837" width="2.42578125" style="172" customWidth="1"/>
    <col min="3838" max="3838" width="17.140625" style="172" bestFit="1" customWidth="1"/>
    <col min="3839" max="3839" width="61.42578125" style="172" customWidth="1"/>
    <col min="3840" max="3840" width="21.28515625" style="172" customWidth="1"/>
    <col min="3841" max="3841" width="15.42578125" style="172" customWidth="1"/>
    <col min="3842" max="3848" width="17.85546875" style="172" customWidth="1"/>
    <col min="3849" max="3849" width="18.28515625" style="172" bestFit="1" customWidth="1"/>
    <col min="3850" max="3850" width="13" style="172" bestFit="1" customWidth="1"/>
    <col min="3851" max="4092" width="11.42578125" style="172"/>
    <col min="4093" max="4093" width="2.42578125" style="172" customWidth="1"/>
    <col min="4094" max="4094" width="17.140625" style="172" bestFit="1" customWidth="1"/>
    <col min="4095" max="4095" width="61.42578125" style="172" customWidth="1"/>
    <col min="4096" max="4096" width="21.28515625" style="172" customWidth="1"/>
    <col min="4097" max="4097" width="15.42578125" style="172" customWidth="1"/>
    <col min="4098" max="4104" width="17.85546875" style="172" customWidth="1"/>
    <col min="4105" max="4105" width="18.28515625" style="172" bestFit="1" customWidth="1"/>
    <col min="4106" max="4106" width="13" style="172" bestFit="1" customWidth="1"/>
    <col min="4107" max="4348" width="11.42578125" style="172"/>
    <col min="4349" max="4349" width="2.42578125" style="172" customWidth="1"/>
    <col min="4350" max="4350" width="17.140625" style="172" bestFit="1" customWidth="1"/>
    <col min="4351" max="4351" width="61.42578125" style="172" customWidth="1"/>
    <col min="4352" max="4352" width="21.28515625" style="172" customWidth="1"/>
    <col min="4353" max="4353" width="15.42578125" style="172" customWidth="1"/>
    <col min="4354" max="4360" width="17.85546875" style="172" customWidth="1"/>
    <col min="4361" max="4361" width="18.28515625" style="172" bestFit="1" customWidth="1"/>
    <col min="4362" max="4362" width="13" style="172" bestFit="1" customWidth="1"/>
    <col min="4363" max="4604" width="11.42578125" style="172"/>
    <col min="4605" max="4605" width="2.42578125" style="172" customWidth="1"/>
    <col min="4606" max="4606" width="17.140625" style="172" bestFit="1" customWidth="1"/>
    <col min="4607" max="4607" width="61.42578125" style="172" customWidth="1"/>
    <col min="4608" max="4608" width="21.28515625" style="172" customWidth="1"/>
    <col min="4609" max="4609" width="15.42578125" style="172" customWidth="1"/>
    <col min="4610" max="4616" width="17.85546875" style="172" customWidth="1"/>
    <col min="4617" max="4617" width="18.28515625" style="172" bestFit="1" customWidth="1"/>
    <col min="4618" max="4618" width="13" style="172" bestFit="1" customWidth="1"/>
    <col min="4619" max="4860" width="11.42578125" style="172"/>
    <col min="4861" max="4861" width="2.42578125" style="172" customWidth="1"/>
    <col min="4862" max="4862" width="17.140625" style="172" bestFit="1" customWidth="1"/>
    <col min="4863" max="4863" width="61.42578125" style="172" customWidth="1"/>
    <col min="4864" max="4864" width="21.28515625" style="172" customWidth="1"/>
    <col min="4865" max="4865" width="15.42578125" style="172" customWidth="1"/>
    <col min="4866" max="4872" width="17.85546875" style="172" customWidth="1"/>
    <col min="4873" max="4873" width="18.28515625" style="172" bestFit="1" customWidth="1"/>
    <col min="4874" max="4874" width="13" style="172" bestFit="1" customWidth="1"/>
    <col min="4875" max="5116" width="11.42578125" style="172"/>
    <col min="5117" max="5117" width="2.42578125" style="172" customWidth="1"/>
    <col min="5118" max="5118" width="17.140625" style="172" bestFit="1" customWidth="1"/>
    <col min="5119" max="5119" width="61.42578125" style="172" customWidth="1"/>
    <col min="5120" max="5120" width="21.28515625" style="172" customWidth="1"/>
    <col min="5121" max="5121" width="15.42578125" style="172" customWidth="1"/>
    <col min="5122" max="5128" width="17.85546875" style="172" customWidth="1"/>
    <col min="5129" max="5129" width="18.28515625" style="172" bestFit="1" customWidth="1"/>
    <col min="5130" max="5130" width="13" style="172" bestFit="1" customWidth="1"/>
    <col min="5131" max="5372" width="11.42578125" style="172"/>
    <col min="5373" max="5373" width="2.42578125" style="172" customWidth="1"/>
    <col min="5374" max="5374" width="17.140625" style="172" bestFit="1" customWidth="1"/>
    <col min="5375" max="5375" width="61.42578125" style="172" customWidth="1"/>
    <col min="5376" max="5376" width="21.28515625" style="172" customWidth="1"/>
    <col min="5377" max="5377" width="15.42578125" style="172" customWidth="1"/>
    <col min="5378" max="5384" width="17.85546875" style="172" customWidth="1"/>
    <col min="5385" max="5385" width="18.28515625" style="172" bestFit="1" customWidth="1"/>
    <col min="5386" max="5386" width="13" style="172" bestFit="1" customWidth="1"/>
    <col min="5387" max="5628" width="11.42578125" style="172"/>
    <col min="5629" max="5629" width="2.42578125" style="172" customWidth="1"/>
    <col min="5630" max="5630" width="17.140625" style="172" bestFit="1" customWidth="1"/>
    <col min="5631" max="5631" width="61.42578125" style="172" customWidth="1"/>
    <col min="5632" max="5632" width="21.28515625" style="172" customWidth="1"/>
    <col min="5633" max="5633" width="15.42578125" style="172" customWidth="1"/>
    <col min="5634" max="5640" width="17.85546875" style="172" customWidth="1"/>
    <col min="5641" max="5641" width="18.28515625" style="172" bestFit="1" customWidth="1"/>
    <col min="5642" max="5642" width="13" style="172" bestFit="1" customWidth="1"/>
    <col min="5643" max="5884" width="11.42578125" style="172"/>
    <col min="5885" max="5885" width="2.42578125" style="172" customWidth="1"/>
    <col min="5886" max="5886" width="17.140625" style="172" bestFit="1" customWidth="1"/>
    <col min="5887" max="5887" width="61.42578125" style="172" customWidth="1"/>
    <col min="5888" max="5888" width="21.28515625" style="172" customWidth="1"/>
    <col min="5889" max="5889" width="15.42578125" style="172" customWidth="1"/>
    <col min="5890" max="5896" width="17.85546875" style="172" customWidth="1"/>
    <col min="5897" max="5897" width="18.28515625" style="172" bestFit="1" customWidth="1"/>
    <col min="5898" max="5898" width="13" style="172" bestFit="1" customWidth="1"/>
    <col min="5899" max="6140" width="11.42578125" style="172"/>
    <col min="6141" max="6141" width="2.42578125" style="172" customWidth="1"/>
    <col min="6142" max="6142" width="17.140625" style="172" bestFit="1" customWidth="1"/>
    <col min="6143" max="6143" width="61.42578125" style="172" customWidth="1"/>
    <col min="6144" max="6144" width="21.28515625" style="172" customWidth="1"/>
    <col min="6145" max="6145" width="15.42578125" style="172" customWidth="1"/>
    <col min="6146" max="6152" width="17.85546875" style="172" customWidth="1"/>
    <col min="6153" max="6153" width="18.28515625" style="172" bestFit="1" customWidth="1"/>
    <col min="6154" max="6154" width="13" style="172" bestFit="1" customWidth="1"/>
    <col min="6155" max="6396" width="11.42578125" style="172"/>
    <col min="6397" max="6397" width="2.42578125" style="172" customWidth="1"/>
    <col min="6398" max="6398" width="17.140625" style="172" bestFit="1" customWidth="1"/>
    <col min="6399" max="6399" width="61.42578125" style="172" customWidth="1"/>
    <col min="6400" max="6400" width="21.28515625" style="172" customWidth="1"/>
    <col min="6401" max="6401" width="15.42578125" style="172" customWidth="1"/>
    <col min="6402" max="6408" width="17.85546875" style="172" customWidth="1"/>
    <col min="6409" max="6409" width="18.28515625" style="172" bestFit="1" customWidth="1"/>
    <col min="6410" max="6410" width="13" style="172" bestFit="1" customWidth="1"/>
    <col min="6411" max="6652" width="11.42578125" style="172"/>
    <col min="6653" max="6653" width="2.42578125" style="172" customWidth="1"/>
    <col min="6654" max="6654" width="17.140625" style="172" bestFit="1" customWidth="1"/>
    <col min="6655" max="6655" width="61.42578125" style="172" customWidth="1"/>
    <col min="6656" max="6656" width="21.28515625" style="172" customWidth="1"/>
    <col min="6657" max="6657" width="15.42578125" style="172" customWidth="1"/>
    <col min="6658" max="6664" width="17.85546875" style="172" customWidth="1"/>
    <col min="6665" max="6665" width="18.28515625" style="172" bestFit="1" customWidth="1"/>
    <col min="6666" max="6666" width="13" style="172" bestFit="1" customWidth="1"/>
    <col min="6667" max="6908" width="11.42578125" style="172"/>
    <col min="6909" max="6909" width="2.42578125" style="172" customWidth="1"/>
    <col min="6910" max="6910" width="17.140625" style="172" bestFit="1" customWidth="1"/>
    <col min="6911" max="6911" width="61.42578125" style="172" customWidth="1"/>
    <col min="6912" max="6912" width="21.28515625" style="172" customWidth="1"/>
    <col min="6913" max="6913" width="15.42578125" style="172" customWidth="1"/>
    <col min="6914" max="6920" width="17.85546875" style="172" customWidth="1"/>
    <col min="6921" max="6921" width="18.28515625" style="172" bestFit="1" customWidth="1"/>
    <col min="6922" max="6922" width="13" style="172" bestFit="1" customWidth="1"/>
    <col min="6923" max="7164" width="11.42578125" style="172"/>
    <col min="7165" max="7165" width="2.42578125" style="172" customWidth="1"/>
    <col min="7166" max="7166" width="17.140625" style="172" bestFit="1" customWidth="1"/>
    <col min="7167" max="7167" width="61.42578125" style="172" customWidth="1"/>
    <col min="7168" max="7168" width="21.28515625" style="172" customWidth="1"/>
    <col min="7169" max="7169" width="15.42578125" style="172" customWidth="1"/>
    <col min="7170" max="7176" width="17.85546875" style="172" customWidth="1"/>
    <col min="7177" max="7177" width="18.28515625" style="172" bestFit="1" customWidth="1"/>
    <col min="7178" max="7178" width="13" style="172" bestFit="1" customWidth="1"/>
    <col min="7179" max="7420" width="11.42578125" style="172"/>
    <col min="7421" max="7421" width="2.42578125" style="172" customWidth="1"/>
    <col min="7422" max="7422" width="17.140625" style="172" bestFit="1" customWidth="1"/>
    <col min="7423" max="7423" width="61.42578125" style="172" customWidth="1"/>
    <col min="7424" max="7424" width="21.28515625" style="172" customWidth="1"/>
    <col min="7425" max="7425" width="15.42578125" style="172" customWidth="1"/>
    <col min="7426" max="7432" width="17.85546875" style="172" customWidth="1"/>
    <col min="7433" max="7433" width="18.28515625" style="172" bestFit="1" customWidth="1"/>
    <col min="7434" max="7434" width="13" style="172" bestFit="1" customWidth="1"/>
    <col min="7435" max="7676" width="11.42578125" style="172"/>
    <col min="7677" max="7677" width="2.42578125" style="172" customWidth="1"/>
    <col min="7678" max="7678" width="17.140625" style="172" bestFit="1" customWidth="1"/>
    <col min="7679" max="7679" width="61.42578125" style="172" customWidth="1"/>
    <col min="7680" max="7680" width="21.28515625" style="172" customWidth="1"/>
    <col min="7681" max="7681" width="15.42578125" style="172" customWidth="1"/>
    <col min="7682" max="7688" width="17.85546875" style="172" customWidth="1"/>
    <col min="7689" max="7689" width="18.28515625" style="172" bestFit="1" customWidth="1"/>
    <col min="7690" max="7690" width="13" style="172" bestFit="1" customWidth="1"/>
    <col min="7691" max="7932" width="11.42578125" style="172"/>
    <col min="7933" max="7933" width="2.42578125" style="172" customWidth="1"/>
    <col min="7934" max="7934" width="17.140625" style="172" bestFit="1" customWidth="1"/>
    <col min="7935" max="7935" width="61.42578125" style="172" customWidth="1"/>
    <col min="7936" max="7936" width="21.28515625" style="172" customWidth="1"/>
    <col min="7937" max="7937" width="15.42578125" style="172" customWidth="1"/>
    <col min="7938" max="7944" width="17.85546875" style="172" customWidth="1"/>
    <col min="7945" max="7945" width="18.28515625" style="172" bestFit="1" customWidth="1"/>
    <col min="7946" max="7946" width="13" style="172" bestFit="1" customWidth="1"/>
    <col min="7947" max="8188" width="11.42578125" style="172"/>
    <col min="8189" max="8189" width="2.42578125" style="172" customWidth="1"/>
    <col min="8190" max="8190" width="17.140625" style="172" bestFit="1" customWidth="1"/>
    <col min="8191" max="8191" width="61.42578125" style="172" customWidth="1"/>
    <col min="8192" max="8192" width="21.28515625" style="172" customWidth="1"/>
    <col min="8193" max="8193" width="15.42578125" style="172" customWidth="1"/>
    <col min="8194" max="8200" width="17.85546875" style="172" customWidth="1"/>
    <col min="8201" max="8201" width="18.28515625" style="172" bestFit="1" customWidth="1"/>
    <col min="8202" max="8202" width="13" style="172" bestFit="1" customWidth="1"/>
    <col min="8203" max="8444" width="11.42578125" style="172"/>
    <col min="8445" max="8445" width="2.42578125" style="172" customWidth="1"/>
    <col min="8446" max="8446" width="17.140625" style="172" bestFit="1" customWidth="1"/>
    <col min="8447" max="8447" width="61.42578125" style="172" customWidth="1"/>
    <col min="8448" max="8448" width="21.28515625" style="172" customWidth="1"/>
    <col min="8449" max="8449" width="15.42578125" style="172" customWidth="1"/>
    <col min="8450" max="8456" width="17.85546875" style="172" customWidth="1"/>
    <col min="8457" max="8457" width="18.28515625" style="172" bestFit="1" customWidth="1"/>
    <col min="8458" max="8458" width="13" style="172" bestFit="1" customWidth="1"/>
    <col min="8459" max="8700" width="11.42578125" style="172"/>
    <col min="8701" max="8701" width="2.42578125" style="172" customWidth="1"/>
    <col min="8702" max="8702" width="17.140625" style="172" bestFit="1" customWidth="1"/>
    <col min="8703" max="8703" width="61.42578125" style="172" customWidth="1"/>
    <col min="8704" max="8704" width="21.28515625" style="172" customWidth="1"/>
    <col min="8705" max="8705" width="15.42578125" style="172" customWidth="1"/>
    <col min="8706" max="8712" width="17.85546875" style="172" customWidth="1"/>
    <col min="8713" max="8713" width="18.28515625" style="172" bestFit="1" customWidth="1"/>
    <col min="8714" max="8714" width="13" style="172" bestFit="1" customWidth="1"/>
    <col min="8715" max="8956" width="11.42578125" style="172"/>
    <col min="8957" max="8957" width="2.42578125" style="172" customWidth="1"/>
    <col min="8958" max="8958" width="17.140625" style="172" bestFit="1" customWidth="1"/>
    <col min="8959" max="8959" width="61.42578125" style="172" customWidth="1"/>
    <col min="8960" max="8960" width="21.28515625" style="172" customWidth="1"/>
    <col min="8961" max="8961" width="15.42578125" style="172" customWidth="1"/>
    <col min="8962" max="8968" width="17.85546875" style="172" customWidth="1"/>
    <col min="8969" max="8969" width="18.28515625" style="172" bestFit="1" customWidth="1"/>
    <col min="8970" max="8970" width="13" style="172" bestFit="1" customWidth="1"/>
    <col min="8971" max="9212" width="11.42578125" style="172"/>
    <col min="9213" max="9213" width="2.42578125" style="172" customWidth="1"/>
    <col min="9214" max="9214" width="17.140625" style="172" bestFit="1" customWidth="1"/>
    <col min="9215" max="9215" width="61.42578125" style="172" customWidth="1"/>
    <col min="9216" max="9216" width="21.28515625" style="172" customWidth="1"/>
    <col min="9217" max="9217" width="15.42578125" style="172" customWidth="1"/>
    <col min="9218" max="9224" width="17.85546875" style="172" customWidth="1"/>
    <col min="9225" max="9225" width="18.28515625" style="172" bestFit="1" customWidth="1"/>
    <col min="9226" max="9226" width="13" style="172" bestFit="1" customWidth="1"/>
    <col min="9227" max="9468" width="11.42578125" style="172"/>
    <col min="9469" max="9469" width="2.42578125" style="172" customWidth="1"/>
    <col min="9470" max="9470" width="17.140625" style="172" bestFit="1" customWidth="1"/>
    <col min="9471" max="9471" width="61.42578125" style="172" customWidth="1"/>
    <col min="9472" max="9472" width="21.28515625" style="172" customWidth="1"/>
    <col min="9473" max="9473" width="15.42578125" style="172" customWidth="1"/>
    <col min="9474" max="9480" width="17.85546875" style="172" customWidth="1"/>
    <col min="9481" max="9481" width="18.28515625" style="172" bestFit="1" customWidth="1"/>
    <col min="9482" max="9482" width="13" style="172" bestFit="1" customWidth="1"/>
    <col min="9483" max="9724" width="11.42578125" style="172"/>
    <col min="9725" max="9725" width="2.42578125" style="172" customWidth="1"/>
    <col min="9726" max="9726" width="17.140625" style="172" bestFit="1" customWidth="1"/>
    <col min="9727" max="9727" width="61.42578125" style="172" customWidth="1"/>
    <col min="9728" max="9728" width="21.28515625" style="172" customWidth="1"/>
    <col min="9729" max="9729" width="15.42578125" style="172" customWidth="1"/>
    <col min="9730" max="9736" width="17.85546875" style="172" customWidth="1"/>
    <col min="9737" max="9737" width="18.28515625" style="172" bestFit="1" customWidth="1"/>
    <col min="9738" max="9738" width="13" style="172" bestFit="1" customWidth="1"/>
    <col min="9739" max="9980" width="11.42578125" style="172"/>
    <col min="9981" max="9981" width="2.42578125" style="172" customWidth="1"/>
    <col min="9982" max="9982" width="17.140625" style="172" bestFit="1" customWidth="1"/>
    <col min="9983" max="9983" width="61.42578125" style="172" customWidth="1"/>
    <col min="9984" max="9984" width="21.28515625" style="172" customWidth="1"/>
    <col min="9985" max="9985" width="15.42578125" style="172" customWidth="1"/>
    <col min="9986" max="9992" width="17.85546875" style="172" customWidth="1"/>
    <col min="9993" max="9993" width="18.28515625" style="172" bestFit="1" customWidth="1"/>
    <col min="9994" max="9994" width="13" style="172" bestFit="1" customWidth="1"/>
    <col min="9995" max="10236" width="11.42578125" style="172"/>
    <col min="10237" max="10237" width="2.42578125" style="172" customWidth="1"/>
    <col min="10238" max="10238" width="17.140625" style="172" bestFit="1" customWidth="1"/>
    <col min="10239" max="10239" width="61.42578125" style="172" customWidth="1"/>
    <col min="10240" max="10240" width="21.28515625" style="172" customWidth="1"/>
    <col min="10241" max="10241" width="15.42578125" style="172" customWidth="1"/>
    <col min="10242" max="10248" width="17.85546875" style="172" customWidth="1"/>
    <col min="10249" max="10249" width="18.28515625" style="172" bestFit="1" customWidth="1"/>
    <col min="10250" max="10250" width="13" style="172" bestFit="1" customWidth="1"/>
    <col min="10251" max="10492" width="11.42578125" style="172"/>
    <col min="10493" max="10493" width="2.42578125" style="172" customWidth="1"/>
    <col min="10494" max="10494" width="17.140625" style="172" bestFit="1" customWidth="1"/>
    <col min="10495" max="10495" width="61.42578125" style="172" customWidth="1"/>
    <col min="10496" max="10496" width="21.28515625" style="172" customWidth="1"/>
    <col min="10497" max="10497" width="15.42578125" style="172" customWidth="1"/>
    <col min="10498" max="10504" width="17.85546875" style="172" customWidth="1"/>
    <col min="10505" max="10505" width="18.28515625" style="172" bestFit="1" customWidth="1"/>
    <col min="10506" max="10506" width="13" style="172" bestFit="1" customWidth="1"/>
    <col min="10507" max="10748" width="11.42578125" style="172"/>
    <col min="10749" max="10749" width="2.42578125" style="172" customWidth="1"/>
    <col min="10750" max="10750" width="17.140625" style="172" bestFit="1" customWidth="1"/>
    <col min="10751" max="10751" width="61.42578125" style="172" customWidth="1"/>
    <col min="10752" max="10752" width="21.28515625" style="172" customWidth="1"/>
    <col min="10753" max="10753" width="15.42578125" style="172" customWidth="1"/>
    <col min="10754" max="10760" width="17.85546875" style="172" customWidth="1"/>
    <col min="10761" max="10761" width="18.28515625" style="172" bestFit="1" customWidth="1"/>
    <col min="10762" max="10762" width="13" style="172" bestFit="1" customWidth="1"/>
    <col min="10763" max="11004" width="11.42578125" style="172"/>
    <col min="11005" max="11005" width="2.42578125" style="172" customWidth="1"/>
    <col min="11006" max="11006" width="17.140625" style="172" bestFit="1" customWidth="1"/>
    <col min="11007" max="11007" width="61.42578125" style="172" customWidth="1"/>
    <col min="11008" max="11008" width="21.28515625" style="172" customWidth="1"/>
    <col min="11009" max="11009" width="15.42578125" style="172" customWidth="1"/>
    <col min="11010" max="11016" width="17.85546875" style="172" customWidth="1"/>
    <col min="11017" max="11017" width="18.28515625" style="172" bestFit="1" customWidth="1"/>
    <col min="11018" max="11018" width="13" style="172" bestFit="1" customWidth="1"/>
    <col min="11019" max="11260" width="11.42578125" style="172"/>
    <col min="11261" max="11261" width="2.42578125" style="172" customWidth="1"/>
    <col min="11262" max="11262" width="17.140625" style="172" bestFit="1" customWidth="1"/>
    <col min="11263" max="11263" width="61.42578125" style="172" customWidth="1"/>
    <col min="11264" max="11264" width="21.28515625" style="172" customWidth="1"/>
    <col min="11265" max="11265" width="15.42578125" style="172" customWidth="1"/>
    <col min="11266" max="11272" width="17.85546875" style="172" customWidth="1"/>
    <col min="11273" max="11273" width="18.28515625" style="172" bestFit="1" customWidth="1"/>
    <col min="11274" max="11274" width="13" style="172" bestFit="1" customWidth="1"/>
    <col min="11275" max="11516" width="11.42578125" style="172"/>
    <col min="11517" max="11517" width="2.42578125" style="172" customWidth="1"/>
    <col min="11518" max="11518" width="17.140625" style="172" bestFit="1" customWidth="1"/>
    <col min="11519" max="11519" width="61.42578125" style="172" customWidth="1"/>
    <col min="11520" max="11520" width="21.28515625" style="172" customWidth="1"/>
    <col min="11521" max="11521" width="15.42578125" style="172" customWidth="1"/>
    <col min="11522" max="11528" width="17.85546875" style="172" customWidth="1"/>
    <col min="11529" max="11529" width="18.28515625" style="172" bestFit="1" customWidth="1"/>
    <col min="11530" max="11530" width="13" style="172" bestFit="1" customWidth="1"/>
    <col min="11531" max="11772" width="11.42578125" style="172"/>
    <col min="11773" max="11773" width="2.42578125" style="172" customWidth="1"/>
    <col min="11774" max="11774" width="17.140625" style="172" bestFit="1" customWidth="1"/>
    <col min="11775" max="11775" width="61.42578125" style="172" customWidth="1"/>
    <col min="11776" max="11776" width="21.28515625" style="172" customWidth="1"/>
    <col min="11777" max="11777" width="15.42578125" style="172" customWidth="1"/>
    <col min="11778" max="11784" width="17.85546875" style="172" customWidth="1"/>
    <col min="11785" max="11785" width="18.28515625" style="172" bestFit="1" customWidth="1"/>
    <col min="11786" max="11786" width="13" style="172" bestFit="1" customWidth="1"/>
    <col min="11787" max="12028" width="11.42578125" style="172"/>
    <col min="12029" max="12029" width="2.42578125" style="172" customWidth="1"/>
    <col min="12030" max="12030" width="17.140625" style="172" bestFit="1" customWidth="1"/>
    <col min="12031" max="12031" width="61.42578125" style="172" customWidth="1"/>
    <col min="12032" max="12032" width="21.28515625" style="172" customWidth="1"/>
    <col min="12033" max="12033" width="15.42578125" style="172" customWidth="1"/>
    <col min="12034" max="12040" width="17.85546875" style="172" customWidth="1"/>
    <col min="12041" max="12041" width="18.28515625" style="172" bestFit="1" customWidth="1"/>
    <col min="12042" max="12042" width="13" style="172" bestFit="1" customWidth="1"/>
    <col min="12043" max="12284" width="11.42578125" style="172"/>
    <col min="12285" max="12285" width="2.42578125" style="172" customWidth="1"/>
    <col min="12286" max="12286" width="17.140625" style="172" bestFit="1" customWidth="1"/>
    <col min="12287" max="12287" width="61.42578125" style="172" customWidth="1"/>
    <col min="12288" max="12288" width="21.28515625" style="172" customWidth="1"/>
    <col min="12289" max="12289" width="15.42578125" style="172" customWidth="1"/>
    <col min="12290" max="12296" width="17.85546875" style="172" customWidth="1"/>
    <col min="12297" max="12297" width="18.28515625" style="172" bestFit="1" customWidth="1"/>
    <col min="12298" max="12298" width="13" style="172" bestFit="1" customWidth="1"/>
    <col min="12299" max="12540" width="11.42578125" style="172"/>
    <col min="12541" max="12541" width="2.42578125" style="172" customWidth="1"/>
    <col min="12542" max="12542" width="17.140625" style="172" bestFit="1" customWidth="1"/>
    <col min="12543" max="12543" width="61.42578125" style="172" customWidth="1"/>
    <col min="12544" max="12544" width="21.28515625" style="172" customWidth="1"/>
    <col min="12545" max="12545" width="15.42578125" style="172" customWidth="1"/>
    <col min="12546" max="12552" width="17.85546875" style="172" customWidth="1"/>
    <col min="12553" max="12553" width="18.28515625" style="172" bestFit="1" customWidth="1"/>
    <col min="12554" max="12554" width="13" style="172" bestFit="1" customWidth="1"/>
    <col min="12555" max="12796" width="11.42578125" style="172"/>
    <col min="12797" max="12797" width="2.42578125" style="172" customWidth="1"/>
    <col min="12798" max="12798" width="17.140625" style="172" bestFit="1" customWidth="1"/>
    <col min="12799" max="12799" width="61.42578125" style="172" customWidth="1"/>
    <col min="12800" max="12800" width="21.28515625" style="172" customWidth="1"/>
    <col min="12801" max="12801" width="15.42578125" style="172" customWidth="1"/>
    <col min="12802" max="12808" width="17.85546875" style="172" customWidth="1"/>
    <col min="12809" max="12809" width="18.28515625" style="172" bestFit="1" customWidth="1"/>
    <col min="12810" max="12810" width="13" style="172" bestFit="1" customWidth="1"/>
    <col min="12811" max="13052" width="11.42578125" style="172"/>
    <col min="13053" max="13053" width="2.42578125" style="172" customWidth="1"/>
    <col min="13054" max="13054" width="17.140625" style="172" bestFit="1" customWidth="1"/>
    <col min="13055" max="13055" width="61.42578125" style="172" customWidth="1"/>
    <col min="13056" max="13056" width="21.28515625" style="172" customWidth="1"/>
    <col min="13057" max="13057" width="15.42578125" style="172" customWidth="1"/>
    <col min="13058" max="13064" width="17.85546875" style="172" customWidth="1"/>
    <col min="13065" max="13065" width="18.28515625" style="172" bestFit="1" customWidth="1"/>
    <col min="13066" max="13066" width="13" style="172" bestFit="1" customWidth="1"/>
    <col min="13067" max="13308" width="11.42578125" style="172"/>
    <col min="13309" max="13309" width="2.42578125" style="172" customWidth="1"/>
    <col min="13310" max="13310" width="17.140625" style="172" bestFit="1" customWidth="1"/>
    <col min="13311" max="13311" width="61.42578125" style="172" customWidth="1"/>
    <col min="13312" max="13312" width="21.28515625" style="172" customWidth="1"/>
    <col min="13313" max="13313" width="15.42578125" style="172" customWidth="1"/>
    <col min="13314" max="13320" width="17.85546875" style="172" customWidth="1"/>
    <col min="13321" max="13321" width="18.28515625" style="172" bestFit="1" customWidth="1"/>
    <col min="13322" max="13322" width="13" style="172" bestFit="1" customWidth="1"/>
    <col min="13323" max="13564" width="11.42578125" style="172"/>
    <col min="13565" max="13565" width="2.42578125" style="172" customWidth="1"/>
    <col min="13566" max="13566" width="17.140625" style="172" bestFit="1" customWidth="1"/>
    <col min="13567" max="13567" width="61.42578125" style="172" customWidth="1"/>
    <col min="13568" max="13568" width="21.28515625" style="172" customWidth="1"/>
    <col min="13569" max="13569" width="15.42578125" style="172" customWidth="1"/>
    <col min="13570" max="13576" width="17.85546875" style="172" customWidth="1"/>
    <col min="13577" max="13577" width="18.28515625" style="172" bestFit="1" customWidth="1"/>
    <col min="13578" max="13578" width="13" style="172" bestFit="1" customWidth="1"/>
    <col min="13579" max="13820" width="11.42578125" style="172"/>
    <col min="13821" max="13821" width="2.42578125" style="172" customWidth="1"/>
    <col min="13822" max="13822" width="17.140625" style="172" bestFit="1" customWidth="1"/>
    <col min="13823" max="13823" width="61.42578125" style="172" customWidth="1"/>
    <col min="13824" max="13824" width="21.28515625" style="172" customWidth="1"/>
    <col min="13825" max="13825" width="15.42578125" style="172" customWidth="1"/>
    <col min="13826" max="13832" width="17.85546875" style="172" customWidth="1"/>
    <col min="13833" max="13833" width="18.28515625" style="172" bestFit="1" customWidth="1"/>
    <col min="13834" max="13834" width="13" style="172" bestFit="1" customWidth="1"/>
    <col min="13835" max="14076" width="11.42578125" style="172"/>
    <col min="14077" max="14077" width="2.42578125" style="172" customWidth="1"/>
    <col min="14078" max="14078" width="17.140625" style="172" bestFit="1" customWidth="1"/>
    <col min="14079" max="14079" width="61.42578125" style="172" customWidth="1"/>
    <col min="14080" max="14080" width="21.28515625" style="172" customWidth="1"/>
    <col min="14081" max="14081" width="15.42578125" style="172" customWidth="1"/>
    <col min="14082" max="14088" width="17.85546875" style="172" customWidth="1"/>
    <col min="14089" max="14089" width="18.28515625" style="172" bestFit="1" customWidth="1"/>
    <col min="14090" max="14090" width="13" style="172" bestFit="1" customWidth="1"/>
    <col min="14091" max="14332" width="11.42578125" style="172"/>
    <col min="14333" max="14333" width="2.42578125" style="172" customWidth="1"/>
    <col min="14334" max="14334" width="17.140625" style="172" bestFit="1" customWidth="1"/>
    <col min="14335" max="14335" width="61.42578125" style="172" customWidth="1"/>
    <col min="14336" max="14336" width="21.28515625" style="172" customWidth="1"/>
    <col min="14337" max="14337" width="15.42578125" style="172" customWidth="1"/>
    <col min="14338" max="14344" width="17.85546875" style="172" customWidth="1"/>
    <col min="14345" max="14345" width="18.28515625" style="172" bestFit="1" customWidth="1"/>
    <col min="14346" max="14346" width="13" style="172" bestFit="1" customWidth="1"/>
    <col min="14347" max="14588" width="11.42578125" style="172"/>
    <col min="14589" max="14589" width="2.42578125" style="172" customWidth="1"/>
    <col min="14590" max="14590" width="17.140625" style="172" bestFit="1" customWidth="1"/>
    <col min="14591" max="14591" width="61.42578125" style="172" customWidth="1"/>
    <col min="14592" max="14592" width="21.28515625" style="172" customWidth="1"/>
    <col min="14593" max="14593" width="15.42578125" style="172" customWidth="1"/>
    <col min="14594" max="14600" width="17.85546875" style="172" customWidth="1"/>
    <col min="14601" max="14601" width="18.28515625" style="172" bestFit="1" customWidth="1"/>
    <col min="14602" max="14602" width="13" style="172" bestFit="1" customWidth="1"/>
    <col min="14603" max="14844" width="11.42578125" style="172"/>
    <col min="14845" max="14845" width="2.42578125" style="172" customWidth="1"/>
    <col min="14846" max="14846" width="17.140625" style="172" bestFit="1" customWidth="1"/>
    <col min="14847" max="14847" width="61.42578125" style="172" customWidth="1"/>
    <col min="14848" max="14848" width="21.28515625" style="172" customWidth="1"/>
    <col min="14849" max="14849" width="15.42578125" style="172" customWidth="1"/>
    <col min="14850" max="14856" width="17.85546875" style="172" customWidth="1"/>
    <col min="14857" max="14857" width="18.28515625" style="172" bestFit="1" customWidth="1"/>
    <col min="14858" max="14858" width="13" style="172" bestFit="1" customWidth="1"/>
    <col min="14859" max="15100" width="11.42578125" style="172"/>
    <col min="15101" max="15101" width="2.42578125" style="172" customWidth="1"/>
    <col min="15102" max="15102" width="17.140625" style="172" bestFit="1" customWidth="1"/>
    <col min="15103" max="15103" width="61.42578125" style="172" customWidth="1"/>
    <col min="15104" max="15104" width="21.28515625" style="172" customWidth="1"/>
    <col min="15105" max="15105" width="15.42578125" style="172" customWidth="1"/>
    <col min="15106" max="15112" width="17.85546875" style="172" customWidth="1"/>
    <col min="15113" max="15113" width="18.28515625" style="172" bestFit="1" customWidth="1"/>
    <col min="15114" max="15114" width="13" style="172" bestFit="1" customWidth="1"/>
    <col min="15115" max="15356" width="11.42578125" style="172"/>
    <col min="15357" max="15357" width="2.42578125" style="172" customWidth="1"/>
    <col min="15358" max="15358" width="17.140625" style="172" bestFit="1" customWidth="1"/>
    <col min="15359" max="15359" width="61.42578125" style="172" customWidth="1"/>
    <col min="15360" max="15360" width="21.28515625" style="172" customWidth="1"/>
    <col min="15361" max="15361" width="15.42578125" style="172" customWidth="1"/>
    <col min="15362" max="15368" width="17.85546875" style="172" customWidth="1"/>
    <col min="15369" max="15369" width="18.28515625" style="172" bestFit="1" customWidth="1"/>
    <col min="15370" max="15370" width="13" style="172" bestFit="1" customWidth="1"/>
    <col min="15371" max="15612" width="11.42578125" style="172"/>
    <col min="15613" max="15613" width="2.42578125" style="172" customWidth="1"/>
    <col min="15614" max="15614" width="17.140625" style="172" bestFit="1" customWidth="1"/>
    <col min="15615" max="15615" width="61.42578125" style="172" customWidth="1"/>
    <col min="15616" max="15616" width="21.28515625" style="172" customWidth="1"/>
    <col min="15617" max="15617" width="15.42578125" style="172" customWidth="1"/>
    <col min="15618" max="15624" width="17.85546875" style="172" customWidth="1"/>
    <col min="15625" max="15625" width="18.28515625" style="172" bestFit="1" customWidth="1"/>
    <col min="15626" max="15626" width="13" style="172" bestFit="1" customWidth="1"/>
    <col min="15627" max="15868" width="11.42578125" style="172"/>
    <col min="15869" max="15869" width="2.42578125" style="172" customWidth="1"/>
    <col min="15870" max="15870" width="17.140625" style="172" bestFit="1" customWidth="1"/>
    <col min="15871" max="15871" width="61.42578125" style="172" customWidth="1"/>
    <col min="15872" max="15872" width="21.28515625" style="172" customWidth="1"/>
    <col min="15873" max="15873" width="15.42578125" style="172" customWidth="1"/>
    <col min="15874" max="15880" width="17.85546875" style="172" customWidth="1"/>
    <col min="15881" max="15881" width="18.28515625" style="172" bestFit="1" customWidth="1"/>
    <col min="15882" max="15882" width="13" style="172" bestFit="1" customWidth="1"/>
    <col min="15883" max="16124" width="11.42578125" style="172"/>
    <col min="16125" max="16125" width="2.42578125" style="172" customWidth="1"/>
    <col min="16126" max="16126" width="17.140625" style="172" bestFit="1" customWidth="1"/>
    <col min="16127" max="16127" width="61.42578125" style="172" customWidth="1"/>
    <col min="16128" max="16128" width="21.28515625" style="172" customWidth="1"/>
    <col min="16129" max="16129" width="15.42578125" style="172" customWidth="1"/>
    <col min="16130" max="16136" width="17.85546875" style="172" customWidth="1"/>
    <col min="16137" max="16137" width="18.28515625" style="172" bestFit="1" customWidth="1"/>
    <col min="16138" max="16138" width="13" style="172" bestFit="1" customWidth="1"/>
    <col min="16139" max="16384" width="11.42578125" style="172"/>
  </cols>
  <sheetData>
    <row r="1" spans="2:14" ht="21" thickBot="1" x14ac:dyDescent="0.35"/>
    <row r="2" spans="2:14" ht="21" thickTop="1" x14ac:dyDescent="0.3">
      <c r="B2" s="328" t="s">
        <v>318</v>
      </c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30"/>
    </row>
    <row r="3" spans="2:14" ht="20.25" customHeight="1" x14ac:dyDescent="0.3">
      <c r="B3" s="325" t="s">
        <v>319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7"/>
    </row>
    <row r="4" spans="2:14" x14ac:dyDescent="0.3">
      <c r="B4" s="311" t="s">
        <v>320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3"/>
    </row>
    <row r="5" spans="2:14" x14ac:dyDescent="0.3">
      <c r="B5" s="334" t="s">
        <v>321</v>
      </c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6"/>
    </row>
    <row r="6" spans="2:14" x14ac:dyDescent="0.3">
      <c r="B6" s="173" t="s">
        <v>322</v>
      </c>
      <c r="C6" s="174" t="str">
        <f>'Orçamento-base'!C3:K3</f>
        <v>Construção de Praça Infantil no Parque Centenário</v>
      </c>
      <c r="D6" s="175"/>
      <c r="E6" s="176"/>
      <c r="F6" s="177"/>
      <c r="G6" s="177"/>
      <c r="H6" s="333"/>
      <c r="I6" s="333"/>
      <c r="J6" s="333"/>
      <c r="K6" s="333"/>
      <c r="L6" s="333"/>
      <c r="M6" s="333"/>
      <c r="N6" s="333"/>
    </row>
    <row r="7" spans="2:14" ht="21" thickBot="1" x14ac:dyDescent="0.35">
      <c r="B7" s="178"/>
      <c r="C7" s="179"/>
      <c r="D7" s="180"/>
      <c r="E7" s="181"/>
      <c r="F7" s="182"/>
      <c r="G7" s="182"/>
      <c r="H7" s="331"/>
      <c r="I7" s="331"/>
      <c r="J7" s="331"/>
      <c r="K7" s="331"/>
      <c r="L7" s="331"/>
      <c r="M7" s="331"/>
      <c r="N7" s="332"/>
    </row>
    <row r="8" spans="2:14" ht="21.75" thickTop="1" thickBot="1" x14ac:dyDescent="0.35">
      <c r="B8" s="320" t="s">
        <v>323</v>
      </c>
      <c r="C8" s="320" t="s">
        <v>324</v>
      </c>
      <c r="D8" s="322" t="s">
        <v>325</v>
      </c>
      <c r="E8" s="323" t="s">
        <v>326</v>
      </c>
      <c r="F8" s="324"/>
      <c r="G8" s="323" t="s">
        <v>327</v>
      </c>
      <c r="H8" s="324"/>
      <c r="I8" s="323" t="s">
        <v>334</v>
      </c>
      <c r="J8" s="324"/>
      <c r="K8" s="323" t="s">
        <v>335</v>
      </c>
      <c r="L8" s="324"/>
      <c r="M8" s="323" t="s">
        <v>336</v>
      </c>
      <c r="N8" s="324"/>
    </row>
    <row r="9" spans="2:14" ht="21.75" thickTop="1" thickBot="1" x14ac:dyDescent="0.35">
      <c r="B9" s="321"/>
      <c r="C9" s="321"/>
      <c r="D9" s="321"/>
      <c r="E9" s="183" t="s">
        <v>328</v>
      </c>
      <c r="F9" s="184" t="s">
        <v>329</v>
      </c>
      <c r="G9" s="185" t="s">
        <v>328</v>
      </c>
      <c r="H9" s="186" t="s">
        <v>329</v>
      </c>
      <c r="I9" s="185" t="s">
        <v>328</v>
      </c>
      <c r="J9" s="186" t="s">
        <v>329</v>
      </c>
      <c r="K9" s="185" t="s">
        <v>328</v>
      </c>
      <c r="L9" s="186" t="s">
        <v>329</v>
      </c>
      <c r="M9" s="185" t="s">
        <v>328</v>
      </c>
      <c r="N9" s="186" t="s">
        <v>329</v>
      </c>
    </row>
    <row r="10" spans="2:14" ht="21" thickTop="1" x14ac:dyDescent="0.3">
      <c r="B10" s="187">
        <f>'Orçamento-base'!C12</f>
        <v>1</v>
      </c>
      <c r="C10" s="188" t="str">
        <f>'Orçamento-base'!G12</f>
        <v>Serviços preliminares</v>
      </c>
      <c r="D10" s="189" t="str">
        <f>'Orçamento-base'!K12</f>
        <v/>
      </c>
      <c r="E10" s="190"/>
      <c r="F10" s="191"/>
      <c r="G10" s="190"/>
      <c r="H10" s="191"/>
      <c r="I10" s="190"/>
      <c r="J10" s="191"/>
      <c r="K10" s="190"/>
      <c r="L10" s="191"/>
      <c r="M10" s="190"/>
      <c r="N10" s="191"/>
    </row>
    <row r="11" spans="2:14" ht="60.75" x14ac:dyDescent="0.3">
      <c r="B11" s="197" t="str">
        <f>'Orçamento-base'!C13</f>
        <v xml:space="preserve"> 1.1 </v>
      </c>
      <c r="C11" s="192" t="str">
        <f>'Orçamento-base'!G13</f>
        <v>FORNECIMENTO E INSTALAÇÃO DE PLACA DE OBRA COM CHAPA GALVANIZADA E ESTRUTURA DE MADEIRA. AF_03/2022_PS</v>
      </c>
      <c r="D11" s="189">
        <f>'Orçamento-base'!K13</f>
        <v>1536.25</v>
      </c>
      <c r="E11" s="190">
        <v>1</v>
      </c>
      <c r="F11" s="191">
        <f>E11*D11</f>
        <v>1536.25</v>
      </c>
      <c r="G11" s="190">
        <v>0</v>
      </c>
      <c r="H11" s="191">
        <f>G11*D11</f>
        <v>0</v>
      </c>
      <c r="I11" s="190">
        <v>0</v>
      </c>
      <c r="J11" s="191">
        <f>I11*D11</f>
        <v>0</v>
      </c>
      <c r="K11" s="190">
        <v>0</v>
      </c>
      <c r="L11" s="191">
        <f>K11*D11</f>
        <v>0</v>
      </c>
      <c r="M11" s="190">
        <v>0</v>
      </c>
      <c r="N11" s="191">
        <f>M11*D11</f>
        <v>0</v>
      </c>
    </row>
    <row r="12" spans="2:14" ht="40.5" x14ac:dyDescent="0.3">
      <c r="B12" s="197" t="str">
        <f>'Orçamento-base'!C14</f>
        <v xml:space="preserve"> 1.2 </v>
      </c>
      <c r="C12" s="192" t="str">
        <f>'Orçamento-base'!G14</f>
        <v>ARQUITETO DE OBRA JUNIOR COM ENCARGOS COMPLEMENTARES</v>
      </c>
      <c r="D12" s="189">
        <f>'Orçamento-base'!K14</f>
        <v>3771.6</v>
      </c>
      <c r="E12" s="190">
        <v>0.2</v>
      </c>
      <c r="F12" s="191">
        <f t="shared" ref="F12:F55" si="0">E12*D12</f>
        <v>754.32</v>
      </c>
      <c r="G12" s="190">
        <v>0.2</v>
      </c>
      <c r="H12" s="191">
        <f t="shared" ref="H12:H55" si="1">G12*D12</f>
        <v>754.32</v>
      </c>
      <c r="I12" s="190">
        <v>0.2</v>
      </c>
      <c r="J12" s="191">
        <f t="shared" ref="J12:J55" si="2">I12*D12</f>
        <v>754.32</v>
      </c>
      <c r="K12" s="190">
        <v>0.2</v>
      </c>
      <c r="L12" s="191">
        <f t="shared" ref="L12:L55" si="3">K12*D12</f>
        <v>754.32</v>
      </c>
      <c r="M12" s="190">
        <v>0.2</v>
      </c>
      <c r="N12" s="191">
        <f t="shared" ref="N12:N55" si="4">M12*D12</f>
        <v>754.32</v>
      </c>
    </row>
    <row r="13" spans="2:14" ht="40.5" x14ac:dyDescent="0.3">
      <c r="B13" s="197" t="str">
        <f>'Orçamento-base'!C15</f>
        <v xml:space="preserve"> 1.3 </v>
      </c>
      <c r="C13" s="192" t="str">
        <f>'Orçamento-base'!G15</f>
        <v>TOPOGRAFO COM ENCARGOS COMPLEMENTARES</v>
      </c>
      <c r="D13" s="189">
        <f>'Orçamento-base'!K15</f>
        <v>891.36</v>
      </c>
      <c r="E13" s="190">
        <v>1</v>
      </c>
      <c r="F13" s="191">
        <f t="shared" si="0"/>
        <v>891.36</v>
      </c>
      <c r="G13" s="190">
        <v>0</v>
      </c>
      <c r="H13" s="191">
        <f t="shared" si="1"/>
        <v>0</v>
      </c>
      <c r="I13" s="190">
        <v>0</v>
      </c>
      <c r="J13" s="191">
        <f t="shared" si="2"/>
        <v>0</v>
      </c>
      <c r="K13" s="190">
        <v>0</v>
      </c>
      <c r="L13" s="191">
        <f t="shared" si="3"/>
        <v>0</v>
      </c>
      <c r="M13" s="190">
        <v>0</v>
      </c>
      <c r="N13" s="191">
        <f t="shared" si="4"/>
        <v>0</v>
      </c>
    </row>
    <row r="14" spans="2:14" ht="40.5" x14ac:dyDescent="0.3">
      <c r="B14" s="197" t="str">
        <f>'Orçamento-base'!C16</f>
        <v xml:space="preserve"> 1.4 </v>
      </c>
      <c r="C14" s="192" t="str">
        <f>'Orçamento-base'!G16</f>
        <v>REGULARIZAÇÃO DE SUPERFÍCIES COM MOTONIVELADORA. AF_09/2024</v>
      </c>
      <c r="D14" s="189">
        <f>'Orçamento-base'!K16</f>
        <v>1029.45</v>
      </c>
      <c r="E14" s="190">
        <v>1</v>
      </c>
      <c r="F14" s="191">
        <f t="shared" si="0"/>
        <v>1029.45</v>
      </c>
      <c r="G14" s="190">
        <v>0</v>
      </c>
      <c r="H14" s="191">
        <f t="shared" si="1"/>
        <v>0</v>
      </c>
      <c r="I14" s="190">
        <v>0</v>
      </c>
      <c r="J14" s="191">
        <f t="shared" si="2"/>
        <v>0</v>
      </c>
      <c r="K14" s="190">
        <v>0</v>
      </c>
      <c r="L14" s="191">
        <f t="shared" si="3"/>
        <v>0</v>
      </c>
      <c r="M14" s="190">
        <v>0</v>
      </c>
      <c r="N14" s="191">
        <f t="shared" si="4"/>
        <v>0</v>
      </c>
    </row>
    <row r="15" spans="2:14" ht="40.5" x14ac:dyDescent="0.3">
      <c r="B15" s="197" t="str">
        <f>'Orçamento-base'!C17</f>
        <v xml:space="preserve"> 1.5 </v>
      </c>
      <c r="C15" s="192" t="str">
        <f>'Orçamento-base'!G17</f>
        <v>ARGILA OU BARRO PARA ATERRO/REATERRO (RETIRADO NA JAZIDA, SEM TRANSPORTE)</v>
      </c>
      <c r="D15" s="189">
        <f>'Orçamento-base'!K17</f>
        <v>5997.94</v>
      </c>
      <c r="E15" s="190">
        <v>1</v>
      </c>
      <c r="F15" s="191">
        <f t="shared" si="0"/>
        <v>5997.94</v>
      </c>
      <c r="G15" s="190">
        <v>0</v>
      </c>
      <c r="H15" s="191">
        <f t="shared" si="1"/>
        <v>0</v>
      </c>
      <c r="I15" s="190">
        <v>0</v>
      </c>
      <c r="J15" s="191">
        <f t="shared" si="2"/>
        <v>0</v>
      </c>
      <c r="K15" s="190">
        <v>0</v>
      </c>
      <c r="L15" s="191">
        <f t="shared" si="3"/>
        <v>0</v>
      </c>
      <c r="M15" s="190">
        <v>0</v>
      </c>
      <c r="N15" s="191">
        <f t="shared" si="4"/>
        <v>0</v>
      </c>
    </row>
    <row r="16" spans="2:14" ht="60.75" x14ac:dyDescent="0.3">
      <c r="B16" s="197" t="str">
        <f>'Orçamento-base'!C18</f>
        <v xml:space="preserve"> 1.6 </v>
      </c>
      <c r="C16" s="192" t="str">
        <f>'Orçamento-base'!G18</f>
        <v>CONSTRUÇÃO DE BASE E SUB-BASE PARA PAVIMENTAÇÃO DE BRITA GRADUADA SIMPLES - EXCLUSIVE CARGA E TRANSPORTE. AF_09/2024</v>
      </c>
      <c r="D16" s="189">
        <f>'Orçamento-base'!K18</f>
        <v>2050.25</v>
      </c>
      <c r="E16" s="190">
        <v>1</v>
      </c>
      <c r="F16" s="191">
        <f t="shared" si="0"/>
        <v>2050.25</v>
      </c>
      <c r="G16" s="190">
        <v>0</v>
      </c>
      <c r="H16" s="191">
        <f t="shared" si="1"/>
        <v>0</v>
      </c>
      <c r="I16" s="190">
        <v>0</v>
      </c>
      <c r="J16" s="191">
        <f t="shared" si="2"/>
        <v>0</v>
      </c>
      <c r="K16" s="190">
        <v>0</v>
      </c>
      <c r="L16" s="191">
        <f t="shared" si="3"/>
        <v>0</v>
      </c>
      <c r="M16" s="190">
        <v>0</v>
      </c>
      <c r="N16" s="191">
        <f t="shared" si="4"/>
        <v>0</v>
      </c>
    </row>
    <row r="17" spans="2:14" ht="81" x14ac:dyDescent="0.3">
      <c r="B17" s="197" t="str">
        <f>'Orçamento-base'!C19</f>
        <v xml:space="preserve"> 1.7 </v>
      </c>
      <c r="C17" s="192" t="str">
        <f>'Orçamento-base'!G19</f>
        <v>TRANSPORTE COM CAMINHÃO BASCULANTE DE 6 M³, EM VIA URBANA PAVIMENTADA, DMT ATÉ 30 KM (UNIDADE: M3XKM). AF_02/2026 - BRITA E ATERRO</v>
      </c>
      <c r="D17" s="189">
        <f>'Orçamento-base'!K19</f>
        <v>6645.42</v>
      </c>
      <c r="E17" s="190">
        <v>1</v>
      </c>
      <c r="F17" s="191">
        <f t="shared" si="0"/>
        <v>6645.42</v>
      </c>
      <c r="G17" s="190">
        <v>0</v>
      </c>
      <c r="H17" s="191">
        <f t="shared" si="1"/>
        <v>0</v>
      </c>
      <c r="I17" s="190">
        <v>0</v>
      </c>
      <c r="J17" s="191">
        <f t="shared" si="2"/>
        <v>0</v>
      </c>
      <c r="K17" s="190">
        <v>0</v>
      </c>
      <c r="L17" s="191">
        <f t="shared" si="3"/>
        <v>0</v>
      </c>
      <c r="M17" s="190">
        <v>0</v>
      </c>
      <c r="N17" s="191">
        <f t="shared" si="4"/>
        <v>0</v>
      </c>
    </row>
    <row r="18" spans="2:14" ht="60.75" x14ac:dyDescent="0.3">
      <c r="B18" s="197" t="str">
        <f>'Orçamento-base'!C20</f>
        <v xml:space="preserve"> 1.8 </v>
      </c>
      <c r="C18" s="192" t="str">
        <f>'Orçamento-base'!G20</f>
        <v>Mobilização e desmobilização de equipamentos - Cavalo mecânico com semirreboque com capacidade de 32 t - 302 kW</v>
      </c>
      <c r="D18" s="189">
        <f>'Orçamento-base'!K20</f>
        <v>1164.48</v>
      </c>
      <c r="E18" s="190">
        <v>1</v>
      </c>
      <c r="F18" s="191">
        <f t="shared" si="0"/>
        <v>1164.48</v>
      </c>
      <c r="G18" s="190">
        <v>0</v>
      </c>
      <c r="H18" s="191">
        <f t="shared" si="1"/>
        <v>0</v>
      </c>
      <c r="I18" s="190">
        <v>0</v>
      </c>
      <c r="J18" s="191">
        <f t="shared" si="2"/>
        <v>0</v>
      </c>
      <c r="K18" s="190">
        <v>0</v>
      </c>
      <c r="L18" s="191">
        <f t="shared" si="3"/>
        <v>0</v>
      </c>
      <c r="M18" s="190">
        <v>0</v>
      </c>
      <c r="N18" s="191">
        <f t="shared" si="4"/>
        <v>0</v>
      </c>
    </row>
    <row r="19" spans="2:14" x14ac:dyDescent="0.3">
      <c r="B19" s="197" t="str">
        <f>'Orçamento-base'!C21</f>
        <v xml:space="preserve"> 1.9 </v>
      </c>
      <c r="C19" s="192" t="str">
        <f>'Orçamento-base'!G21</f>
        <v>ISOLAMENTO DE OBRA COM TELA PLÁSTICA</v>
      </c>
      <c r="D19" s="189">
        <f>'Orçamento-base'!K21</f>
        <v>2120.25</v>
      </c>
      <c r="E19" s="190">
        <v>1</v>
      </c>
      <c r="F19" s="191">
        <f t="shared" si="0"/>
        <v>2120.25</v>
      </c>
      <c r="G19" s="190">
        <v>0</v>
      </c>
      <c r="H19" s="191">
        <f t="shared" si="1"/>
        <v>0</v>
      </c>
      <c r="I19" s="190">
        <v>0</v>
      </c>
      <c r="J19" s="191">
        <f t="shared" si="2"/>
        <v>0</v>
      </c>
      <c r="K19" s="190">
        <v>0</v>
      </c>
      <c r="L19" s="191">
        <f t="shared" si="3"/>
        <v>0</v>
      </c>
      <c r="M19" s="190">
        <v>0</v>
      </c>
      <c r="N19" s="191">
        <f t="shared" si="4"/>
        <v>0</v>
      </c>
    </row>
    <row r="20" spans="2:14" x14ac:dyDescent="0.3">
      <c r="B20" s="187">
        <f>'Orçamento-base'!C22</f>
        <v>2</v>
      </c>
      <c r="C20" s="188" t="str">
        <f>'Orçamento-base'!G22</f>
        <v>Drenagem</v>
      </c>
      <c r="D20" s="189" t="str">
        <f>'Orçamento-base'!K22</f>
        <v/>
      </c>
      <c r="E20" s="190"/>
      <c r="F20" s="191"/>
      <c r="G20" s="190"/>
      <c r="H20" s="191"/>
      <c r="I20" s="190"/>
      <c r="J20" s="191"/>
      <c r="K20" s="190"/>
      <c r="L20" s="191"/>
      <c r="M20" s="190"/>
      <c r="N20" s="191"/>
    </row>
    <row r="21" spans="2:14" ht="101.25" x14ac:dyDescent="0.3">
      <c r="B21" s="197" t="str">
        <f>'Orçamento-base'!C23</f>
        <v xml:space="preserve"> 2.1 </v>
      </c>
      <c r="C21" s="192" t="str">
        <f>'Orçamento-base'!G23</f>
        <v>DRENO (SEÇÃO 0,50 X 0,50 M), COM 1 TUBO DE PEAD CORRUGADO PERFURADO, DN 160 MM, ENCHIMENTO COM BRITA 3, ENVOLVIDO COM MANTA GEOTÊXTIL, COM SELO DE AREIA MÉDIA. (Base 102680)</v>
      </c>
      <c r="D21" s="189">
        <f>'Orçamento-base'!K23</f>
        <v>12211.68</v>
      </c>
      <c r="E21" s="190">
        <v>0</v>
      </c>
      <c r="F21" s="191">
        <f t="shared" si="0"/>
        <v>0</v>
      </c>
      <c r="G21" s="190">
        <v>1</v>
      </c>
      <c r="H21" s="191">
        <f t="shared" si="1"/>
        <v>12211.68</v>
      </c>
      <c r="I21" s="190">
        <v>0</v>
      </c>
      <c r="J21" s="191">
        <f t="shared" si="2"/>
        <v>0</v>
      </c>
      <c r="K21" s="190">
        <v>0</v>
      </c>
      <c r="L21" s="191">
        <f t="shared" si="3"/>
        <v>0</v>
      </c>
      <c r="M21" s="190">
        <v>0</v>
      </c>
      <c r="N21" s="191">
        <f t="shared" si="4"/>
        <v>0</v>
      </c>
    </row>
    <row r="22" spans="2:14" ht="60.75" x14ac:dyDescent="0.3">
      <c r="B22" s="197" t="str">
        <f>'Orçamento-base'!C24</f>
        <v xml:space="preserve"> 2.2 </v>
      </c>
      <c r="C22" s="192" t="str">
        <f>'Orçamento-base'!G24</f>
        <v>CAIXA COM GRELHA SIMPLES RETANGULAR, EM CONCRETO PRÉ-MOLDADO, DIMENSÕES INTERNAS: 0,6X1,0X1,0 M. AF_12/2020</v>
      </c>
      <c r="D22" s="189">
        <f>'Orçamento-base'!K24</f>
        <v>1519.19</v>
      </c>
      <c r="E22" s="190">
        <v>0</v>
      </c>
      <c r="F22" s="191">
        <f t="shared" si="0"/>
        <v>0</v>
      </c>
      <c r="G22" s="190">
        <v>1</v>
      </c>
      <c r="H22" s="191">
        <f t="shared" si="1"/>
        <v>1519.19</v>
      </c>
      <c r="I22" s="190">
        <v>0</v>
      </c>
      <c r="J22" s="191">
        <f t="shared" si="2"/>
        <v>0</v>
      </c>
      <c r="K22" s="190">
        <v>0</v>
      </c>
      <c r="L22" s="191">
        <f t="shared" si="3"/>
        <v>0</v>
      </c>
      <c r="M22" s="190">
        <v>0</v>
      </c>
      <c r="N22" s="191">
        <f t="shared" si="4"/>
        <v>0</v>
      </c>
    </row>
    <row r="23" spans="2:14" ht="101.25" x14ac:dyDescent="0.3">
      <c r="B23" s="197" t="str">
        <f>'Orçamento-base'!C25</f>
        <v xml:space="preserve"> 2.3 </v>
      </c>
      <c r="C23" s="192" t="str">
        <f>'Orçamento-base'!G25</f>
        <v>RECOMPOSIÇÃO DE PAVIMENTO EM PISO INTERTRAVADO, COM REAPROVEITAMENTO DOS BLOCOS INTERTRAVADOS, PARA FECHAMENTO DE VALAS - INCLUSO RETIRADA E COLOCAÇÃO DO MATERIAL. AF_12/2020</v>
      </c>
      <c r="D23" s="189">
        <f>'Orçamento-base'!K25</f>
        <v>322.77</v>
      </c>
      <c r="E23" s="190">
        <v>0</v>
      </c>
      <c r="F23" s="191">
        <f t="shared" si="0"/>
        <v>0</v>
      </c>
      <c r="G23" s="190">
        <v>1</v>
      </c>
      <c r="H23" s="191">
        <f t="shared" si="1"/>
        <v>322.77</v>
      </c>
      <c r="I23" s="190">
        <v>0</v>
      </c>
      <c r="J23" s="191">
        <f t="shared" si="2"/>
        <v>0</v>
      </c>
      <c r="K23" s="190">
        <v>0</v>
      </c>
      <c r="L23" s="191">
        <f t="shared" si="3"/>
        <v>0</v>
      </c>
      <c r="M23" s="190">
        <v>0</v>
      </c>
      <c r="N23" s="191">
        <f t="shared" si="4"/>
        <v>0</v>
      </c>
    </row>
    <row r="24" spans="2:14" ht="121.5" x14ac:dyDescent="0.3">
      <c r="B24" s="197" t="str">
        <f>'Orçamento-base'!C26</f>
        <v xml:space="preserve"> 2.4 </v>
      </c>
      <c r="C24" s="192" t="str">
        <f>'Orçamento-base'!G26</f>
        <v>ESCAVAÇÃO MECANIZADA DE VALA COM PROFUNDIDADE ATÉ 1,5 M (MÉDIA MONTANTE E JUSANTE/UMA COMPOSIÇÃO POR TRECHO), RETROESCAV. (0,26 M3), LARGURA DE 0,8 M A 1,5 M, EM SOLO DE 1A CATEGORIA, LOCAIS COM BAIXO NÍVEL DE INTERFERÊNCIA. AF_09/2024</v>
      </c>
      <c r="D24" s="189">
        <f>'Orçamento-base'!K26</f>
        <v>123.58</v>
      </c>
      <c r="E24" s="190">
        <v>0</v>
      </c>
      <c r="F24" s="191">
        <f t="shared" si="0"/>
        <v>0</v>
      </c>
      <c r="G24" s="190">
        <v>1</v>
      </c>
      <c r="H24" s="191">
        <f t="shared" si="1"/>
        <v>123.58</v>
      </c>
      <c r="I24" s="190">
        <v>0</v>
      </c>
      <c r="J24" s="191">
        <f t="shared" si="2"/>
        <v>0</v>
      </c>
      <c r="K24" s="190">
        <v>0</v>
      </c>
      <c r="L24" s="191">
        <f t="shared" si="3"/>
        <v>0</v>
      </c>
      <c r="M24" s="190">
        <v>0</v>
      </c>
      <c r="N24" s="191">
        <f t="shared" si="4"/>
        <v>0</v>
      </c>
    </row>
    <row r="25" spans="2:14" ht="81" x14ac:dyDescent="0.3">
      <c r="B25" s="197" t="str">
        <f>'Orçamento-base'!C27</f>
        <v xml:space="preserve"> 2.5 </v>
      </c>
      <c r="C25" s="192" t="str">
        <f>'Orçamento-base'!G27</f>
        <v>TUBO DE PVC PARA REDE COLETORA DE ESGOTO DE PAREDE MACIÇA, DN 200 MM, JUNTA ELÁSTICA - FORNECIMENTO E ASSENTAMENTO. AF_01/2021</v>
      </c>
      <c r="D25" s="189">
        <f>'Orçamento-base'!K27</f>
        <v>2106.34</v>
      </c>
      <c r="E25" s="190">
        <v>0</v>
      </c>
      <c r="F25" s="191">
        <f t="shared" si="0"/>
        <v>0</v>
      </c>
      <c r="G25" s="190">
        <v>1</v>
      </c>
      <c r="H25" s="191">
        <f t="shared" si="1"/>
        <v>2106.34</v>
      </c>
      <c r="I25" s="190">
        <v>0</v>
      </c>
      <c r="J25" s="191">
        <f t="shared" si="2"/>
        <v>0</v>
      </c>
      <c r="K25" s="190">
        <v>0</v>
      </c>
      <c r="L25" s="191">
        <f t="shared" si="3"/>
        <v>0</v>
      </c>
      <c r="M25" s="190">
        <v>0</v>
      </c>
      <c r="N25" s="191">
        <f t="shared" si="4"/>
        <v>0</v>
      </c>
    </row>
    <row r="26" spans="2:14" ht="60.75" x14ac:dyDescent="0.3">
      <c r="B26" s="197" t="str">
        <f>'Orçamento-base'!C28</f>
        <v xml:space="preserve"> 2.6 </v>
      </c>
      <c r="C26" s="192" t="str">
        <f>'Orçamento-base'!G28</f>
        <v>REATERRO MECANIZADO DE VALA COM MINICARREGADEIRA, COM PLACA VIBRATÓRIA. AF_08/2023</v>
      </c>
      <c r="D26" s="189">
        <f>'Orçamento-base'!K28</f>
        <v>365.83</v>
      </c>
      <c r="E26" s="190">
        <v>0</v>
      </c>
      <c r="F26" s="191">
        <f t="shared" si="0"/>
        <v>0</v>
      </c>
      <c r="G26" s="190">
        <v>1</v>
      </c>
      <c r="H26" s="191">
        <f t="shared" si="1"/>
        <v>365.83</v>
      </c>
      <c r="I26" s="190">
        <v>0</v>
      </c>
      <c r="J26" s="191">
        <f t="shared" si="2"/>
        <v>0</v>
      </c>
      <c r="K26" s="190">
        <v>0</v>
      </c>
      <c r="L26" s="191">
        <f t="shared" si="3"/>
        <v>0</v>
      </c>
      <c r="M26" s="190">
        <v>0</v>
      </c>
      <c r="N26" s="191">
        <f t="shared" si="4"/>
        <v>0</v>
      </c>
    </row>
    <row r="27" spans="2:14" ht="60.75" x14ac:dyDescent="0.3">
      <c r="B27" s="197" t="str">
        <f>'Orçamento-base'!C29</f>
        <v xml:space="preserve"> 2.7 </v>
      </c>
      <c r="C27" s="192" t="str">
        <f>'Orçamento-base'!G29</f>
        <v>PREPARO DE FUNDO DE VALA COM LARGURA MENOR QUE 1,5 M, COM CAMADA DE AREIA, LANÇAMENTO MANUAL. AF_01/2026</v>
      </c>
      <c r="D27" s="189">
        <f>'Orçamento-base'!K29</f>
        <v>359.52</v>
      </c>
      <c r="E27" s="190">
        <v>0</v>
      </c>
      <c r="F27" s="191">
        <f t="shared" si="0"/>
        <v>0</v>
      </c>
      <c r="G27" s="190">
        <v>1</v>
      </c>
      <c r="H27" s="191">
        <f t="shared" si="1"/>
        <v>359.52</v>
      </c>
      <c r="I27" s="190">
        <v>0</v>
      </c>
      <c r="J27" s="191">
        <f t="shared" si="2"/>
        <v>0</v>
      </c>
      <c r="K27" s="190">
        <v>0</v>
      </c>
      <c r="L27" s="191">
        <f t="shared" si="3"/>
        <v>0</v>
      </c>
      <c r="M27" s="190">
        <v>0</v>
      </c>
      <c r="N27" s="191">
        <f t="shared" si="4"/>
        <v>0</v>
      </c>
    </row>
    <row r="28" spans="2:14" x14ac:dyDescent="0.3">
      <c r="B28" s="187">
        <f>'Orçamento-base'!C30</f>
        <v>3</v>
      </c>
      <c r="C28" s="188" t="str">
        <f>'Orçamento-base'!G30</f>
        <v>Contrapiso e SBR</v>
      </c>
      <c r="D28" s="189" t="str">
        <f>'Orçamento-base'!K30</f>
        <v/>
      </c>
      <c r="E28" s="190"/>
      <c r="F28" s="191"/>
      <c r="G28" s="190"/>
      <c r="H28" s="191"/>
      <c r="I28" s="190"/>
      <c r="J28" s="191"/>
      <c r="K28" s="190"/>
      <c r="L28" s="191"/>
      <c r="M28" s="190"/>
      <c r="N28" s="191"/>
    </row>
    <row r="29" spans="2:14" ht="60.75" x14ac:dyDescent="0.3">
      <c r="B29" s="197" t="str">
        <f>'Orçamento-base'!C31</f>
        <v xml:space="preserve"> 3.1 </v>
      </c>
      <c r="C29" s="192" t="str">
        <f>'Orçamento-base'!G31</f>
        <v>EXECUÇÃO DE RADIER, ESPESSURA DE 10 CM, FCK = 30 MPA, COM USO DE FORMAS EM MADEIRA SERRADA. AF_09/2021</v>
      </c>
      <c r="D29" s="189">
        <f>'Orçamento-base'!K31</f>
        <v>128735.11</v>
      </c>
      <c r="E29" s="190">
        <v>0</v>
      </c>
      <c r="F29" s="191">
        <f t="shared" si="0"/>
        <v>0</v>
      </c>
      <c r="G29" s="190">
        <v>0.2</v>
      </c>
      <c r="H29" s="191">
        <f t="shared" si="1"/>
        <v>25747.022000000001</v>
      </c>
      <c r="I29" s="190">
        <v>0.8</v>
      </c>
      <c r="J29" s="191">
        <f t="shared" si="2"/>
        <v>102988.088</v>
      </c>
      <c r="K29" s="190">
        <v>0</v>
      </c>
      <c r="L29" s="191">
        <f t="shared" si="3"/>
        <v>0</v>
      </c>
      <c r="M29" s="190">
        <v>0</v>
      </c>
      <c r="N29" s="191">
        <f t="shared" si="4"/>
        <v>0</v>
      </c>
    </row>
    <row r="30" spans="2:14" ht="81" x14ac:dyDescent="0.3">
      <c r="B30" s="197" t="str">
        <f>'Orçamento-base'!C32</f>
        <v xml:space="preserve"> 3.2 </v>
      </c>
      <c r="C30" s="192" t="str">
        <f>'Orçamento-base'!G32</f>
        <v>TRATAMENTO DE JUNTA DE DILATAÇÃO, COM TARUGO DE POLIETILENO E SELANTE PU, INCLUSO PREENCHIMENTO COM ESPUMA EXPANSIVA PU. AF_09/2023</v>
      </c>
      <c r="D30" s="189">
        <f>'Orçamento-base'!K32</f>
        <v>3310.18</v>
      </c>
      <c r="E30" s="190">
        <v>0</v>
      </c>
      <c r="F30" s="191">
        <f t="shared" si="0"/>
        <v>0</v>
      </c>
      <c r="G30" s="190">
        <v>0</v>
      </c>
      <c r="H30" s="191">
        <f t="shared" si="1"/>
        <v>0</v>
      </c>
      <c r="I30" s="190">
        <v>1</v>
      </c>
      <c r="J30" s="191">
        <f t="shared" si="2"/>
        <v>3310.18</v>
      </c>
      <c r="K30" s="190">
        <v>0</v>
      </c>
      <c r="L30" s="191">
        <f t="shared" si="3"/>
        <v>0</v>
      </c>
      <c r="M30" s="190">
        <v>0</v>
      </c>
      <c r="N30" s="191">
        <f t="shared" si="4"/>
        <v>0</v>
      </c>
    </row>
    <row r="31" spans="2:14" ht="60.75" x14ac:dyDescent="0.3">
      <c r="B31" s="197" t="str">
        <f>'Orçamento-base'!C33</f>
        <v xml:space="preserve"> 3.3 </v>
      </c>
      <c r="C31" s="192" t="str">
        <f>'Orçamento-base'!G33</f>
        <v>Fornecimento e instalação de piso em SBR monolítico, com 45mm de espessura, conforme memorial descritivo</v>
      </c>
      <c r="D31" s="189">
        <f>'Orçamento-base'!K33</f>
        <v>273387.64</v>
      </c>
      <c r="E31" s="190">
        <v>0</v>
      </c>
      <c r="F31" s="191">
        <f t="shared" si="0"/>
        <v>0</v>
      </c>
      <c r="G31" s="190">
        <v>0</v>
      </c>
      <c r="H31" s="191">
        <f t="shared" si="1"/>
        <v>0</v>
      </c>
      <c r="I31" s="190">
        <v>0</v>
      </c>
      <c r="J31" s="191">
        <f t="shared" si="2"/>
        <v>0</v>
      </c>
      <c r="K31" s="190">
        <v>1</v>
      </c>
      <c r="L31" s="191">
        <f t="shared" si="3"/>
        <v>273387.64</v>
      </c>
      <c r="M31" s="190">
        <v>0</v>
      </c>
      <c r="N31" s="191">
        <f t="shared" si="4"/>
        <v>0</v>
      </c>
    </row>
    <row r="32" spans="2:14" x14ac:dyDescent="0.3">
      <c r="B32" s="187">
        <f>'Orçamento-base'!C34</f>
        <v>4</v>
      </c>
      <c r="C32" s="188" t="str">
        <f>'Orçamento-base'!G34</f>
        <v>Instalação dos brinquedos</v>
      </c>
      <c r="D32" s="189" t="str">
        <f>'Orçamento-base'!K34</f>
        <v/>
      </c>
      <c r="E32" s="190"/>
      <c r="F32" s="191"/>
      <c r="G32" s="190"/>
      <c r="H32" s="191"/>
      <c r="I32" s="190"/>
      <c r="J32" s="191"/>
      <c r="K32" s="190"/>
      <c r="L32" s="191"/>
      <c r="M32" s="190"/>
      <c r="N32" s="191"/>
    </row>
    <row r="33" spans="2:14" ht="40.5" x14ac:dyDescent="0.3">
      <c r="B33" s="197" t="str">
        <f>'Orçamento-base'!C35</f>
        <v xml:space="preserve"> 4.1 </v>
      </c>
      <c r="C33" s="192" t="str">
        <f>'Orçamento-base'!G35</f>
        <v>Playground 4 torres, conforme memorial descritivo - Fornecimento e Instalação</v>
      </c>
      <c r="D33" s="189">
        <f>'Orçamento-base'!K35</f>
        <v>105720.42</v>
      </c>
      <c r="E33" s="190">
        <v>0</v>
      </c>
      <c r="F33" s="191">
        <f t="shared" si="0"/>
        <v>0</v>
      </c>
      <c r="G33" s="190">
        <v>0</v>
      </c>
      <c r="H33" s="191">
        <f t="shared" si="1"/>
        <v>0</v>
      </c>
      <c r="I33" s="190">
        <v>0</v>
      </c>
      <c r="J33" s="191">
        <f t="shared" si="2"/>
        <v>0</v>
      </c>
      <c r="K33" s="190">
        <v>0</v>
      </c>
      <c r="L33" s="191">
        <f t="shared" si="3"/>
        <v>0</v>
      </c>
      <c r="M33" s="190">
        <v>1</v>
      </c>
      <c r="N33" s="191">
        <f t="shared" si="4"/>
        <v>105720.42</v>
      </c>
    </row>
    <row r="34" spans="2:14" ht="81" x14ac:dyDescent="0.3">
      <c r="B34" s="197" t="str">
        <f>'Orçamento-base'!C36</f>
        <v xml:space="preserve"> 4.2 </v>
      </c>
      <c r="C34" s="192" t="str">
        <f>'Orçamento-base'!G36</f>
        <v>PRACA - BALANCO COM 2 CADEIRAS, ESTRUTURA EM TUBO DE ACO CARBONO, PINTURA NO PROCESSO ELETROSTATICO E CORRENTES</v>
      </c>
      <c r="D34" s="189">
        <f>'Orçamento-base'!K36</f>
        <v>4313.6400000000003</v>
      </c>
      <c r="E34" s="190">
        <v>0</v>
      </c>
      <c r="F34" s="191">
        <f t="shared" si="0"/>
        <v>0</v>
      </c>
      <c r="G34" s="190">
        <v>0</v>
      </c>
      <c r="H34" s="191">
        <f t="shared" si="1"/>
        <v>0</v>
      </c>
      <c r="I34" s="190">
        <v>0</v>
      </c>
      <c r="J34" s="191">
        <f t="shared" si="2"/>
        <v>0</v>
      </c>
      <c r="K34" s="190">
        <v>0</v>
      </c>
      <c r="L34" s="191">
        <f t="shared" si="3"/>
        <v>0</v>
      </c>
      <c r="M34" s="190">
        <v>1</v>
      </c>
      <c r="N34" s="191">
        <f t="shared" si="4"/>
        <v>4313.6400000000003</v>
      </c>
    </row>
    <row r="35" spans="2:14" ht="101.25" x14ac:dyDescent="0.3">
      <c r="B35" s="197" t="str">
        <f>'Orçamento-base'!C37</f>
        <v xml:space="preserve"> 4.3 </v>
      </c>
      <c r="C35" s="192" t="str">
        <f>'Orçamento-base'!G37</f>
        <v>PRACA - GIRA-GIRA PARA PARQUINHO INFANTIL, 1,50m (8 LUGARES), METALICO EM TUBOS DE ACO CARBONO PINTADOS, ASSENTOS EM MADEIRA PINTADA, HASTE / BASE PARA CHUMBAMENTO</v>
      </c>
      <c r="D35" s="189">
        <f>'Orçamento-base'!K37</f>
        <v>2475.06</v>
      </c>
      <c r="E35" s="190">
        <v>0</v>
      </c>
      <c r="F35" s="191">
        <f t="shared" si="0"/>
        <v>0</v>
      </c>
      <c r="G35" s="190">
        <v>0</v>
      </c>
      <c r="H35" s="191">
        <f t="shared" si="1"/>
        <v>0</v>
      </c>
      <c r="I35" s="190">
        <v>0</v>
      </c>
      <c r="J35" s="191">
        <f t="shared" si="2"/>
        <v>0</v>
      </c>
      <c r="K35" s="190">
        <v>0</v>
      </c>
      <c r="L35" s="191">
        <f t="shared" si="3"/>
        <v>0</v>
      </c>
      <c r="M35" s="190">
        <v>1</v>
      </c>
      <c r="N35" s="191">
        <f t="shared" si="4"/>
        <v>2475.06</v>
      </c>
    </row>
    <row r="36" spans="2:14" ht="40.5" x14ac:dyDescent="0.3">
      <c r="B36" s="197" t="str">
        <f>'Orçamento-base'!C38</f>
        <v xml:space="preserve"> 4.4 </v>
      </c>
      <c r="C36" s="192" t="str">
        <f>'Orçamento-base'!G38</f>
        <v>Gangorra com 3 pranchas em aço industrial ou madeira (Sergipark ou similar)</v>
      </c>
      <c r="D36" s="189">
        <f>'Orçamento-base'!K38</f>
        <v>4702.6099999999997</v>
      </c>
      <c r="E36" s="190">
        <v>0</v>
      </c>
      <c r="F36" s="191">
        <f t="shared" si="0"/>
        <v>0</v>
      </c>
      <c r="G36" s="190">
        <v>0</v>
      </c>
      <c r="H36" s="191">
        <f t="shared" si="1"/>
        <v>0</v>
      </c>
      <c r="I36" s="190">
        <v>0</v>
      </c>
      <c r="J36" s="191">
        <f t="shared" si="2"/>
        <v>0</v>
      </c>
      <c r="K36" s="190">
        <v>0</v>
      </c>
      <c r="L36" s="191">
        <f t="shared" si="3"/>
        <v>0</v>
      </c>
      <c r="M36" s="190">
        <v>1</v>
      </c>
      <c r="N36" s="191">
        <f t="shared" si="4"/>
        <v>4702.6099999999997</v>
      </c>
    </row>
    <row r="37" spans="2:14" ht="40.5" x14ac:dyDescent="0.3">
      <c r="B37" s="197" t="str">
        <f>'Orçamento-base'!C39</f>
        <v xml:space="preserve"> 4.5 </v>
      </c>
      <c r="C37" s="192" t="str">
        <f>'Orçamento-base'!G39</f>
        <v>Escalada Globo/Meia Lua, conforme memorial descritivo - Fornecimento e Instalação</v>
      </c>
      <c r="D37" s="189">
        <f>'Orçamento-base'!K39</f>
        <v>6534.15</v>
      </c>
      <c r="E37" s="190">
        <v>0</v>
      </c>
      <c r="F37" s="191">
        <f t="shared" si="0"/>
        <v>0</v>
      </c>
      <c r="G37" s="190">
        <v>0</v>
      </c>
      <c r="H37" s="191">
        <f t="shared" si="1"/>
        <v>0</v>
      </c>
      <c r="I37" s="190">
        <v>0</v>
      </c>
      <c r="J37" s="191">
        <f t="shared" si="2"/>
        <v>0</v>
      </c>
      <c r="K37" s="190">
        <v>0</v>
      </c>
      <c r="L37" s="191">
        <f t="shared" si="3"/>
        <v>0</v>
      </c>
      <c r="M37" s="190">
        <v>1</v>
      </c>
      <c r="N37" s="191">
        <f t="shared" si="4"/>
        <v>6534.15</v>
      </c>
    </row>
    <row r="38" spans="2:14" ht="60.75" x14ac:dyDescent="0.3">
      <c r="B38" s="197" t="str">
        <f>'Orçamento-base'!C40</f>
        <v xml:space="preserve"> 4.6 </v>
      </c>
      <c r="C38" s="192" t="str">
        <f>'Orçamento-base'!G40</f>
        <v>Trepa Trepa Geodésico (Scandere Domos/Domo de escalada), conforme memorial descritivo - Fornecimento e Instalação</v>
      </c>
      <c r="D38" s="189">
        <f>'Orçamento-base'!K40</f>
        <v>6555.96</v>
      </c>
      <c r="E38" s="190">
        <v>0</v>
      </c>
      <c r="F38" s="191">
        <f t="shared" si="0"/>
        <v>0</v>
      </c>
      <c r="G38" s="190">
        <v>0</v>
      </c>
      <c r="H38" s="191">
        <f t="shared" si="1"/>
        <v>0</v>
      </c>
      <c r="I38" s="190">
        <v>0</v>
      </c>
      <c r="J38" s="191">
        <f t="shared" si="2"/>
        <v>0</v>
      </c>
      <c r="K38" s="190">
        <v>0</v>
      </c>
      <c r="L38" s="191">
        <f t="shared" si="3"/>
        <v>0</v>
      </c>
      <c r="M38" s="190">
        <v>1</v>
      </c>
      <c r="N38" s="191">
        <f t="shared" si="4"/>
        <v>6555.96</v>
      </c>
    </row>
    <row r="39" spans="2:14" x14ac:dyDescent="0.3">
      <c r="B39" s="187">
        <f>'Orçamento-base'!C41</f>
        <v>5</v>
      </c>
      <c r="C39" s="188" t="str">
        <f>'Orçamento-base'!G41</f>
        <v>Mobiliário</v>
      </c>
      <c r="D39" s="189" t="str">
        <f>'Orçamento-base'!K41</f>
        <v/>
      </c>
      <c r="E39" s="190"/>
      <c r="F39" s="191"/>
      <c r="G39" s="190"/>
      <c r="H39" s="191"/>
      <c r="I39" s="190"/>
      <c r="J39" s="191"/>
      <c r="K39" s="190"/>
      <c r="L39" s="191"/>
      <c r="M39" s="190"/>
      <c r="N39" s="191"/>
    </row>
    <row r="40" spans="2:14" x14ac:dyDescent="0.3">
      <c r="B40" s="197" t="str">
        <f>'Orçamento-base'!C42</f>
        <v xml:space="preserve"> 5.1 </v>
      </c>
      <c r="C40" s="192" t="str">
        <f>'Orçamento-base'!G42</f>
        <v>BANCO EM CONCRETO ARMADO 0,6X3X0,45</v>
      </c>
      <c r="D40" s="189">
        <f>'Orçamento-base'!K42</f>
        <v>14898.9</v>
      </c>
      <c r="E40" s="190">
        <v>0</v>
      </c>
      <c r="F40" s="191">
        <f t="shared" si="0"/>
        <v>0</v>
      </c>
      <c r="G40" s="190">
        <v>0</v>
      </c>
      <c r="H40" s="191">
        <f t="shared" si="1"/>
        <v>0</v>
      </c>
      <c r="I40" s="190">
        <v>1</v>
      </c>
      <c r="J40" s="191">
        <f t="shared" si="2"/>
        <v>14898.9</v>
      </c>
      <c r="K40" s="190">
        <v>0</v>
      </c>
      <c r="L40" s="191">
        <f t="shared" si="3"/>
        <v>0</v>
      </c>
      <c r="M40" s="190">
        <v>0</v>
      </c>
      <c r="N40" s="191">
        <f t="shared" si="4"/>
        <v>0</v>
      </c>
    </row>
    <row r="41" spans="2:14" x14ac:dyDescent="0.3">
      <c r="B41" s="197" t="str">
        <f>'Orçamento-base'!C43</f>
        <v xml:space="preserve"> 5.2 </v>
      </c>
      <c r="C41" s="192" t="str">
        <f>'Orçamento-base'!G43</f>
        <v>MESA EM CONCRETO ARMADO 0,5X1,5X0,3</v>
      </c>
      <c r="D41" s="189">
        <f>'Orçamento-base'!K43</f>
        <v>3938.4</v>
      </c>
      <c r="E41" s="190">
        <v>0</v>
      </c>
      <c r="F41" s="191">
        <f t="shared" si="0"/>
        <v>0</v>
      </c>
      <c r="G41" s="190">
        <v>0</v>
      </c>
      <c r="H41" s="191">
        <f t="shared" si="1"/>
        <v>0</v>
      </c>
      <c r="I41" s="190">
        <v>1</v>
      </c>
      <c r="J41" s="191">
        <f t="shared" si="2"/>
        <v>3938.4</v>
      </c>
      <c r="K41" s="190">
        <v>0</v>
      </c>
      <c r="L41" s="191">
        <f t="shared" si="3"/>
        <v>0</v>
      </c>
      <c r="M41" s="190">
        <v>0</v>
      </c>
      <c r="N41" s="191">
        <f t="shared" si="4"/>
        <v>0</v>
      </c>
    </row>
    <row r="42" spans="2:14" x14ac:dyDescent="0.3">
      <c r="B42" s="187">
        <f>'Orçamento-base'!C44</f>
        <v>6</v>
      </c>
      <c r="C42" s="188" t="str">
        <f>'Orçamento-base'!G44</f>
        <v>Instalações elétricas</v>
      </c>
      <c r="D42" s="189" t="str">
        <f>'Orçamento-base'!K44</f>
        <v/>
      </c>
      <c r="E42" s="190"/>
      <c r="F42" s="191"/>
      <c r="G42" s="190"/>
      <c r="H42" s="191"/>
      <c r="I42" s="190"/>
      <c r="J42" s="191"/>
      <c r="K42" s="190"/>
      <c r="L42" s="191"/>
      <c r="M42" s="190"/>
      <c r="N42" s="191"/>
    </row>
    <row r="43" spans="2:14" x14ac:dyDescent="0.3">
      <c r="B43" s="197" t="str">
        <f>'Orçamento-base'!C45</f>
        <v xml:space="preserve"> 6.1 </v>
      </c>
      <c r="C43" s="192" t="str">
        <f>'Orçamento-base'!G45</f>
        <v>ESCAVAÇÃO MANUAL DE VALA. AF_09/2024</v>
      </c>
      <c r="D43" s="189">
        <f>'Orçamento-base'!K45</f>
        <v>1113.22</v>
      </c>
      <c r="E43" s="190">
        <v>0</v>
      </c>
      <c r="F43" s="191">
        <f t="shared" si="0"/>
        <v>0</v>
      </c>
      <c r="G43" s="190">
        <v>1</v>
      </c>
      <c r="H43" s="191">
        <f t="shared" si="1"/>
        <v>1113.22</v>
      </c>
      <c r="I43" s="190">
        <v>0</v>
      </c>
      <c r="J43" s="191">
        <f t="shared" si="2"/>
        <v>0</v>
      </c>
      <c r="K43" s="190">
        <v>0</v>
      </c>
      <c r="L43" s="191">
        <f t="shared" si="3"/>
        <v>0</v>
      </c>
      <c r="M43" s="190">
        <v>0</v>
      </c>
      <c r="N43" s="191">
        <f t="shared" si="4"/>
        <v>0</v>
      </c>
    </row>
    <row r="44" spans="2:14" ht="40.5" x14ac:dyDescent="0.3">
      <c r="B44" s="197" t="str">
        <f>'Orçamento-base'!C46</f>
        <v xml:space="preserve"> 6.2 </v>
      </c>
      <c r="C44" s="192" t="str">
        <f>'Orçamento-base'!G46</f>
        <v>REATERRO MANUAL DE VALAS, COM PLACA VIBRATÓRIA. AF_08/2023</v>
      </c>
      <c r="D44" s="189">
        <f>'Orçamento-base'!K46</f>
        <v>284.06</v>
      </c>
      <c r="E44" s="190">
        <v>0</v>
      </c>
      <c r="F44" s="191">
        <f t="shared" si="0"/>
        <v>0</v>
      </c>
      <c r="G44" s="190">
        <v>1</v>
      </c>
      <c r="H44" s="191">
        <f t="shared" si="1"/>
        <v>284.06</v>
      </c>
      <c r="I44" s="190">
        <v>0</v>
      </c>
      <c r="J44" s="191">
        <f t="shared" si="2"/>
        <v>0</v>
      </c>
      <c r="K44" s="190">
        <v>0</v>
      </c>
      <c r="L44" s="191">
        <f t="shared" si="3"/>
        <v>0</v>
      </c>
      <c r="M44" s="190">
        <v>0</v>
      </c>
      <c r="N44" s="191">
        <f t="shared" si="4"/>
        <v>0</v>
      </c>
    </row>
    <row r="45" spans="2:14" ht="81" x14ac:dyDescent="0.3">
      <c r="B45" s="197" t="str">
        <f>'Orçamento-base'!C47</f>
        <v xml:space="preserve"> 6.3 </v>
      </c>
      <c r="C45" s="192" t="str">
        <f>'Orçamento-base'!G47</f>
        <v>ELETRODUTO FLEXÍVEL CORRUGADO, PEAD, DN 50 (1 1/2"), PARA REDE ENTERRADA DE DISTRIBUIÇÃO DE ENERGIA ELÉTRICA - FORNECIMENTO E INSTALAÇÃO. AF_12/2021</v>
      </c>
      <c r="D45" s="189">
        <f>'Orçamento-base'!K47</f>
        <v>904.32</v>
      </c>
      <c r="E45" s="190">
        <v>0</v>
      </c>
      <c r="F45" s="191">
        <f t="shared" si="0"/>
        <v>0</v>
      </c>
      <c r="G45" s="190">
        <v>1</v>
      </c>
      <c r="H45" s="191">
        <f t="shared" si="1"/>
        <v>904.32</v>
      </c>
      <c r="I45" s="190">
        <v>0</v>
      </c>
      <c r="J45" s="191">
        <f t="shared" si="2"/>
        <v>0</v>
      </c>
      <c r="K45" s="190">
        <v>0</v>
      </c>
      <c r="L45" s="191">
        <f t="shared" si="3"/>
        <v>0</v>
      </c>
      <c r="M45" s="190">
        <v>0</v>
      </c>
      <c r="N45" s="191">
        <f t="shared" si="4"/>
        <v>0</v>
      </c>
    </row>
    <row r="46" spans="2:14" ht="40.5" x14ac:dyDescent="0.3">
      <c r="B46" s="197" t="str">
        <f>'Orçamento-base'!C48</f>
        <v xml:space="preserve"> 6.4 </v>
      </c>
      <c r="C46" s="192" t="str">
        <f>'Orçamento-base'!G48</f>
        <v>INSTALAÇÃO DE BALIZADOR METÁLICO SOBRE BLOCO DE CONCRETO - (BASE SINAPI 103312)</v>
      </c>
      <c r="D46" s="189">
        <f>'Orçamento-base'!K48</f>
        <v>1267.5</v>
      </c>
      <c r="E46" s="190">
        <v>0</v>
      </c>
      <c r="F46" s="191">
        <f t="shared" si="0"/>
        <v>0</v>
      </c>
      <c r="G46" s="190">
        <v>1</v>
      </c>
      <c r="H46" s="191">
        <f t="shared" si="1"/>
        <v>1267.5</v>
      </c>
      <c r="I46" s="190">
        <v>0</v>
      </c>
      <c r="J46" s="191">
        <f t="shared" si="2"/>
        <v>0</v>
      </c>
      <c r="K46" s="190">
        <v>0</v>
      </c>
      <c r="L46" s="191">
        <f t="shared" si="3"/>
        <v>0</v>
      </c>
      <c r="M46" s="190">
        <v>0</v>
      </c>
      <c r="N46" s="191">
        <f t="shared" si="4"/>
        <v>0</v>
      </c>
    </row>
    <row r="47" spans="2:14" ht="40.5" x14ac:dyDescent="0.3">
      <c r="B47" s="197" t="str">
        <f>'Orçamento-base'!C49</f>
        <v xml:space="preserve"> 6.5 </v>
      </c>
      <c r="C47" s="192" t="str">
        <f>'Orçamento-base'!G49</f>
        <v>POSTE BALIZADOR PARA JARDIM, EM ALUMINIO E VIDRO, COR PRETO, IP65, BIVOLT</v>
      </c>
      <c r="D47" s="189">
        <f>'Orçamento-base'!K49</f>
        <v>5303.25</v>
      </c>
      <c r="E47" s="190">
        <v>0</v>
      </c>
      <c r="F47" s="191">
        <f t="shared" si="0"/>
        <v>0</v>
      </c>
      <c r="G47" s="190">
        <v>1</v>
      </c>
      <c r="H47" s="191">
        <f t="shared" si="1"/>
        <v>5303.25</v>
      </c>
      <c r="I47" s="190">
        <v>0</v>
      </c>
      <c r="J47" s="191">
        <f t="shared" si="2"/>
        <v>0</v>
      </c>
      <c r="K47" s="190">
        <v>0</v>
      </c>
      <c r="L47" s="191">
        <f t="shared" si="3"/>
        <v>0</v>
      </c>
      <c r="M47" s="190">
        <v>0</v>
      </c>
      <c r="N47" s="191">
        <f t="shared" si="4"/>
        <v>0</v>
      </c>
    </row>
    <row r="48" spans="2:14" ht="81" x14ac:dyDescent="0.3">
      <c r="B48" s="197" t="str">
        <f>'Orçamento-base'!C50</f>
        <v xml:space="preserve"> 6.6 </v>
      </c>
      <c r="C48" s="192" t="str">
        <f>'Orçamento-base'!G50</f>
        <v>CABO MULTIPOLAR DE COBRE, FLEXIVEL, CLASSE 4 OU 5, ISOLACAO EM HEPR, COBERTURA EM PVC-ST2, ANTICHAMA BWF-B, 0,6/1 KV, 3 CONDUTORES DE 2,5 MM2</v>
      </c>
      <c r="D48" s="189">
        <f>'Orçamento-base'!K50</f>
        <v>980.45</v>
      </c>
      <c r="E48" s="190">
        <v>0</v>
      </c>
      <c r="F48" s="191">
        <f t="shared" si="0"/>
        <v>0</v>
      </c>
      <c r="G48" s="190">
        <v>1</v>
      </c>
      <c r="H48" s="191">
        <f t="shared" si="1"/>
        <v>980.45</v>
      </c>
      <c r="I48" s="190">
        <v>0</v>
      </c>
      <c r="J48" s="191">
        <f t="shared" si="2"/>
        <v>0</v>
      </c>
      <c r="K48" s="190">
        <v>0</v>
      </c>
      <c r="L48" s="191">
        <f t="shared" si="3"/>
        <v>0</v>
      </c>
      <c r="M48" s="190">
        <v>0</v>
      </c>
      <c r="N48" s="191">
        <f t="shared" si="4"/>
        <v>0</v>
      </c>
    </row>
    <row r="49" spans="1:14" x14ac:dyDescent="0.3">
      <c r="B49" s="187">
        <f>'Orçamento-base'!C51</f>
        <v>7</v>
      </c>
      <c r="C49" s="188" t="str">
        <f>'Orçamento-base'!G51</f>
        <v>Paisagismo</v>
      </c>
      <c r="D49" s="189" t="str">
        <f>'Orçamento-base'!K51</f>
        <v/>
      </c>
      <c r="E49" s="190"/>
      <c r="F49" s="191"/>
      <c r="G49" s="190"/>
      <c r="H49" s="191"/>
      <c r="I49" s="190"/>
      <c r="J49" s="191"/>
      <c r="K49" s="190"/>
      <c r="L49" s="191"/>
      <c r="M49" s="190"/>
      <c r="N49" s="191"/>
    </row>
    <row r="50" spans="1:14" ht="40.5" x14ac:dyDescent="0.3">
      <c r="B50" s="197" t="str">
        <f>'Orçamento-base'!C52</f>
        <v xml:space="preserve"> 7.1 </v>
      </c>
      <c r="C50" s="192" t="str">
        <f>'Orçamento-base'!G52</f>
        <v>ESPALHAMENTO DE TERRA VEGETAL PARA O PLANTIO. AF_07/2024</v>
      </c>
      <c r="D50" s="189">
        <f>'Orçamento-base'!K52</f>
        <v>3328.19</v>
      </c>
      <c r="E50" s="190">
        <v>0</v>
      </c>
      <c r="F50" s="191">
        <f t="shared" si="0"/>
        <v>0</v>
      </c>
      <c r="G50" s="190">
        <v>0</v>
      </c>
      <c r="H50" s="191">
        <f t="shared" si="1"/>
        <v>0</v>
      </c>
      <c r="I50" s="190">
        <v>0</v>
      </c>
      <c r="J50" s="191">
        <f t="shared" si="2"/>
        <v>0</v>
      </c>
      <c r="K50" s="190">
        <v>0</v>
      </c>
      <c r="L50" s="191">
        <f t="shared" si="3"/>
        <v>0</v>
      </c>
      <c r="M50" s="190">
        <v>1</v>
      </c>
      <c r="N50" s="191">
        <f t="shared" si="4"/>
        <v>3328.19</v>
      </c>
    </row>
    <row r="51" spans="1:14" ht="60.75" x14ac:dyDescent="0.3">
      <c r="B51" s="197" t="str">
        <f>'Orçamento-base'!C53</f>
        <v xml:space="preserve"> 7.2 </v>
      </c>
      <c r="C51" s="192" t="str">
        <f>'Orçamento-base'!G53</f>
        <v>PLANTIO DE GRAMA ESMERALDA OU SÃO CARLOS OU CURITIBANA, EM PLACAS. AF_07/2024</v>
      </c>
      <c r="D51" s="189">
        <f>'Orçamento-base'!K53</f>
        <v>22021.46</v>
      </c>
      <c r="E51" s="190">
        <v>0</v>
      </c>
      <c r="F51" s="191">
        <f t="shared" si="0"/>
        <v>0</v>
      </c>
      <c r="G51" s="190">
        <v>0</v>
      </c>
      <c r="H51" s="191">
        <f t="shared" si="1"/>
        <v>0</v>
      </c>
      <c r="I51" s="190">
        <v>0</v>
      </c>
      <c r="J51" s="191">
        <f t="shared" si="2"/>
        <v>0</v>
      </c>
      <c r="K51" s="190">
        <v>0</v>
      </c>
      <c r="L51" s="191">
        <f t="shared" si="3"/>
        <v>0</v>
      </c>
      <c r="M51" s="190">
        <v>1</v>
      </c>
      <c r="N51" s="191">
        <f t="shared" si="4"/>
        <v>22021.46</v>
      </c>
    </row>
    <row r="52" spans="1:14" ht="101.25" x14ac:dyDescent="0.3">
      <c r="B52" s="197" t="str">
        <f>'Orçamento-base'!C54</f>
        <v xml:space="preserve"> 7.3 </v>
      </c>
      <c r="C52" s="192" t="str">
        <f>'Orçamento-base'!G54</f>
        <v>Planta - Especie vegetal nativa com CAP (Circunferencia na Altura do Peito) entre 0,20 e 0,25m e altura entre 3,50 e 4,00m. Registro Nacional de Sementes e Mudas (RENASEM) obrigatorio.</v>
      </c>
      <c r="D52" s="189">
        <f>'Orçamento-base'!K54</f>
        <v>6742.44</v>
      </c>
      <c r="E52" s="190">
        <v>0</v>
      </c>
      <c r="F52" s="191">
        <f t="shared" si="0"/>
        <v>0</v>
      </c>
      <c r="G52" s="190">
        <v>0</v>
      </c>
      <c r="H52" s="191">
        <f t="shared" si="1"/>
        <v>0</v>
      </c>
      <c r="I52" s="190">
        <v>0</v>
      </c>
      <c r="J52" s="191">
        <f t="shared" si="2"/>
        <v>0</v>
      </c>
      <c r="K52" s="190">
        <v>0</v>
      </c>
      <c r="L52" s="191">
        <f t="shared" si="3"/>
        <v>0</v>
      </c>
      <c r="M52" s="190">
        <v>1</v>
      </c>
      <c r="N52" s="191">
        <f t="shared" si="4"/>
        <v>6742.44</v>
      </c>
    </row>
    <row r="53" spans="1:14" x14ac:dyDescent="0.3">
      <c r="B53" s="197" t="str">
        <f>'Orçamento-base'!C55</f>
        <v xml:space="preserve"> 7.4 </v>
      </c>
      <c r="C53" s="192" t="str">
        <f>'Orçamento-base'!G55</f>
        <v>PLANTIO DE FORRAÇÃO. AF_07/2024</v>
      </c>
      <c r="D53" s="189">
        <f>'Orçamento-base'!K55</f>
        <v>1751.54</v>
      </c>
      <c r="E53" s="190">
        <v>0</v>
      </c>
      <c r="F53" s="191">
        <f t="shared" si="0"/>
        <v>0</v>
      </c>
      <c r="G53" s="190">
        <v>0</v>
      </c>
      <c r="H53" s="191">
        <f t="shared" si="1"/>
        <v>0</v>
      </c>
      <c r="I53" s="190">
        <v>0</v>
      </c>
      <c r="J53" s="191">
        <f t="shared" si="2"/>
        <v>0</v>
      </c>
      <c r="K53" s="190">
        <v>0</v>
      </c>
      <c r="L53" s="191">
        <f t="shared" si="3"/>
        <v>0</v>
      </c>
      <c r="M53" s="190">
        <v>1</v>
      </c>
      <c r="N53" s="191">
        <f t="shared" si="4"/>
        <v>1751.54</v>
      </c>
    </row>
    <row r="54" spans="1:14" ht="121.5" x14ac:dyDescent="0.3">
      <c r="B54" s="197" t="str">
        <f>'Orçamento-base'!C56</f>
        <v xml:space="preserve"> 7.5 </v>
      </c>
      <c r="C54" s="192" t="str">
        <f>'Orçamento-base'!G56</f>
        <v>Especies vegetais com altura de (0,40 a 1,50)m, tipo Arundina Bambusifolia (Orquidea Bambu), Jatropha Podagrica (Batata do Inferno), Strelitzia Reginae (Flor Ave do Paraiso), Heliconia Angusta (Falsa Ave do Paraiso) ou similar e considerando 8 mudas por m2. Fornecimento.</v>
      </c>
      <c r="D54" s="189">
        <f>'Orçamento-base'!K56</f>
        <v>17077.400000000001</v>
      </c>
      <c r="E54" s="190">
        <v>0</v>
      </c>
      <c r="F54" s="191">
        <f t="shared" si="0"/>
        <v>0</v>
      </c>
      <c r="G54" s="190">
        <v>0</v>
      </c>
      <c r="H54" s="191">
        <f t="shared" si="1"/>
        <v>0</v>
      </c>
      <c r="I54" s="190">
        <v>0</v>
      </c>
      <c r="J54" s="191">
        <f t="shared" si="2"/>
        <v>0</v>
      </c>
      <c r="K54" s="190">
        <v>0</v>
      </c>
      <c r="L54" s="191">
        <f t="shared" si="3"/>
        <v>0</v>
      </c>
      <c r="M54" s="190">
        <v>1</v>
      </c>
      <c r="N54" s="191">
        <f t="shared" si="4"/>
        <v>17077.400000000001</v>
      </c>
    </row>
    <row r="55" spans="1:14" ht="40.5" x14ac:dyDescent="0.3">
      <c r="B55" s="197" t="str">
        <f>'Orçamento-base'!C57</f>
        <v xml:space="preserve"> 7.6 </v>
      </c>
      <c r="C55" s="192" t="str">
        <f>'Orçamento-base'!G57</f>
        <v>LIMITADOR GRAMA PVC RECICLADO - LINHA PL ANA</v>
      </c>
      <c r="D55" s="189">
        <f>'Orçamento-base'!K57</f>
        <v>175.71</v>
      </c>
      <c r="E55" s="190">
        <v>0</v>
      </c>
      <c r="F55" s="191">
        <f t="shared" si="0"/>
        <v>0</v>
      </c>
      <c r="G55" s="190">
        <v>0</v>
      </c>
      <c r="H55" s="191">
        <f t="shared" si="1"/>
        <v>0</v>
      </c>
      <c r="I55" s="190">
        <v>0</v>
      </c>
      <c r="J55" s="191">
        <f t="shared" si="2"/>
        <v>0</v>
      </c>
      <c r="K55" s="190">
        <v>0</v>
      </c>
      <c r="L55" s="191">
        <f t="shared" si="3"/>
        <v>0</v>
      </c>
      <c r="M55" s="190">
        <v>1</v>
      </c>
      <c r="N55" s="191">
        <f t="shared" si="4"/>
        <v>175.71</v>
      </c>
    </row>
    <row r="56" spans="1:14" x14ac:dyDescent="0.3">
      <c r="A56" s="260"/>
      <c r="B56" s="187" t="str">
        <f>'Orçamento-base'!C58</f>
        <v xml:space="preserve"> 8 </v>
      </c>
      <c r="C56" s="188" t="str">
        <f>'Orçamento-base'!G58</f>
        <v>Paisagismo Espaço de Food Trucks</v>
      </c>
      <c r="D56" s="189" t="str">
        <f>'Orçamento-base'!K58</f>
        <v/>
      </c>
      <c r="E56" s="190"/>
      <c r="F56" s="191"/>
      <c r="G56" s="190"/>
      <c r="H56" s="191"/>
      <c r="I56" s="190"/>
      <c r="J56" s="191"/>
      <c r="K56" s="190"/>
      <c r="L56" s="191"/>
      <c r="M56" s="190"/>
      <c r="N56" s="191"/>
    </row>
    <row r="57" spans="1:14" ht="60.75" x14ac:dyDescent="0.3">
      <c r="B57" s="197" t="str">
        <f>'Orçamento-base'!C59</f>
        <v xml:space="preserve"> 8.1 </v>
      </c>
      <c r="C57" s="192" t="str">
        <f>'Orçamento-base'!G59</f>
        <v>MUDA DE PALMEIRA,TIPO RABO-DE-RAPOSA (WO DYETIA BIFURCATA),JERIVA (SYAGRUS ROMANZ OFFIANA) OU SIMILAR,COM APROX. 2,50M ALT</v>
      </c>
      <c r="D57" s="189">
        <f>'Orçamento-base'!K59</f>
        <v>1123.74</v>
      </c>
      <c r="E57" s="190">
        <v>0</v>
      </c>
      <c r="F57" s="191">
        <f t="shared" ref="F57:F68" si="5">E57*D57</f>
        <v>0</v>
      </c>
      <c r="G57" s="190">
        <v>0</v>
      </c>
      <c r="H57" s="191">
        <f t="shared" ref="H57:H68" si="6">G57*D57</f>
        <v>0</v>
      </c>
      <c r="I57" s="190">
        <v>0</v>
      </c>
      <c r="J57" s="191">
        <f t="shared" ref="J57:J68" si="7">I57*D57</f>
        <v>0</v>
      </c>
      <c r="K57" s="190">
        <v>0</v>
      </c>
      <c r="L57" s="191">
        <f t="shared" ref="L57:L68" si="8">K57*D57</f>
        <v>0</v>
      </c>
      <c r="M57" s="190">
        <v>1</v>
      </c>
      <c r="N57" s="191">
        <f t="shared" ref="N57:N68" si="9">M57*D57</f>
        <v>1123.74</v>
      </c>
    </row>
    <row r="58" spans="1:14" ht="101.25" x14ac:dyDescent="0.3">
      <c r="B58" s="197" t="str">
        <f>'Orçamento-base'!C60</f>
        <v xml:space="preserve"> 8.2 </v>
      </c>
      <c r="C58" s="192" t="str">
        <f>'Orçamento-base'!G60</f>
        <v>Especies vegetais com altura de (0,40 a 1,50)m, tipo Strelitzia Reginae (Flor Ave do Paraiso), Philodendron Undulatum (Guaimbe da Folha Ondulada) ou similar e considerando 8 mudas por m2. Fornecimento.</v>
      </c>
      <c r="D58" s="189">
        <f>'Orçamento-base'!K60</f>
        <v>32856.85</v>
      </c>
      <c r="E58" s="190">
        <v>0</v>
      </c>
      <c r="F58" s="191">
        <f t="shared" si="5"/>
        <v>0</v>
      </c>
      <c r="G58" s="190">
        <v>0</v>
      </c>
      <c r="H58" s="191">
        <f t="shared" si="6"/>
        <v>0</v>
      </c>
      <c r="I58" s="190">
        <v>0</v>
      </c>
      <c r="J58" s="191">
        <f t="shared" si="7"/>
        <v>0</v>
      </c>
      <c r="K58" s="190">
        <v>0</v>
      </c>
      <c r="L58" s="191">
        <f t="shared" si="8"/>
        <v>0</v>
      </c>
      <c r="M58" s="190">
        <v>1</v>
      </c>
      <c r="N58" s="191">
        <f t="shared" si="9"/>
        <v>32856.85</v>
      </c>
    </row>
    <row r="59" spans="1:14" ht="40.5" x14ac:dyDescent="0.3">
      <c r="B59" s="197" t="str">
        <f>'Orçamento-base'!C61</f>
        <v xml:space="preserve"> 8.3 </v>
      </c>
      <c r="C59" s="192" t="str">
        <f>'Orçamento-base'!G61</f>
        <v>Planta - Jabuticabeira enxertada (myrciaria cauliflora), h=3,00m, fornecimento e plantio</v>
      </c>
      <c r="D59" s="189">
        <f>'Orçamento-base'!K61</f>
        <v>1958.42</v>
      </c>
      <c r="E59" s="190">
        <v>0</v>
      </c>
      <c r="F59" s="191">
        <f t="shared" si="5"/>
        <v>0</v>
      </c>
      <c r="G59" s="190">
        <v>0</v>
      </c>
      <c r="H59" s="191">
        <f t="shared" si="6"/>
        <v>0</v>
      </c>
      <c r="I59" s="190">
        <v>0</v>
      </c>
      <c r="J59" s="191">
        <f t="shared" si="7"/>
        <v>0</v>
      </c>
      <c r="K59" s="190">
        <v>0</v>
      </c>
      <c r="L59" s="191">
        <f t="shared" si="8"/>
        <v>0</v>
      </c>
      <c r="M59" s="190">
        <v>1</v>
      </c>
      <c r="N59" s="191">
        <f t="shared" si="9"/>
        <v>1958.42</v>
      </c>
    </row>
    <row r="60" spans="1:14" ht="40.5" x14ac:dyDescent="0.3">
      <c r="B60" s="197" t="str">
        <f>'Orçamento-base'!C62</f>
        <v xml:space="preserve"> 8.4 </v>
      </c>
      <c r="C60" s="192" t="str">
        <f>'Orçamento-base'!G62</f>
        <v>Muda de palmeira ravenala, h=1,50 m, fornecimento e plantio</v>
      </c>
      <c r="D60" s="189">
        <f>'Orçamento-base'!K62</f>
        <v>864.6</v>
      </c>
      <c r="E60" s="190">
        <v>0</v>
      </c>
      <c r="F60" s="191">
        <f t="shared" si="5"/>
        <v>0</v>
      </c>
      <c r="G60" s="190">
        <v>0</v>
      </c>
      <c r="H60" s="191">
        <f t="shared" si="6"/>
        <v>0</v>
      </c>
      <c r="I60" s="190">
        <v>0</v>
      </c>
      <c r="J60" s="191">
        <f t="shared" si="7"/>
        <v>0</v>
      </c>
      <c r="K60" s="190">
        <v>0</v>
      </c>
      <c r="L60" s="191">
        <f t="shared" si="8"/>
        <v>0</v>
      </c>
      <c r="M60" s="190">
        <v>1</v>
      </c>
      <c r="N60" s="191">
        <f t="shared" si="9"/>
        <v>864.6</v>
      </c>
    </row>
    <row r="61" spans="1:14" x14ac:dyDescent="0.3">
      <c r="B61" s="197" t="str">
        <f>'Orçamento-base'!C63</f>
        <v xml:space="preserve"> 8.5 </v>
      </c>
      <c r="C61" s="192" t="str">
        <f>'Orçamento-base'!G63</f>
        <v>Casca de pinus, fornecimento e colocação</v>
      </c>
      <c r="D61" s="189">
        <f>'Orçamento-base'!K63</f>
        <v>3057.19</v>
      </c>
      <c r="E61" s="190">
        <v>0</v>
      </c>
      <c r="F61" s="191">
        <f t="shared" si="5"/>
        <v>0</v>
      </c>
      <c r="G61" s="190">
        <v>0</v>
      </c>
      <c r="H61" s="191">
        <f t="shared" si="6"/>
        <v>0</v>
      </c>
      <c r="I61" s="190">
        <v>0</v>
      </c>
      <c r="J61" s="191">
        <f t="shared" si="7"/>
        <v>0</v>
      </c>
      <c r="K61" s="190">
        <v>0</v>
      </c>
      <c r="L61" s="191">
        <f t="shared" si="8"/>
        <v>0</v>
      </c>
      <c r="M61" s="190">
        <v>1</v>
      </c>
      <c r="N61" s="191">
        <f t="shared" si="9"/>
        <v>3057.19</v>
      </c>
    </row>
    <row r="62" spans="1:14" ht="40.5" x14ac:dyDescent="0.3">
      <c r="B62" s="187" t="str">
        <f>'Orçamento-base'!C64</f>
        <v xml:space="preserve"> 9 </v>
      </c>
      <c r="C62" s="188" t="str">
        <f>'Orçamento-base'!G64</f>
        <v>Escadas e Guarda Corpo Espaço de Food Trucks</v>
      </c>
      <c r="D62" s="189" t="str">
        <f>'Orçamento-base'!K64</f>
        <v/>
      </c>
      <c r="E62" s="190"/>
      <c r="F62" s="191"/>
      <c r="G62" s="190"/>
      <c r="H62" s="191"/>
      <c r="I62" s="190"/>
      <c r="J62" s="191"/>
      <c r="K62" s="190"/>
      <c r="L62" s="191"/>
      <c r="M62" s="190"/>
      <c r="N62" s="191"/>
    </row>
    <row r="63" spans="1:14" ht="81" x14ac:dyDescent="0.3">
      <c r="B63" s="197" t="str">
        <f>'Orçamento-base'!C65</f>
        <v xml:space="preserve"> 9.1 </v>
      </c>
      <c r="C63" s="192" t="str">
        <f>'Orçamento-base'!G65</f>
        <v>ESCADA EM CONCRETO ARMADO MOLDADO IN LOCO, FCK 25 MPA, COM 1 LANCE E LAJE PLANA, FÔRMA EM CHAPA DE MADEIRA COMPENSADA RESINADA. AF_11/2020</v>
      </c>
      <c r="D63" s="189">
        <f>'Orçamento-base'!K65</f>
        <v>16190.54</v>
      </c>
      <c r="E63" s="190">
        <v>0</v>
      </c>
      <c r="F63" s="191">
        <f t="shared" si="5"/>
        <v>0</v>
      </c>
      <c r="G63" s="190">
        <v>0</v>
      </c>
      <c r="H63" s="191">
        <f t="shared" si="6"/>
        <v>0</v>
      </c>
      <c r="I63" s="190">
        <v>1</v>
      </c>
      <c r="J63" s="191">
        <f t="shared" si="7"/>
        <v>16190.54</v>
      </c>
      <c r="K63" s="190">
        <v>0</v>
      </c>
      <c r="L63" s="191">
        <f t="shared" si="8"/>
        <v>0</v>
      </c>
      <c r="M63" s="190">
        <v>0</v>
      </c>
      <c r="N63" s="191">
        <f t="shared" si="9"/>
        <v>0</v>
      </c>
    </row>
    <row r="64" spans="1:14" ht="141.75" x14ac:dyDescent="0.3">
      <c r="B64" s="197" t="str">
        <f>'Orçamento-base'!C66</f>
        <v xml:space="preserve"> 9.2 </v>
      </c>
      <c r="C64" s="192" t="str">
        <f>'Orçamento-base'!G66</f>
        <v>GUARDA-CORPO DE AÇO GALVANIZADO DE 1,30M, MONTANTES TUBULARES DE 1.1/4" ESPAÇADOS 1,20M, TRAVESSA SUPERIOR DE 1.1/2", GRADIL FORMADO POR TUBOS HORIZONTAIS DE 1" E VERTICAIS DE 3/4", FIXADO COM ADESIVO ESTRUTURAL EPOXI. (BASE COMPOSIÇÃO SINAPI 99842)</v>
      </c>
      <c r="D64" s="189">
        <f>'Orçamento-base'!K66</f>
        <v>29172.959999999999</v>
      </c>
      <c r="E64" s="190">
        <v>0</v>
      </c>
      <c r="F64" s="191">
        <f t="shared" si="5"/>
        <v>0</v>
      </c>
      <c r="G64" s="190">
        <v>0</v>
      </c>
      <c r="H64" s="191">
        <f t="shared" si="6"/>
        <v>0</v>
      </c>
      <c r="I64" s="190">
        <v>0</v>
      </c>
      <c r="J64" s="191">
        <f t="shared" si="7"/>
        <v>0</v>
      </c>
      <c r="K64" s="190">
        <v>1</v>
      </c>
      <c r="L64" s="191">
        <f t="shared" si="8"/>
        <v>29172.959999999999</v>
      </c>
      <c r="M64" s="190">
        <v>0</v>
      </c>
      <c r="N64" s="191">
        <f t="shared" si="9"/>
        <v>0</v>
      </c>
    </row>
    <row r="65" spans="2:14" ht="101.25" x14ac:dyDescent="0.3">
      <c r="B65" s="197" t="str">
        <f>'Orçamento-base'!C67</f>
        <v xml:space="preserve"> 9.3 </v>
      </c>
      <c r="C65" s="192" t="str">
        <f>'Orçamento-base'!G67</f>
        <v>CORRIMÃO SIMPLES FIXADO NO PISO EM AÇO GALVANIZADO DE 1.1/2", MONTANTES TUBULARES 1.1/2" ESPAÇADOS DE 1,00M, FIXADO COM CHUMBADOR MECÂNICO. AF_10/2025</v>
      </c>
      <c r="D65" s="189">
        <f>'Orçamento-base'!K67</f>
        <v>5139.82</v>
      </c>
      <c r="E65" s="190">
        <v>0</v>
      </c>
      <c r="F65" s="191">
        <f t="shared" si="5"/>
        <v>0</v>
      </c>
      <c r="G65" s="190">
        <v>0</v>
      </c>
      <c r="H65" s="191">
        <f t="shared" si="6"/>
        <v>0</v>
      </c>
      <c r="I65" s="190">
        <v>0</v>
      </c>
      <c r="J65" s="191">
        <f t="shared" si="7"/>
        <v>0</v>
      </c>
      <c r="K65" s="190">
        <v>1</v>
      </c>
      <c r="L65" s="191">
        <f t="shared" si="8"/>
        <v>5139.82</v>
      </c>
      <c r="M65" s="190">
        <v>0</v>
      </c>
      <c r="N65" s="191">
        <f t="shared" si="9"/>
        <v>0</v>
      </c>
    </row>
    <row r="66" spans="2:14" ht="141.75" x14ac:dyDescent="0.3">
      <c r="B66" s="197" t="str">
        <f>'Orçamento-base'!C68</f>
        <v xml:space="preserve"> 9.4 </v>
      </c>
      <c r="C66" s="192" t="str">
        <f>'Orçamento-base'!G68</f>
        <v>GUARDA-CORPO DE AÇO GALVANIZADO DE 1,30M, DUPLO CORRIMÃO, MONTANTES TUBULARES DE 1.1/4" ESPAÇADOS DE 1,20M, TRAVESSA SUPERIOR DE 1.1/2", GRADIL EM TUBOS HORIZONTAIS DE 1" E VERTICAIS DE 3/4", FIXADO COM ADESIVO ESTRUTURAL EPOXI. (BASE COMPOSIÇÃO SINAPI 99851)</v>
      </c>
      <c r="D66" s="189">
        <f>'Orçamento-base'!K68</f>
        <v>6029.82</v>
      </c>
      <c r="E66" s="190">
        <v>0</v>
      </c>
      <c r="F66" s="191">
        <f t="shared" si="5"/>
        <v>0</v>
      </c>
      <c r="G66" s="190">
        <v>0</v>
      </c>
      <c r="H66" s="191">
        <f t="shared" si="6"/>
        <v>0</v>
      </c>
      <c r="I66" s="190">
        <v>0</v>
      </c>
      <c r="J66" s="191">
        <f t="shared" si="7"/>
        <v>0</v>
      </c>
      <c r="K66" s="190">
        <v>1</v>
      </c>
      <c r="L66" s="191">
        <f t="shared" si="8"/>
        <v>6029.82</v>
      </c>
      <c r="M66" s="190">
        <v>0</v>
      </c>
      <c r="N66" s="191">
        <f t="shared" si="9"/>
        <v>0</v>
      </c>
    </row>
    <row r="67" spans="2:14" ht="101.25" x14ac:dyDescent="0.3">
      <c r="B67" s="197" t="str">
        <f>'Orçamento-base'!C69</f>
        <v xml:space="preserve"> 9.5 </v>
      </c>
      <c r="C67" s="192" t="str">
        <f>'Orçamento-base'!G69</f>
        <v>Tinta de aderencia epoxi-isocianato para superficies nao ferrosas tais como: aluminio, galvanizados, chumbo, ligas de cobre e niquel, bronze, ferro fundido e aco inox. Combativel com a tinta para isolamento eletrico</v>
      </c>
      <c r="D67" s="189">
        <f>'Orçamento-base'!K69</f>
        <v>308.60000000000002</v>
      </c>
      <c r="E67" s="190">
        <v>0</v>
      </c>
      <c r="F67" s="191">
        <f t="shared" si="5"/>
        <v>0</v>
      </c>
      <c r="G67" s="190">
        <v>0</v>
      </c>
      <c r="H67" s="191">
        <f t="shared" si="6"/>
        <v>0</v>
      </c>
      <c r="I67" s="190">
        <v>0</v>
      </c>
      <c r="J67" s="191">
        <f t="shared" si="7"/>
        <v>0</v>
      </c>
      <c r="K67" s="190">
        <v>1</v>
      </c>
      <c r="L67" s="191">
        <f t="shared" si="8"/>
        <v>308.60000000000002</v>
      </c>
      <c r="M67" s="190">
        <v>0</v>
      </c>
      <c r="N67" s="191">
        <f t="shared" si="9"/>
        <v>0</v>
      </c>
    </row>
    <row r="68" spans="2:14" ht="41.25" thickBot="1" x14ac:dyDescent="0.35">
      <c r="B68" s="197" t="str">
        <f>'Orçamento-base'!C70</f>
        <v xml:space="preserve"> 9.6 </v>
      </c>
      <c r="C68" s="192" t="str">
        <f>'Orçamento-base'!G70</f>
        <v>PINTURA DUAS DEMAOS TINTA ESMALTE ACETINADO EM SUPERFICIE METALICA</v>
      </c>
      <c r="D68" s="189">
        <f>'Orçamento-base'!K70</f>
        <v>1080.97</v>
      </c>
      <c r="E68" s="190">
        <v>0</v>
      </c>
      <c r="F68" s="191">
        <f t="shared" si="5"/>
        <v>0</v>
      </c>
      <c r="G68" s="190">
        <v>0</v>
      </c>
      <c r="H68" s="191">
        <f t="shared" si="6"/>
        <v>0</v>
      </c>
      <c r="I68" s="190">
        <v>0</v>
      </c>
      <c r="J68" s="191">
        <f t="shared" si="7"/>
        <v>0</v>
      </c>
      <c r="K68" s="190">
        <v>1</v>
      </c>
      <c r="L68" s="191">
        <f t="shared" si="8"/>
        <v>1080.97</v>
      </c>
      <c r="M68" s="190">
        <v>0</v>
      </c>
      <c r="N68" s="191">
        <f t="shared" si="9"/>
        <v>0</v>
      </c>
    </row>
    <row r="69" spans="2:14" ht="21.75" thickTop="1" thickBot="1" x14ac:dyDescent="0.35">
      <c r="B69" s="337" t="s">
        <v>330</v>
      </c>
      <c r="C69" s="338"/>
      <c r="D69" s="339"/>
      <c r="E69" s="314">
        <f>SUM(F10:F55)</f>
        <v>22189.719999999998</v>
      </c>
      <c r="F69" s="315"/>
      <c r="G69" s="314">
        <f>SUM(H10:H55)</f>
        <v>53363.052000000003</v>
      </c>
      <c r="H69" s="315"/>
      <c r="I69" s="314">
        <f>SUM(J10:J68)</f>
        <v>142080.42799999999</v>
      </c>
      <c r="J69" s="315"/>
      <c r="K69" s="314">
        <f>SUM(L10:L68)</f>
        <v>315874.13</v>
      </c>
      <c r="L69" s="315"/>
      <c r="M69" s="314">
        <f>SUM(N10:N68)</f>
        <v>222013.7</v>
      </c>
      <c r="N69" s="315"/>
    </row>
    <row r="70" spans="2:14" ht="21.75" thickTop="1" thickBot="1" x14ac:dyDescent="0.35">
      <c r="B70" s="316" t="s">
        <v>331</v>
      </c>
      <c r="C70" s="317"/>
      <c r="D70" s="317"/>
      <c r="E70" s="318">
        <f>E69</f>
        <v>22189.719999999998</v>
      </c>
      <c r="F70" s="319"/>
      <c r="G70" s="318">
        <f>G69+E69</f>
        <v>75552.771999999997</v>
      </c>
      <c r="H70" s="319"/>
      <c r="I70" s="318">
        <f>G70+I69</f>
        <v>217633.19999999998</v>
      </c>
      <c r="J70" s="319"/>
      <c r="K70" s="318">
        <f>I70+K69</f>
        <v>533507.32999999996</v>
      </c>
      <c r="L70" s="319"/>
      <c r="M70" s="318">
        <f>K70+M69</f>
        <v>755521.03</v>
      </c>
      <c r="N70" s="319"/>
    </row>
    <row r="71" spans="2:14" ht="21" thickTop="1" x14ac:dyDescent="0.3"/>
    <row r="73" spans="2:14" x14ac:dyDescent="0.3">
      <c r="C73" s="193" t="s">
        <v>316</v>
      </c>
      <c r="F73" s="194"/>
    </row>
    <row r="74" spans="2:14" x14ac:dyDescent="0.3">
      <c r="C74" s="193" t="s">
        <v>332</v>
      </c>
      <c r="D74" s="195"/>
      <c r="E74" s="195"/>
      <c r="F74" s="196" t="str">
        <f>'Orçamento-base'!G73</f>
        <v>Montenegro, 29 de maio de 2026.</v>
      </c>
    </row>
    <row r="75" spans="2:14" x14ac:dyDescent="0.3">
      <c r="C75" s="193" t="s">
        <v>333</v>
      </c>
      <c r="D75" s="195"/>
      <c r="E75" s="195"/>
      <c r="F75" s="195"/>
    </row>
  </sheetData>
  <mergeCells count="26">
    <mergeCell ref="B3:N3"/>
    <mergeCell ref="B2:N2"/>
    <mergeCell ref="I69:J69"/>
    <mergeCell ref="I70:J70"/>
    <mergeCell ref="K69:L69"/>
    <mergeCell ref="K70:L70"/>
    <mergeCell ref="M69:N69"/>
    <mergeCell ref="M70:N70"/>
    <mergeCell ref="I8:J8"/>
    <mergeCell ref="K8:L8"/>
    <mergeCell ref="M8:N8"/>
    <mergeCell ref="H7:N7"/>
    <mergeCell ref="H6:N6"/>
    <mergeCell ref="B5:N5"/>
    <mergeCell ref="B69:D69"/>
    <mergeCell ref="E69:F69"/>
    <mergeCell ref="B4:N4"/>
    <mergeCell ref="G69:H69"/>
    <mergeCell ref="B70:D70"/>
    <mergeCell ref="E70:F70"/>
    <mergeCell ref="G70:H70"/>
    <mergeCell ref="B8:B9"/>
    <mergeCell ref="C8:C9"/>
    <mergeCell ref="D8:D9"/>
    <mergeCell ref="E8:F8"/>
    <mergeCell ref="G8:H8"/>
  </mergeCell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4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F16"/>
  <sheetViews>
    <sheetView zoomScale="55" zoomScaleNormal="55" workbookViewId="0">
      <selection activeCell="M13" sqref="M13"/>
    </sheetView>
  </sheetViews>
  <sheetFormatPr defaultRowHeight="15" x14ac:dyDescent="0.25"/>
  <cols>
    <col min="1" max="1" width="4.5703125" style="211" customWidth="1"/>
    <col min="2" max="2" width="28.85546875" style="211" customWidth="1"/>
    <col min="3" max="3" width="33.7109375" style="211" customWidth="1"/>
    <col min="4" max="4" width="66.140625" style="211" customWidth="1"/>
    <col min="5" max="5" width="73.5703125" style="211" customWidth="1"/>
    <col min="6" max="6" width="24.7109375" style="211" customWidth="1"/>
    <col min="7" max="7" width="19.7109375" style="211" bestFit="1" customWidth="1"/>
    <col min="8" max="8" width="8.5703125" style="211" bestFit="1" customWidth="1"/>
    <col min="9" max="252" width="9.140625" style="211"/>
    <col min="253" max="253" width="4.5703125" style="211" customWidth="1"/>
    <col min="254" max="254" width="44.85546875" style="211" customWidth="1"/>
    <col min="255" max="508" width="9.140625" style="211"/>
    <col min="509" max="509" width="4.5703125" style="211" customWidth="1"/>
    <col min="510" max="510" width="44.85546875" style="211" customWidth="1"/>
    <col min="511" max="764" width="9.140625" style="211"/>
    <col min="765" max="765" width="4.5703125" style="211" customWidth="1"/>
    <col min="766" max="766" width="44.85546875" style="211" customWidth="1"/>
    <col min="767" max="1020" width="9.140625" style="211"/>
    <col min="1021" max="1021" width="4.5703125" style="211" customWidth="1"/>
    <col min="1022" max="1022" width="44.85546875" style="211" customWidth="1"/>
    <col min="1023" max="1276" width="9.140625" style="211"/>
    <col min="1277" max="1277" width="4.5703125" style="211" customWidth="1"/>
    <col min="1278" max="1278" width="44.85546875" style="211" customWidth="1"/>
    <col min="1279" max="1532" width="9.140625" style="211"/>
    <col min="1533" max="1533" width="4.5703125" style="211" customWidth="1"/>
    <col min="1534" max="1534" width="44.85546875" style="211" customWidth="1"/>
    <col min="1535" max="1788" width="9.140625" style="211"/>
    <col min="1789" max="1789" width="4.5703125" style="211" customWidth="1"/>
    <col min="1790" max="1790" width="44.85546875" style="211" customWidth="1"/>
    <col min="1791" max="2044" width="9.140625" style="211"/>
    <col min="2045" max="2045" width="4.5703125" style="211" customWidth="1"/>
    <col min="2046" max="2046" width="44.85546875" style="211" customWidth="1"/>
    <col min="2047" max="2300" width="9.140625" style="211"/>
    <col min="2301" max="2301" width="4.5703125" style="211" customWidth="1"/>
    <col min="2302" max="2302" width="44.85546875" style="211" customWidth="1"/>
    <col min="2303" max="2556" width="9.140625" style="211"/>
    <col min="2557" max="2557" width="4.5703125" style="211" customWidth="1"/>
    <col min="2558" max="2558" width="44.85546875" style="211" customWidth="1"/>
    <col min="2559" max="2812" width="9.140625" style="211"/>
    <col min="2813" max="2813" width="4.5703125" style="211" customWidth="1"/>
    <col min="2814" max="2814" width="44.85546875" style="211" customWidth="1"/>
    <col min="2815" max="3068" width="9.140625" style="211"/>
    <col min="3069" max="3069" width="4.5703125" style="211" customWidth="1"/>
    <col min="3070" max="3070" width="44.85546875" style="211" customWidth="1"/>
    <col min="3071" max="3324" width="9.140625" style="211"/>
    <col min="3325" max="3325" width="4.5703125" style="211" customWidth="1"/>
    <col min="3326" max="3326" width="44.85546875" style="211" customWidth="1"/>
    <col min="3327" max="3580" width="9.140625" style="211"/>
    <col min="3581" max="3581" width="4.5703125" style="211" customWidth="1"/>
    <col min="3582" max="3582" width="44.85546875" style="211" customWidth="1"/>
    <col min="3583" max="3836" width="9.140625" style="211"/>
    <col min="3837" max="3837" width="4.5703125" style="211" customWidth="1"/>
    <col min="3838" max="3838" width="44.85546875" style="211" customWidth="1"/>
    <col min="3839" max="4092" width="9.140625" style="211"/>
    <col min="4093" max="4093" width="4.5703125" style="211" customWidth="1"/>
    <col min="4094" max="4094" width="44.85546875" style="211" customWidth="1"/>
    <col min="4095" max="4348" width="9.140625" style="211"/>
    <col min="4349" max="4349" width="4.5703125" style="211" customWidth="1"/>
    <col min="4350" max="4350" width="44.85546875" style="211" customWidth="1"/>
    <col min="4351" max="4604" width="9.140625" style="211"/>
    <col min="4605" max="4605" width="4.5703125" style="211" customWidth="1"/>
    <col min="4606" max="4606" width="44.85546875" style="211" customWidth="1"/>
    <col min="4607" max="4860" width="9.140625" style="211"/>
    <col min="4861" max="4861" width="4.5703125" style="211" customWidth="1"/>
    <col min="4862" max="4862" width="44.85546875" style="211" customWidth="1"/>
    <col min="4863" max="5116" width="9.140625" style="211"/>
    <col min="5117" max="5117" width="4.5703125" style="211" customWidth="1"/>
    <col min="5118" max="5118" width="44.85546875" style="211" customWidth="1"/>
    <col min="5119" max="5372" width="9.140625" style="211"/>
    <col min="5373" max="5373" width="4.5703125" style="211" customWidth="1"/>
    <col min="5374" max="5374" width="44.85546875" style="211" customWidth="1"/>
    <col min="5375" max="5628" width="9.140625" style="211"/>
    <col min="5629" max="5629" width="4.5703125" style="211" customWidth="1"/>
    <col min="5630" max="5630" width="44.85546875" style="211" customWidth="1"/>
    <col min="5631" max="5884" width="9.140625" style="211"/>
    <col min="5885" max="5885" width="4.5703125" style="211" customWidth="1"/>
    <col min="5886" max="5886" width="44.85546875" style="211" customWidth="1"/>
    <col min="5887" max="6140" width="9.140625" style="211"/>
    <col min="6141" max="6141" width="4.5703125" style="211" customWidth="1"/>
    <col min="6142" max="6142" width="44.85546875" style="211" customWidth="1"/>
    <col min="6143" max="6396" width="9.140625" style="211"/>
    <col min="6397" max="6397" width="4.5703125" style="211" customWidth="1"/>
    <col min="6398" max="6398" width="44.85546875" style="211" customWidth="1"/>
    <col min="6399" max="6652" width="9.140625" style="211"/>
    <col min="6653" max="6653" width="4.5703125" style="211" customWidth="1"/>
    <col min="6654" max="6654" width="44.85546875" style="211" customWidth="1"/>
    <col min="6655" max="6908" width="9.140625" style="211"/>
    <col min="6909" max="6909" width="4.5703125" style="211" customWidth="1"/>
    <col min="6910" max="6910" width="44.85546875" style="211" customWidth="1"/>
    <col min="6911" max="7164" width="9.140625" style="211"/>
    <col min="7165" max="7165" width="4.5703125" style="211" customWidth="1"/>
    <col min="7166" max="7166" width="44.85546875" style="211" customWidth="1"/>
    <col min="7167" max="7420" width="9.140625" style="211"/>
    <col min="7421" max="7421" width="4.5703125" style="211" customWidth="1"/>
    <col min="7422" max="7422" width="44.85546875" style="211" customWidth="1"/>
    <col min="7423" max="7676" width="9.140625" style="211"/>
    <col min="7677" max="7677" width="4.5703125" style="211" customWidth="1"/>
    <col min="7678" max="7678" width="44.85546875" style="211" customWidth="1"/>
    <col min="7679" max="7932" width="9.140625" style="211"/>
    <col min="7933" max="7933" width="4.5703125" style="211" customWidth="1"/>
    <col min="7934" max="7934" width="44.85546875" style="211" customWidth="1"/>
    <col min="7935" max="8188" width="9.140625" style="211"/>
    <col min="8189" max="8189" width="4.5703125" style="211" customWidth="1"/>
    <col min="8190" max="8190" width="44.85546875" style="211" customWidth="1"/>
    <col min="8191" max="8444" width="9.140625" style="211"/>
    <col min="8445" max="8445" width="4.5703125" style="211" customWidth="1"/>
    <col min="8446" max="8446" width="44.85546875" style="211" customWidth="1"/>
    <col min="8447" max="8700" width="9.140625" style="211"/>
    <col min="8701" max="8701" width="4.5703125" style="211" customWidth="1"/>
    <col min="8702" max="8702" width="44.85546875" style="211" customWidth="1"/>
    <col min="8703" max="8956" width="9.140625" style="211"/>
    <col min="8957" max="8957" width="4.5703125" style="211" customWidth="1"/>
    <col min="8958" max="8958" width="44.85546875" style="211" customWidth="1"/>
    <col min="8959" max="9212" width="9.140625" style="211"/>
    <col min="9213" max="9213" width="4.5703125" style="211" customWidth="1"/>
    <col min="9214" max="9214" width="44.85546875" style="211" customWidth="1"/>
    <col min="9215" max="9468" width="9.140625" style="211"/>
    <col min="9469" max="9469" width="4.5703125" style="211" customWidth="1"/>
    <col min="9470" max="9470" width="44.85546875" style="211" customWidth="1"/>
    <col min="9471" max="9724" width="9.140625" style="211"/>
    <col min="9725" max="9725" width="4.5703125" style="211" customWidth="1"/>
    <col min="9726" max="9726" width="44.85546875" style="211" customWidth="1"/>
    <col min="9727" max="9980" width="9.140625" style="211"/>
    <col min="9981" max="9981" width="4.5703125" style="211" customWidth="1"/>
    <col min="9982" max="9982" width="44.85546875" style="211" customWidth="1"/>
    <col min="9983" max="10236" width="9.140625" style="211"/>
    <col min="10237" max="10237" width="4.5703125" style="211" customWidth="1"/>
    <col min="10238" max="10238" width="44.85546875" style="211" customWidth="1"/>
    <col min="10239" max="10492" width="9.140625" style="211"/>
    <col min="10493" max="10493" width="4.5703125" style="211" customWidth="1"/>
    <col min="10494" max="10494" width="44.85546875" style="211" customWidth="1"/>
    <col min="10495" max="10748" width="9.140625" style="211"/>
    <col min="10749" max="10749" width="4.5703125" style="211" customWidth="1"/>
    <col min="10750" max="10750" width="44.85546875" style="211" customWidth="1"/>
    <col min="10751" max="11004" width="9.140625" style="211"/>
    <col min="11005" max="11005" width="4.5703125" style="211" customWidth="1"/>
    <col min="11006" max="11006" width="44.85546875" style="211" customWidth="1"/>
    <col min="11007" max="11260" width="9.140625" style="211"/>
    <col min="11261" max="11261" width="4.5703125" style="211" customWidth="1"/>
    <col min="11262" max="11262" width="44.85546875" style="211" customWidth="1"/>
    <col min="11263" max="11516" width="9.140625" style="211"/>
    <col min="11517" max="11517" width="4.5703125" style="211" customWidth="1"/>
    <col min="11518" max="11518" width="44.85546875" style="211" customWidth="1"/>
    <col min="11519" max="11772" width="9.140625" style="211"/>
    <col min="11773" max="11773" width="4.5703125" style="211" customWidth="1"/>
    <col min="11774" max="11774" width="44.85546875" style="211" customWidth="1"/>
    <col min="11775" max="12028" width="9.140625" style="211"/>
    <col min="12029" max="12029" width="4.5703125" style="211" customWidth="1"/>
    <col min="12030" max="12030" width="44.85546875" style="211" customWidth="1"/>
    <col min="12031" max="12284" width="9.140625" style="211"/>
    <col min="12285" max="12285" width="4.5703125" style="211" customWidth="1"/>
    <col min="12286" max="12286" width="44.85546875" style="211" customWidth="1"/>
    <col min="12287" max="12540" width="9.140625" style="211"/>
    <col min="12541" max="12541" width="4.5703125" style="211" customWidth="1"/>
    <col min="12542" max="12542" width="44.85546875" style="211" customWidth="1"/>
    <col min="12543" max="12796" width="9.140625" style="211"/>
    <col min="12797" max="12797" width="4.5703125" style="211" customWidth="1"/>
    <col min="12798" max="12798" width="44.85546875" style="211" customWidth="1"/>
    <col min="12799" max="13052" width="9.140625" style="211"/>
    <col min="13053" max="13053" width="4.5703125" style="211" customWidth="1"/>
    <col min="13054" max="13054" width="44.85546875" style="211" customWidth="1"/>
    <col min="13055" max="13308" width="9.140625" style="211"/>
    <col min="13309" max="13309" width="4.5703125" style="211" customWidth="1"/>
    <col min="13310" max="13310" width="44.85546875" style="211" customWidth="1"/>
    <col min="13311" max="13564" width="9.140625" style="211"/>
    <col min="13565" max="13565" width="4.5703125" style="211" customWidth="1"/>
    <col min="13566" max="13566" width="44.85546875" style="211" customWidth="1"/>
    <col min="13567" max="13820" width="9.140625" style="211"/>
    <col min="13821" max="13821" width="4.5703125" style="211" customWidth="1"/>
    <col min="13822" max="13822" width="44.85546875" style="211" customWidth="1"/>
    <col min="13823" max="14076" width="9.140625" style="211"/>
    <col min="14077" max="14077" width="4.5703125" style="211" customWidth="1"/>
    <col min="14078" max="14078" width="44.85546875" style="211" customWidth="1"/>
    <col min="14079" max="14332" width="9.140625" style="211"/>
    <col min="14333" max="14333" width="4.5703125" style="211" customWidth="1"/>
    <col min="14334" max="14334" width="44.85546875" style="211" customWidth="1"/>
    <col min="14335" max="14588" width="9.140625" style="211"/>
    <col min="14589" max="14589" width="4.5703125" style="211" customWidth="1"/>
    <col min="14590" max="14590" width="44.85546875" style="211" customWidth="1"/>
    <col min="14591" max="14844" width="9.140625" style="211"/>
    <col min="14845" max="14845" width="4.5703125" style="211" customWidth="1"/>
    <col min="14846" max="14846" width="44.85546875" style="211" customWidth="1"/>
    <col min="14847" max="15100" width="9.140625" style="211"/>
    <col min="15101" max="15101" width="4.5703125" style="211" customWidth="1"/>
    <col min="15102" max="15102" width="44.85546875" style="211" customWidth="1"/>
    <col min="15103" max="15356" width="9.140625" style="211"/>
    <col min="15357" max="15357" width="4.5703125" style="211" customWidth="1"/>
    <col min="15358" max="15358" width="44.85546875" style="211" customWidth="1"/>
    <col min="15359" max="15612" width="9.140625" style="211"/>
    <col min="15613" max="15613" width="4.5703125" style="211" customWidth="1"/>
    <col min="15614" max="15614" width="44.85546875" style="211" customWidth="1"/>
    <col min="15615" max="15868" width="9.140625" style="211"/>
    <col min="15869" max="15869" width="4.5703125" style="211" customWidth="1"/>
    <col min="15870" max="15870" width="44.85546875" style="211" customWidth="1"/>
    <col min="15871" max="16124" width="9.140625" style="211"/>
    <col min="16125" max="16125" width="4.5703125" style="211" customWidth="1"/>
    <col min="16126" max="16126" width="44.85546875" style="211" customWidth="1"/>
    <col min="16127" max="16384" width="9.140625" style="211"/>
  </cols>
  <sheetData>
    <row r="1" spans="2:6" ht="15.75" thickBot="1" x14ac:dyDescent="0.3"/>
    <row r="2" spans="2:6" x14ac:dyDescent="0.25">
      <c r="B2" s="342"/>
      <c r="C2" s="343"/>
      <c r="D2" s="343"/>
      <c r="E2" s="343"/>
      <c r="F2" s="344"/>
    </row>
    <row r="3" spans="2:6" ht="18" x14ac:dyDescent="0.25">
      <c r="B3" s="345" t="s">
        <v>404</v>
      </c>
      <c r="C3" s="346"/>
      <c r="D3" s="346"/>
      <c r="E3" s="346"/>
      <c r="F3" s="347"/>
    </row>
    <row r="4" spans="2:6" x14ac:dyDescent="0.25">
      <c r="B4" s="348" t="s">
        <v>405</v>
      </c>
      <c r="C4" s="349"/>
      <c r="D4" s="349"/>
      <c r="E4" s="349"/>
      <c r="F4" s="350"/>
    </row>
    <row r="5" spans="2:6" x14ac:dyDescent="0.25">
      <c r="B5" s="348" t="s">
        <v>406</v>
      </c>
      <c r="C5" s="349"/>
      <c r="D5" s="349"/>
      <c r="E5" s="349"/>
      <c r="F5" s="350"/>
    </row>
    <row r="6" spans="2:6" ht="15.75" thickBot="1" x14ac:dyDescent="0.3">
      <c r="B6" s="212"/>
      <c r="C6" s="213"/>
      <c r="D6" s="213"/>
      <c r="E6" s="213"/>
      <c r="F6" s="214"/>
    </row>
    <row r="7" spans="2:6" ht="32.450000000000003" customHeight="1" x14ac:dyDescent="0.25">
      <c r="B7" s="351" t="s">
        <v>407</v>
      </c>
      <c r="C7" s="352"/>
      <c r="D7" s="352"/>
      <c r="E7" s="352"/>
      <c r="F7" s="353"/>
    </row>
    <row r="8" spans="2:6" ht="39" customHeight="1" thickBot="1" x14ac:dyDescent="0.3">
      <c r="B8" s="354" t="s">
        <v>408</v>
      </c>
      <c r="C8" s="355"/>
      <c r="D8" s="355"/>
      <c r="E8" s="355"/>
      <c r="F8" s="356"/>
    </row>
    <row r="9" spans="2:6" ht="27" customHeight="1" thickBot="1" x14ac:dyDescent="0.3">
      <c r="B9" s="215" t="s">
        <v>409</v>
      </c>
      <c r="C9" s="216" t="s">
        <v>410</v>
      </c>
      <c r="D9" s="216" t="s">
        <v>411</v>
      </c>
      <c r="E9" s="217" t="s">
        <v>412</v>
      </c>
      <c r="F9" s="217" t="s">
        <v>413</v>
      </c>
    </row>
    <row r="10" spans="2:6" ht="60" x14ac:dyDescent="0.25">
      <c r="B10" s="340" t="s">
        <v>414</v>
      </c>
      <c r="C10" s="218" t="s">
        <v>415</v>
      </c>
      <c r="D10" s="219" t="s">
        <v>416</v>
      </c>
      <c r="E10" s="220" t="s">
        <v>417</v>
      </c>
      <c r="F10" s="221">
        <v>6.3</v>
      </c>
    </row>
    <row r="11" spans="2:6" ht="60" x14ac:dyDescent="0.25">
      <c r="B11" s="340"/>
      <c r="C11" s="218" t="s">
        <v>418</v>
      </c>
      <c r="D11" s="219" t="s">
        <v>419</v>
      </c>
      <c r="E11" s="220" t="s">
        <v>420</v>
      </c>
      <c r="F11" s="222">
        <v>3.5</v>
      </c>
    </row>
    <row r="12" spans="2:6" ht="60" x14ac:dyDescent="0.25">
      <c r="B12" s="340"/>
      <c r="C12" s="223" t="s">
        <v>421</v>
      </c>
      <c r="D12" s="219" t="s">
        <v>422</v>
      </c>
      <c r="E12" s="224" t="s">
        <v>423</v>
      </c>
      <c r="F12" s="222">
        <v>14.1</v>
      </c>
    </row>
    <row r="13" spans="2:6" ht="60" x14ac:dyDescent="0.25">
      <c r="B13" s="340"/>
      <c r="C13" s="223" t="s">
        <v>424</v>
      </c>
      <c r="D13" s="225" t="s">
        <v>425</v>
      </c>
      <c r="E13" s="224" t="s">
        <v>426</v>
      </c>
      <c r="F13" s="222">
        <v>6.1</v>
      </c>
    </row>
    <row r="14" spans="2:6" ht="47.45" customHeight="1" thickBot="1" x14ac:dyDescent="0.3">
      <c r="B14" s="341"/>
      <c r="C14" s="226" t="s">
        <v>427</v>
      </c>
      <c r="D14" s="227" t="s">
        <v>428</v>
      </c>
      <c r="E14" s="228" t="s">
        <v>429</v>
      </c>
      <c r="F14" s="229">
        <v>29.7</v>
      </c>
    </row>
    <row r="15" spans="2:6" ht="15.75" thickBot="1" x14ac:dyDescent="0.3">
      <c r="B15" s="230"/>
      <c r="E15" s="231" t="s">
        <v>430</v>
      </c>
      <c r="F15" s="232">
        <f>(F10+F11+F12+F13+F14)/5</f>
        <v>11.940000000000001</v>
      </c>
    </row>
    <row r="16" spans="2:6" x14ac:dyDescent="0.25">
      <c r="B16" s="230"/>
    </row>
  </sheetData>
  <mergeCells count="7">
    <mergeCell ref="B10:B14"/>
    <mergeCell ref="B2:F2"/>
    <mergeCell ref="B3:F3"/>
    <mergeCell ref="B4:F4"/>
    <mergeCell ref="B5:F5"/>
    <mergeCell ref="B7:F7"/>
    <mergeCell ref="B8:F8"/>
  </mergeCells>
  <hyperlinks>
    <hyperlink ref="E10" r:id="rId1" xr:uid="{00000000-0004-0000-0400-000000000000}"/>
    <hyperlink ref="E11" r:id="rId2" xr:uid="{00000000-0004-0000-0400-000001000000}"/>
    <hyperlink ref="E12" r:id="rId3" xr:uid="{00000000-0004-0000-0400-000002000000}"/>
    <hyperlink ref="E13" r:id="rId4" xr:uid="{00000000-0004-0000-0400-000003000000}"/>
    <hyperlink ref="E14" r:id="rId5" xr:uid="{00000000-0004-0000-0400-000004000000}"/>
  </hyperlinks>
  <pageMargins left="0.51181102362204722" right="0.51181102362204722" top="0.78740157480314965" bottom="0.78740157480314965" header="0.31496062992125984" footer="0.31496062992125984"/>
  <pageSetup paperSize="9" scale="45" orientation="portrait" r:id="rId6"/>
  <drawing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F14"/>
  <sheetViews>
    <sheetView zoomScale="70" zoomScaleNormal="70" workbookViewId="0">
      <selection activeCell="D62" sqref="D62"/>
    </sheetView>
  </sheetViews>
  <sheetFormatPr defaultRowHeight="15" x14ac:dyDescent="0.25"/>
  <cols>
    <col min="1" max="1" width="4.5703125" style="211" customWidth="1"/>
    <col min="2" max="2" width="28.85546875" style="211" customWidth="1"/>
    <col min="3" max="3" width="33.7109375" style="211" customWidth="1"/>
    <col min="4" max="4" width="66.140625" style="211" customWidth="1"/>
    <col min="5" max="5" width="73.5703125" style="211" customWidth="1"/>
    <col min="6" max="6" width="33.28515625" style="211" bestFit="1" customWidth="1"/>
    <col min="7" max="7" width="19.7109375" style="211" bestFit="1" customWidth="1"/>
    <col min="8" max="8" width="8.5703125" style="211" bestFit="1" customWidth="1"/>
    <col min="9" max="252" width="9.140625" style="211"/>
    <col min="253" max="253" width="4.5703125" style="211" customWidth="1"/>
    <col min="254" max="254" width="44.85546875" style="211" customWidth="1"/>
    <col min="255" max="508" width="9.140625" style="211"/>
    <col min="509" max="509" width="4.5703125" style="211" customWidth="1"/>
    <col min="510" max="510" width="44.85546875" style="211" customWidth="1"/>
    <col min="511" max="764" width="9.140625" style="211"/>
    <col min="765" max="765" width="4.5703125" style="211" customWidth="1"/>
    <col min="766" max="766" width="44.85546875" style="211" customWidth="1"/>
    <col min="767" max="1020" width="9.140625" style="211"/>
    <col min="1021" max="1021" width="4.5703125" style="211" customWidth="1"/>
    <col min="1022" max="1022" width="44.85546875" style="211" customWidth="1"/>
    <col min="1023" max="1276" width="9.140625" style="211"/>
    <col min="1277" max="1277" width="4.5703125" style="211" customWidth="1"/>
    <col min="1278" max="1278" width="44.85546875" style="211" customWidth="1"/>
    <col min="1279" max="1532" width="9.140625" style="211"/>
    <col min="1533" max="1533" width="4.5703125" style="211" customWidth="1"/>
    <col min="1534" max="1534" width="44.85546875" style="211" customWidth="1"/>
    <col min="1535" max="1788" width="9.140625" style="211"/>
    <col min="1789" max="1789" width="4.5703125" style="211" customWidth="1"/>
    <col min="1790" max="1790" width="44.85546875" style="211" customWidth="1"/>
    <col min="1791" max="2044" width="9.140625" style="211"/>
    <col min="2045" max="2045" width="4.5703125" style="211" customWidth="1"/>
    <col min="2046" max="2046" width="44.85546875" style="211" customWidth="1"/>
    <col min="2047" max="2300" width="9.140625" style="211"/>
    <col min="2301" max="2301" width="4.5703125" style="211" customWidth="1"/>
    <col min="2302" max="2302" width="44.85546875" style="211" customWidth="1"/>
    <col min="2303" max="2556" width="9.140625" style="211"/>
    <col min="2557" max="2557" width="4.5703125" style="211" customWidth="1"/>
    <col min="2558" max="2558" width="44.85546875" style="211" customWidth="1"/>
    <col min="2559" max="2812" width="9.140625" style="211"/>
    <col min="2813" max="2813" width="4.5703125" style="211" customWidth="1"/>
    <col min="2814" max="2814" width="44.85546875" style="211" customWidth="1"/>
    <col min="2815" max="3068" width="9.140625" style="211"/>
    <col min="3069" max="3069" width="4.5703125" style="211" customWidth="1"/>
    <col min="3070" max="3070" width="44.85546875" style="211" customWidth="1"/>
    <col min="3071" max="3324" width="9.140625" style="211"/>
    <col min="3325" max="3325" width="4.5703125" style="211" customWidth="1"/>
    <col min="3326" max="3326" width="44.85546875" style="211" customWidth="1"/>
    <col min="3327" max="3580" width="9.140625" style="211"/>
    <col min="3581" max="3581" width="4.5703125" style="211" customWidth="1"/>
    <col min="3582" max="3582" width="44.85546875" style="211" customWidth="1"/>
    <col min="3583" max="3836" width="9.140625" style="211"/>
    <col min="3837" max="3837" width="4.5703125" style="211" customWidth="1"/>
    <col min="3838" max="3838" width="44.85546875" style="211" customWidth="1"/>
    <col min="3839" max="4092" width="9.140625" style="211"/>
    <col min="4093" max="4093" width="4.5703125" style="211" customWidth="1"/>
    <col min="4094" max="4094" width="44.85546875" style="211" customWidth="1"/>
    <col min="4095" max="4348" width="9.140625" style="211"/>
    <col min="4349" max="4349" width="4.5703125" style="211" customWidth="1"/>
    <col min="4350" max="4350" width="44.85546875" style="211" customWidth="1"/>
    <col min="4351" max="4604" width="9.140625" style="211"/>
    <col min="4605" max="4605" width="4.5703125" style="211" customWidth="1"/>
    <col min="4606" max="4606" width="44.85546875" style="211" customWidth="1"/>
    <col min="4607" max="4860" width="9.140625" style="211"/>
    <col min="4861" max="4861" width="4.5703125" style="211" customWidth="1"/>
    <col min="4862" max="4862" width="44.85546875" style="211" customWidth="1"/>
    <col min="4863" max="5116" width="9.140625" style="211"/>
    <col min="5117" max="5117" width="4.5703125" style="211" customWidth="1"/>
    <col min="5118" max="5118" width="44.85546875" style="211" customWidth="1"/>
    <col min="5119" max="5372" width="9.140625" style="211"/>
    <col min="5373" max="5373" width="4.5703125" style="211" customWidth="1"/>
    <col min="5374" max="5374" width="44.85546875" style="211" customWidth="1"/>
    <col min="5375" max="5628" width="9.140625" style="211"/>
    <col min="5629" max="5629" width="4.5703125" style="211" customWidth="1"/>
    <col min="5630" max="5630" width="44.85546875" style="211" customWidth="1"/>
    <col min="5631" max="5884" width="9.140625" style="211"/>
    <col min="5885" max="5885" width="4.5703125" style="211" customWidth="1"/>
    <col min="5886" max="5886" width="44.85546875" style="211" customWidth="1"/>
    <col min="5887" max="6140" width="9.140625" style="211"/>
    <col min="6141" max="6141" width="4.5703125" style="211" customWidth="1"/>
    <col min="6142" max="6142" width="44.85546875" style="211" customWidth="1"/>
    <col min="6143" max="6396" width="9.140625" style="211"/>
    <col min="6397" max="6397" width="4.5703125" style="211" customWidth="1"/>
    <col min="6398" max="6398" width="44.85546875" style="211" customWidth="1"/>
    <col min="6399" max="6652" width="9.140625" style="211"/>
    <col min="6653" max="6653" width="4.5703125" style="211" customWidth="1"/>
    <col min="6654" max="6654" width="44.85546875" style="211" customWidth="1"/>
    <col min="6655" max="6908" width="9.140625" style="211"/>
    <col min="6909" max="6909" width="4.5703125" style="211" customWidth="1"/>
    <col min="6910" max="6910" width="44.85546875" style="211" customWidth="1"/>
    <col min="6911" max="7164" width="9.140625" style="211"/>
    <col min="7165" max="7165" width="4.5703125" style="211" customWidth="1"/>
    <col min="7166" max="7166" width="44.85546875" style="211" customWidth="1"/>
    <col min="7167" max="7420" width="9.140625" style="211"/>
    <col min="7421" max="7421" width="4.5703125" style="211" customWidth="1"/>
    <col min="7422" max="7422" width="44.85546875" style="211" customWidth="1"/>
    <col min="7423" max="7676" width="9.140625" style="211"/>
    <col min="7677" max="7677" width="4.5703125" style="211" customWidth="1"/>
    <col min="7678" max="7678" width="44.85546875" style="211" customWidth="1"/>
    <col min="7679" max="7932" width="9.140625" style="211"/>
    <col min="7933" max="7933" width="4.5703125" style="211" customWidth="1"/>
    <col min="7934" max="7934" width="44.85546875" style="211" customWidth="1"/>
    <col min="7935" max="8188" width="9.140625" style="211"/>
    <col min="8189" max="8189" width="4.5703125" style="211" customWidth="1"/>
    <col min="8190" max="8190" width="44.85546875" style="211" customWidth="1"/>
    <col min="8191" max="8444" width="9.140625" style="211"/>
    <col min="8445" max="8445" width="4.5703125" style="211" customWidth="1"/>
    <col min="8446" max="8446" width="44.85546875" style="211" customWidth="1"/>
    <col min="8447" max="8700" width="9.140625" style="211"/>
    <col min="8701" max="8701" width="4.5703125" style="211" customWidth="1"/>
    <col min="8702" max="8702" width="44.85546875" style="211" customWidth="1"/>
    <col min="8703" max="8956" width="9.140625" style="211"/>
    <col min="8957" max="8957" width="4.5703125" style="211" customWidth="1"/>
    <col min="8958" max="8958" width="44.85546875" style="211" customWidth="1"/>
    <col min="8959" max="9212" width="9.140625" style="211"/>
    <col min="9213" max="9213" width="4.5703125" style="211" customWidth="1"/>
    <col min="9214" max="9214" width="44.85546875" style="211" customWidth="1"/>
    <col min="9215" max="9468" width="9.140625" style="211"/>
    <col min="9469" max="9469" width="4.5703125" style="211" customWidth="1"/>
    <col min="9470" max="9470" width="44.85546875" style="211" customWidth="1"/>
    <col min="9471" max="9724" width="9.140625" style="211"/>
    <col min="9725" max="9725" width="4.5703125" style="211" customWidth="1"/>
    <col min="9726" max="9726" width="44.85546875" style="211" customWidth="1"/>
    <col min="9727" max="9980" width="9.140625" style="211"/>
    <col min="9981" max="9981" width="4.5703125" style="211" customWidth="1"/>
    <col min="9982" max="9982" width="44.85546875" style="211" customWidth="1"/>
    <col min="9983" max="10236" width="9.140625" style="211"/>
    <col min="10237" max="10237" width="4.5703125" style="211" customWidth="1"/>
    <col min="10238" max="10238" width="44.85546875" style="211" customWidth="1"/>
    <col min="10239" max="10492" width="9.140625" style="211"/>
    <col min="10493" max="10493" width="4.5703125" style="211" customWidth="1"/>
    <col min="10494" max="10494" width="44.85546875" style="211" customWidth="1"/>
    <col min="10495" max="10748" width="9.140625" style="211"/>
    <col min="10749" max="10749" width="4.5703125" style="211" customWidth="1"/>
    <col min="10750" max="10750" width="44.85546875" style="211" customWidth="1"/>
    <col min="10751" max="11004" width="9.140625" style="211"/>
    <col min="11005" max="11005" width="4.5703125" style="211" customWidth="1"/>
    <col min="11006" max="11006" width="44.85546875" style="211" customWidth="1"/>
    <col min="11007" max="11260" width="9.140625" style="211"/>
    <col min="11261" max="11261" width="4.5703125" style="211" customWidth="1"/>
    <col min="11262" max="11262" width="44.85546875" style="211" customWidth="1"/>
    <col min="11263" max="11516" width="9.140625" style="211"/>
    <col min="11517" max="11517" width="4.5703125" style="211" customWidth="1"/>
    <col min="11518" max="11518" width="44.85546875" style="211" customWidth="1"/>
    <col min="11519" max="11772" width="9.140625" style="211"/>
    <col min="11773" max="11773" width="4.5703125" style="211" customWidth="1"/>
    <col min="11774" max="11774" width="44.85546875" style="211" customWidth="1"/>
    <col min="11775" max="12028" width="9.140625" style="211"/>
    <col min="12029" max="12029" width="4.5703125" style="211" customWidth="1"/>
    <col min="12030" max="12030" width="44.85546875" style="211" customWidth="1"/>
    <col min="12031" max="12284" width="9.140625" style="211"/>
    <col min="12285" max="12285" width="4.5703125" style="211" customWidth="1"/>
    <col min="12286" max="12286" width="44.85546875" style="211" customWidth="1"/>
    <col min="12287" max="12540" width="9.140625" style="211"/>
    <col min="12541" max="12541" width="4.5703125" style="211" customWidth="1"/>
    <col min="12542" max="12542" width="44.85546875" style="211" customWidth="1"/>
    <col min="12543" max="12796" width="9.140625" style="211"/>
    <col min="12797" max="12797" width="4.5703125" style="211" customWidth="1"/>
    <col min="12798" max="12798" width="44.85546875" style="211" customWidth="1"/>
    <col min="12799" max="13052" width="9.140625" style="211"/>
    <col min="13053" max="13053" width="4.5703125" style="211" customWidth="1"/>
    <col min="13054" max="13054" width="44.85546875" style="211" customWidth="1"/>
    <col min="13055" max="13308" width="9.140625" style="211"/>
    <col min="13309" max="13309" width="4.5703125" style="211" customWidth="1"/>
    <col min="13310" max="13310" width="44.85546875" style="211" customWidth="1"/>
    <col min="13311" max="13564" width="9.140625" style="211"/>
    <col min="13565" max="13565" width="4.5703125" style="211" customWidth="1"/>
    <col min="13566" max="13566" width="44.85546875" style="211" customWidth="1"/>
    <col min="13567" max="13820" width="9.140625" style="211"/>
    <col min="13821" max="13821" width="4.5703125" style="211" customWidth="1"/>
    <col min="13822" max="13822" width="44.85546875" style="211" customWidth="1"/>
    <col min="13823" max="14076" width="9.140625" style="211"/>
    <col min="14077" max="14077" width="4.5703125" style="211" customWidth="1"/>
    <col min="14078" max="14078" width="44.85546875" style="211" customWidth="1"/>
    <col min="14079" max="14332" width="9.140625" style="211"/>
    <col min="14333" max="14333" width="4.5703125" style="211" customWidth="1"/>
    <col min="14334" max="14334" width="44.85546875" style="211" customWidth="1"/>
    <col min="14335" max="14588" width="9.140625" style="211"/>
    <col min="14589" max="14589" width="4.5703125" style="211" customWidth="1"/>
    <col min="14590" max="14590" width="44.85546875" style="211" customWidth="1"/>
    <col min="14591" max="14844" width="9.140625" style="211"/>
    <col min="14845" max="14845" width="4.5703125" style="211" customWidth="1"/>
    <col min="14846" max="14846" width="44.85546875" style="211" customWidth="1"/>
    <col min="14847" max="15100" width="9.140625" style="211"/>
    <col min="15101" max="15101" width="4.5703125" style="211" customWidth="1"/>
    <col min="15102" max="15102" width="44.85546875" style="211" customWidth="1"/>
    <col min="15103" max="15356" width="9.140625" style="211"/>
    <col min="15357" max="15357" width="4.5703125" style="211" customWidth="1"/>
    <col min="15358" max="15358" width="44.85546875" style="211" customWidth="1"/>
    <col min="15359" max="15612" width="9.140625" style="211"/>
    <col min="15613" max="15613" width="4.5703125" style="211" customWidth="1"/>
    <col min="15614" max="15614" width="44.85546875" style="211" customWidth="1"/>
    <col min="15615" max="15868" width="9.140625" style="211"/>
    <col min="15869" max="15869" width="4.5703125" style="211" customWidth="1"/>
    <col min="15870" max="15870" width="44.85546875" style="211" customWidth="1"/>
    <col min="15871" max="16124" width="9.140625" style="211"/>
    <col min="16125" max="16125" width="4.5703125" style="211" customWidth="1"/>
    <col min="16126" max="16126" width="44.85546875" style="211" customWidth="1"/>
    <col min="16127" max="16384" width="9.140625" style="211"/>
  </cols>
  <sheetData>
    <row r="1" spans="2:6" ht="15.75" thickBot="1" x14ac:dyDescent="0.3"/>
    <row r="2" spans="2:6" x14ac:dyDescent="0.25">
      <c r="B2" s="342"/>
      <c r="C2" s="343"/>
      <c r="D2" s="343"/>
      <c r="E2" s="343"/>
      <c r="F2" s="344"/>
    </row>
    <row r="3" spans="2:6" ht="18" x14ac:dyDescent="0.25">
      <c r="B3" s="345" t="s">
        <v>404</v>
      </c>
      <c r="C3" s="346"/>
      <c r="D3" s="346"/>
      <c r="E3" s="346"/>
      <c r="F3" s="347"/>
    </row>
    <row r="4" spans="2:6" x14ac:dyDescent="0.25">
      <c r="B4" s="348" t="s">
        <v>405</v>
      </c>
      <c r="C4" s="349"/>
      <c r="D4" s="349"/>
      <c r="E4" s="349"/>
      <c r="F4" s="350"/>
    </row>
    <row r="5" spans="2:6" x14ac:dyDescent="0.25">
      <c r="B5" s="348" t="s">
        <v>406</v>
      </c>
      <c r="C5" s="349"/>
      <c r="D5" s="349"/>
      <c r="E5" s="349"/>
      <c r="F5" s="350"/>
    </row>
    <row r="6" spans="2:6" ht="15.75" thickBot="1" x14ac:dyDescent="0.3">
      <c r="B6" s="212"/>
      <c r="C6" s="213"/>
      <c r="D6" s="213"/>
      <c r="E6" s="213"/>
      <c r="F6" s="214"/>
    </row>
    <row r="7" spans="2:6" ht="32.450000000000003" customHeight="1" x14ac:dyDescent="0.25">
      <c r="B7" s="351" t="s">
        <v>407</v>
      </c>
      <c r="C7" s="352"/>
      <c r="D7" s="352"/>
      <c r="E7" s="352"/>
      <c r="F7" s="353"/>
    </row>
    <row r="8" spans="2:6" ht="39" customHeight="1" thickBot="1" x14ac:dyDescent="0.3">
      <c r="B8" s="354" t="s">
        <v>408</v>
      </c>
      <c r="C8" s="355"/>
      <c r="D8" s="355"/>
      <c r="E8" s="355"/>
      <c r="F8" s="356"/>
    </row>
    <row r="9" spans="2:6" ht="27" customHeight="1" thickBot="1" x14ac:dyDescent="0.3">
      <c r="B9" s="233" t="s">
        <v>409</v>
      </c>
      <c r="C9" s="234" t="s">
        <v>410</v>
      </c>
      <c r="D9" s="234" t="s">
        <v>411</v>
      </c>
      <c r="E9" s="234" t="s">
        <v>412</v>
      </c>
      <c r="F9" s="217" t="s">
        <v>413</v>
      </c>
    </row>
    <row r="10" spans="2:6" ht="60" x14ac:dyDescent="0.25">
      <c r="B10" s="357" t="s">
        <v>431</v>
      </c>
      <c r="C10" s="235" t="s">
        <v>424</v>
      </c>
      <c r="D10" s="236" t="s">
        <v>425</v>
      </c>
      <c r="E10" s="237" t="s">
        <v>426</v>
      </c>
      <c r="F10" s="238">
        <v>6.1</v>
      </c>
    </row>
    <row r="11" spans="2:6" ht="60" x14ac:dyDescent="0.25">
      <c r="B11" s="357"/>
      <c r="C11" s="235" t="s">
        <v>421</v>
      </c>
      <c r="D11" s="239" t="s">
        <v>422</v>
      </c>
      <c r="E11" s="237" t="s">
        <v>423</v>
      </c>
      <c r="F11" s="240">
        <v>14.1</v>
      </c>
    </row>
    <row r="12" spans="2:6" ht="49.15" customHeight="1" thickBot="1" x14ac:dyDescent="0.3">
      <c r="B12" s="358"/>
      <c r="C12" s="241" t="s">
        <v>427</v>
      </c>
      <c r="D12" s="242" t="s">
        <v>428</v>
      </c>
      <c r="E12" s="243" t="s">
        <v>429</v>
      </c>
      <c r="F12" s="244">
        <v>29.7</v>
      </c>
    </row>
    <row r="13" spans="2:6" ht="15.75" thickBot="1" x14ac:dyDescent="0.3">
      <c r="B13" s="230"/>
      <c r="E13" s="231" t="s">
        <v>432</v>
      </c>
      <c r="F13" s="245">
        <f>(F10+F11+F12)/3</f>
        <v>16.633333333333333</v>
      </c>
    </row>
    <row r="14" spans="2:6" x14ac:dyDescent="0.25">
      <c r="B14" s="230"/>
    </row>
  </sheetData>
  <mergeCells count="7">
    <mergeCell ref="B10:B12"/>
    <mergeCell ref="B2:F2"/>
    <mergeCell ref="B3:F3"/>
    <mergeCell ref="B4:F4"/>
    <mergeCell ref="B5:F5"/>
    <mergeCell ref="B7:F7"/>
    <mergeCell ref="B8:F8"/>
  </mergeCells>
  <hyperlinks>
    <hyperlink ref="E10" r:id="rId1" xr:uid="{00000000-0004-0000-0500-000000000000}"/>
    <hyperlink ref="E11" r:id="rId2" xr:uid="{00000000-0004-0000-0500-000001000000}"/>
    <hyperlink ref="E12" r:id="rId3" xr:uid="{00000000-0004-0000-0500-000002000000}"/>
  </hyperlinks>
  <pageMargins left="0.51181102362204722" right="0.51181102362204722" top="0.78740157480314965" bottom="0.78740157480314965" header="0.31496062992125984" footer="0.31496062992125984"/>
  <pageSetup paperSize="9" scale="45" orientation="portrait" r:id="rId4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86"/>
  <sheetViews>
    <sheetView showWhiteSpace="0" workbookViewId="0">
      <selection activeCell="J88" sqref="A1:J88"/>
    </sheetView>
  </sheetViews>
  <sheetFormatPr defaultRowHeight="14.25" x14ac:dyDescent="0.2"/>
  <cols>
    <col min="1" max="2" width="13.7109375" style="251" bestFit="1" customWidth="1"/>
    <col min="3" max="3" width="11.42578125" style="251" bestFit="1" customWidth="1"/>
    <col min="4" max="4" width="68.5703125" style="251" bestFit="1" customWidth="1"/>
    <col min="5" max="5" width="17.140625" style="251" bestFit="1" customWidth="1"/>
    <col min="6" max="8" width="13.7109375" style="251" bestFit="1" customWidth="1"/>
    <col min="9" max="11" width="16" style="251" bestFit="1" customWidth="1"/>
    <col min="12" max="16384" width="9.140625" style="251"/>
  </cols>
  <sheetData>
    <row r="1" spans="1:10" ht="15" x14ac:dyDescent="0.2">
      <c r="A1" s="250"/>
      <c r="B1" s="250"/>
      <c r="C1" s="365" t="s">
        <v>337</v>
      </c>
      <c r="D1" s="365"/>
      <c r="E1" s="365" t="s">
        <v>338</v>
      </c>
      <c r="F1" s="365"/>
      <c r="G1" s="365"/>
      <c r="H1" s="365"/>
      <c r="I1" s="365"/>
      <c r="J1" s="365"/>
    </row>
    <row r="2" spans="1:10" ht="80.099999999999994" customHeight="1" x14ac:dyDescent="0.2">
      <c r="A2" s="198"/>
      <c r="B2" s="198"/>
      <c r="C2" s="366" t="s">
        <v>339</v>
      </c>
      <c r="D2" s="366"/>
      <c r="E2" s="366" t="s">
        <v>340</v>
      </c>
      <c r="F2" s="366"/>
      <c r="G2" s="366"/>
      <c r="H2" s="366"/>
      <c r="I2" s="367"/>
      <c r="J2" s="367"/>
    </row>
    <row r="4" spans="1:10" ht="30" customHeight="1" x14ac:dyDescent="0.25">
      <c r="A4" s="363" t="s">
        <v>337</v>
      </c>
      <c r="B4" s="364"/>
      <c r="C4" s="364"/>
      <c r="D4" s="364"/>
      <c r="E4" s="364"/>
      <c r="F4" s="364"/>
      <c r="G4" s="364"/>
      <c r="H4" s="364"/>
      <c r="I4" s="364"/>
      <c r="J4" s="364"/>
    </row>
    <row r="5" spans="1:10" ht="18" customHeight="1" x14ac:dyDescent="0.2">
      <c r="A5" s="248" t="s">
        <v>219</v>
      </c>
      <c r="B5" s="199" t="s">
        <v>193</v>
      </c>
      <c r="C5" s="248" t="s">
        <v>341</v>
      </c>
      <c r="D5" s="248" t="s">
        <v>161</v>
      </c>
      <c r="E5" s="360" t="s">
        <v>342</v>
      </c>
      <c r="F5" s="360"/>
      <c r="G5" s="200" t="s">
        <v>343</v>
      </c>
      <c r="H5" s="199" t="s">
        <v>344</v>
      </c>
      <c r="I5" s="199" t="s">
        <v>345</v>
      </c>
      <c r="J5" s="199" t="s">
        <v>346</v>
      </c>
    </row>
    <row r="6" spans="1:10" ht="24" customHeight="1" x14ac:dyDescent="0.2">
      <c r="A6" s="249" t="s">
        <v>347</v>
      </c>
      <c r="B6" s="201" t="s">
        <v>255</v>
      </c>
      <c r="C6" s="249" t="s">
        <v>251</v>
      </c>
      <c r="D6" s="249" t="s">
        <v>273</v>
      </c>
      <c r="E6" s="361" t="s">
        <v>348</v>
      </c>
      <c r="F6" s="361"/>
      <c r="G6" s="202" t="s">
        <v>313</v>
      </c>
      <c r="H6" s="203">
        <v>1</v>
      </c>
      <c r="I6" s="204">
        <v>12.36</v>
      </c>
      <c r="J6" s="204">
        <v>12.36</v>
      </c>
    </row>
    <row r="7" spans="1:10" ht="24" customHeight="1" x14ac:dyDescent="0.2">
      <c r="A7" s="247" t="s">
        <v>349</v>
      </c>
      <c r="B7" s="205" t="s">
        <v>350</v>
      </c>
      <c r="C7" s="247" t="s">
        <v>191</v>
      </c>
      <c r="D7" s="247" t="s">
        <v>351</v>
      </c>
      <c r="E7" s="362" t="s">
        <v>352</v>
      </c>
      <c r="F7" s="362"/>
      <c r="G7" s="206" t="s">
        <v>310</v>
      </c>
      <c r="H7" s="207">
        <v>0.08</v>
      </c>
      <c r="I7" s="208">
        <v>23.48</v>
      </c>
      <c r="J7" s="208">
        <v>1.87</v>
      </c>
    </row>
    <row r="8" spans="1:10" ht="26.1" customHeight="1" x14ac:dyDescent="0.2">
      <c r="A8" s="247" t="s">
        <v>353</v>
      </c>
      <c r="B8" s="205" t="s">
        <v>354</v>
      </c>
      <c r="C8" s="247" t="s">
        <v>191</v>
      </c>
      <c r="D8" s="247" t="s">
        <v>355</v>
      </c>
      <c r="E8" s="362" t="s">
        <v>356</v>
      </c>
      <c r="F8" s="362"/>
      <c r="G8" s="206" t="s">
        <v>313</v>
      </c>
      <c r="H8" s="207">
        <v>1</v>
      </c>
      <c r="I8" s="208">
        <v>7.19</v>
      </c>
      <c r="J8" s="208">
        <v>7.19</v>
      </c>
    </row>
    <row r="9" spans="1:10" ht="26.1" customHeight="1" x14ac:dyDescent="0.2">
      <c r="A9" s="247" t="s">
        <v>353</v>
      </c>
      <c r="B9" s="205" t="s">
        <v>357</v>
      </c>
      <c r="C9" s="247" t="s">
        <v>191</v>
      </c>
      <c r="D9" s="247" t="s">
        <v>358</v>
      </c>
      <c r="E9" s="362" t="s">
        <v>356</v>
      </c>
      <c r="F9" s="362"/>
      <c r="G9" s="206" t="s">
        <v>313</v>
      </c>
      <c r="H9" s="207">
        <v>1</v>
      </c>
      <c r="I9" s="208">
        <v>3.3</v>
      </c>
      <c r="J9" s="208">
        <v>3.3</v>
      </c>
    </row>
    <row r="10" spans="1:10" x14ac:dyDescent="0.2">
      <c r="A10" s="246"/>
      <c r="B10" s="246"/>
      <c r="C10" s="246"/>
      <c r="D10" s="246"/>
      <c r="E10" s="246" t="s">
        <v>474</v>
      </c>
      <c r="F10" s="209">
        <v>1.35</v>
      </c>
      <c r="G10" s="246" t="s">
        <v>475</v>
      </c>
      <c r="H10" s="209">
        <v>0</v>
      </c>
      <c r="I10" s="246" t="s">
        <v>476</v>
      </c>
      <c r="J10" s="209">
        <v>1.35</v>
      </c>
    </row>
    <row r="11" spans="1:10" ht="15" thickBot="1" x14ac:dyDescent="0.25">
      <c r="A11" s="246"/>
      <c r="B11" s="246"/>
      <c r="C11" s="246"/>
      <c r="D11" s="246"/>
      <c r="E11" s="246" t="s">
        <v>477</v>
      </c>
      <c r="F11" s="209">
        <v>0</v>
      </c>
      <c r="G11" s="246"/>
      <c r="H11" s="359" t="s">
        <v>478</v>
      </c>
      <c r="I11" s="359"/>
      <c r="J11" s="209">
        <v>12.36</v>
      </c>
    </row>
    <row r="12" spans="1:10" ht="0.95" customHeight="1" thickTop="1" x14ac:dyDescent="0.2">
      <c r="A12" s="210"/>
      <c r="B12" s="210"/>
      <c r="C12" s="210"/>
      <c r="D12" s="210"/>
      <c r="E12" s="210"/>
      <c r="F12" s="210"/>
      <c r="G12" s="210"/>
      <c r="H12" s="210"/>
      <c r="I12" s="210"/>
      <c r="J12" s="210"/>
    </row>
    <row r="13" spans="1:10" ht="18" customHeight="1" x14ac:dyDescent="0.2">
      <c r="A13" s="248" t="s">
        <v>220</v>
      </c>
      <c r="B13" s="199" t="s">
        <v>193</v>
      </c>
      <c r="C13" s="248" t="s">
        <v>341</v>
      </c>
      <c r="D13" s="248" t="s">
        <v>161</v>
      </c>
      <c r="E13" s="360" t="s">
        <v>342</v>
      </c>
      <c r="F13" s="360"/>
      <c r="G13" s="200" t="s">
        <v>343</v>
      </c>
      <c r="H13" s="199" t="s">
        <v>344</v>
      </c>
      <c r="I13" s="199" t="s">
        <v>345</v>
      </c>
      <c r="J13" s="199" t="s">
        <v>346</v>
      </c>
    </row>
    <row r="14" spans="1:10" ht="51.95" customHeight="1" x14ac:dyDescent="0.2">
      <c r="A14" s="249" t="s">
        <v>347</v>
      </c>
      <c r="B14" s="201" t="s">
        <v>256</v>
      </c>
      <c r="C14" s="249" t="s">
        <v>251</v>
      </c>
      <c r="D14" s="249" t="s">
        <v>275</v>
      </c>
      <c r="E14" s="361" t="s">
        <v>359</v>
      </c>
      <c r="F14" s="361"/>
      <c r="G14" s="202" t="s">
        <v>313</v>
      </c>
      <c r="H14" s="203">
        <v>1</v>
      </c>
      <c r="I14" s="204">
        <v>100.14</v>
      </c>
      <c r="J14" s="204">
        <v>100.14</v>
      </c>
    </row>
    <row r="15" spans="1:10" ht="65.099999999999994" customHeight="1" x14ac:dyDescent="0.2">
      <c r="A15" s="247" t="s">
        <v>349</v>
      </c>
      <c r="B15" s="205" t="s">
        <v>360</v>
      </c>
      <c r="C15" s="247" t="s">
        <v>191</v>
      </c>
      <c r="D15" s="247" t="s">
        <v>361</v>
      </c>
      <c r="E15" s="362" t="s">
        <v>362</v>
      </c>
      <c r="F15" s="362"/>
      <c r="G15" s="206" t="s">
        <v>311</v>
      </c>
      <c r="H15" s="207">
        <v>0.15</v>
      </c>
      <c r="I15" s="208">
        <v>20.29</v>
      </c>
      <c r="J15" s="208">
        <v>3.04</v>
      </c>
    </row>
    <row r="16" spans="1:10" ht="24" customHeight="1" x14ac:dyDescent="0.2">
      <c r="A16" s="247" t="s">
        <v>349</v>
      </c>
      <c r="B16" s="205" t="s">
        <v>350</v>
      </c>
      <c r="C16" s="247" t="s">
        <v>191</v>
      </c>
      <c r="D16" s="247" t="s">
        <v>351</v>
      </c>
      <c r="E16" s="362" t="s">
        <v>352</v>
      </c>
      <c r="F16" s="362"/>
      <c r="G16" s="206" t="s">
        <v>310</v>
      </c>
      <c r="H16" s="207">
        <v>0.24</v>
      </c>
      <c r="I16" s="208">
        <v>23.48</v>
      </c>
      <c r="J16" s="208">
        <v>5.63</v>
      </c>
    </row>
    <row r="17" spans="1:10" ht="24" customHeight="1" x14ac:dyDescent="0.2">
      <c r="A17" s="247" t="s">
        <v>349</v>
      </c>
      <c r="B17" s="205" t="s">
        <v>363</v>
      </c>
      <c r="C17" s="247" t="s">
        <v>191</v>
      </c>
      <c r="D17" s="247" t="s">
        <v>364</v>
      </c>
      <c r="E17" s="362" t="s">
        <v>352</v>
      </c>
      <c r="F17" s="362"/>
      <c r="G17" s="206" t="s">
        <v>310</v>
      </c>
      <c r="H17" s="207">
        <v>0.12</v>
      </c>
      <c r="I17" s="208">
        <v>28.14</v>
      </c>
      <c r="J17" s="208">
        <v>3.37</v>
      </c>
    </row>
    <row r="18" spans="1:10" ht="65.099999999999994" customHeight="1" x14ac:dyDescent="0.2">
      <c r="A18" s="247" t="s">
        <v>349</v>
      </c>
      <c r="B18" s="205" t="s">
        <v>365</v>
      </c>
      <c r="C18" s="247" t="s">
        <v>191</v>
      </c>
      <c r="D18" s="247" t="s">
        <v>278</v>
      </c>
      <c r="E18" s="362" t="s">
        <v>366</v>
      </c>
      <c r="F18" s="362"/>
      <c r="G18" s="206" t="s">
        <v>311</v>
      </c>
      <c r="H18" s="207">
        <v>0.4</v>
      </c>
      <c r="I18" s="208">
        <v>8.69</v>
      </c>
      <c r="J18" s="208">
        <v>3.47</v>
      </c>
    </row>
    <row r="19" spans="1:10" ht="39" customHeight="1" x14ac:dyDescent="0.2">
      <c r="A19" s="247" t="s">
        <v>349</v>
      </c>
      <c r="B19" s="205" t="s">
        <v>367</v>
      </c>
      <c r="C19" s="247" t="s">
        <v>250</v>
      </c>
      <c r="D19" s="247" t="s">
        <v>368</v>
      </c>
      <c r="E19" s="362" t="s">
        <v>348</v>
      </c>
      <c r="F19" s="362"/>
      <c r="G19" s="206" t="s">
        <v>369</v>
      </c>
      <c r="H19" s="207">
        <v>0.33150000000000002</v>
      </c>
      <c r="I19" s="208">
        <v>3</v>
      </c>
      <c r="J19" s="208">
        <v>0.99</v>
      </c>
    </row>
    <row r="20" spans="1:10" ht="51.95" customHeight="1" x14ac:dyDescent="0.2">
      <c r="A20" s="247" t="s">
        <v>353</v>
      </c>
      <c r="B20" s="205" t="s">
        <v>370</v>
      </c>
      <c r="C20" s="247" t="s">
        <v>191</v>
      </c>
      <c r="D20" s="247" t="s">
        <v>371</v>
      </c>
      <c r="E20" s="362" t="s">
        <v>356</v>
      </c>
      <c r="F20" s="362"/>
      <c r="G20" s="206" t="s">
        <v>313</v>
      </c>
      <c r="H20" s="207">
        <v>1</v>
      </c>
      <c r="I20" s="208">
        <v>23.9</v>
      </c>
      <c r="J20" s="208">
        <v>23.9</v>
      </c>
    </row>
    <row r="21" spans="1:10" ht="26.1" customHeight="1" x14ac:dyDescent="0.2">
      <c r="A21" s="247" t="s">
        <v>353</v>
      </c>
      <c r="B21" s="205" t="s">
        <v>372</v>
      </c>
      <c r="C21" s="247" t="s">
        <v>191</v>
      </c>
      <c r="D21" s="247" t="s">
        <v>373</v>
      </c>
      <c r="E21" s="362" t="s">
        <v>356</v>
      </c>
      <c r="F21" s="362"/>
      <c r="G21" s="206" t="s">
        <v>311</v>
      </c>
      <c r="H21" s="207">
        <v>0.125</v>
      </c>
      <c r="I21" s="208">
        <v>95</v>
      </c>
      <c r="J21" s="208">
        <v>11.87</v>
      </c>
    </row>
    <row r="22" spans="1:10" ht="26.1" customHeight="1" x14ac:dyDescent="0.2">
      <c r="A22" s="247" t="s">
        <v>353</v>
      </c>
      <c r="B22" s="205" t="s">
        <v>374</v>
      </c>
      <c r="C22" s="247" t="s">
        <v>191</v>
      </c>
      <c r="D22" s="247" t="s">
        <v>375</v>
      </c>
      <c r="E22" s="362" t="s">
        <v>356</v>
      </c>
      <c r="F22" s="362"/>
      <c r="G22" s="206" t="s">
        <v>311</v>
      </c>
      <c r="H22" s="207">
        <v>0.25</v>
      </c>
      <c r="I22" s="208">
        <v>93.28</v>
      </c>
      <c r="J22" s="208">
        <v>23.32</v>
      </c>
    </row>
    <row r="23" spans="1:10" ht="26.1" customHeight="1" x14ac:dyDescent="0.2">
      <c r="A23" s="247" t="s">
        <v>353</v>
      </c>
      <c r="B23" s="205" t="s">
        <v>376</v>
      </c>
      <c r="C23" s="247" t="s">
        <v>191</v>
      </c>
      <c r="D23" s="247" t="s">
        <v>377</v>
      </c>
      <c r="E23" s="362" t="s">
        <v>356</v>
      </c>
      <c r="F23" s="362"/>
      <c r="G23" s="206" t="s">
        <v>309</v>
      </c>
      <c r="H23" s="207">
        <v>2.4</v>
      </c>
      <c r="I23" s="208">
        <v>10.23</v>
      </c>
      <c r="J23" s="208">
        <v>24.55</v>
      </c>
    </row>
    <row r="24" spans="1:10" x14ac:dyDescent="0.2">
      <c r="A24" s="246"/>
      <c r="B24" s="246"/>
      <c r="C24" s="246"/>
      <c r="D24" s="246"/>
      <c r="E24" s="246" t="s">
        <v>474</v>
      </c>
      <c r="F24" s="209">
        <v>9.1</v>
      </c>
      <c r="G24" s="246" t="s">
        <v>475</v>
      </c>
      <c r="H24" s="209">
        <v>0</v>
      </c>
      <c r="I24" s="246" t="s">
        <v>476</v>
      </c>
      <c r="J24" s="209">
        <v>9.1</v>
      </c>
    </row>
    <row r="25" spans="1:10" ht="15" thickBot="1" x14ac:dyDescent="0.25">
      <c r="A25" s="246"/>
      <c r="B25" s="246"/>
      <c r="C25" s="246"/>
      <c r="D25" s="246"/>
      <c r="E25" s="246" t="s">
        <v>477</v>
      </c>
      <c r="F25" s="209">
        <v>0</v>
      </c>
      <c r="G25" s="246"/>
      <c r="H25" s="359" t="s">
        <v>478</v>
      </c>
      <c r="I25" s="359"/>
      <c r="J25" s="209">
        <v>100.14</v>
      </c>
    </row>
    <row r="26" spans="1:10" ht="0.95" customHeight="1" thickTop="1" x14ac:dyDescent="0.2">
      <c r="A26" s="210"/>
      <c r="B26" s="210"/>
      <c r="C26" s="210"/>
      <c r="D26" s="210"/>
      <c r="E26" s="210"/>
      <c r="F26" s="210"/>
      <c r="G26" s="210"/>
      <c r="H26" s="210"/>
      <c r="I26" s="210"/>
      <c r="J26" s="210"/>
    </row>
    <row r="27" spans="1:10" ht="18" customHeight="1" x14ac:dyDescent="0.2">
      <c r="A27" s="248" t="s">
        <v>236</v>
      </c>
      <c r="B27" s="199" t="s">
        <v>193</v>
      </c>
      <c r="C27" s="248" t="s">
        <v>341</v>
      </c>
      <c r="D27" s="248" t="s">
        <v>161</v>
      </c>
      <c r="E27" s="360" t="s">
        <v>342</v>
      </c>
      <c r="F27" s="360"/>
      <c r="G27" s="200" t="s">
        <v>343</v>
      </c>
      <c r="H27" s="199" t="s">
        <v>344</v>
      </c>
      <c r="I27" s="199" t="s">
        <v>345</v>
      </c>
      <c r="J27" s="199" t="s">
        <v>346</v>
      </c>
    </row>
    <row r="28" spans="1:10" ht="24" customHeight="1" x14ac:dyDescent="0.2">
      <c r="A28" s="249" t="s">
        <v>347</v>
      </c>
      <c r="B28" s="201" t="s">
        <v>261</v>
      </c>
      <c r="C28" s="249" t="s">
        <v>251</v>
      </c>
      <c r="D28" s="249" t="s">
        <v>294</v>
      </c>
      <c r="E28" s="361" t="s">
        <v>378</v>
      </c>
      <c r="F28" s="361"/>
      <c r="G28" s="202" t="s">
        <v>315</v>
      </c>
      <c r="H28" s="203">
        <v>1</v>
      </c>
      <c r="I28" s="204">
        <v>1988.76</v>
      </c>
      <c r="J28" s="204">
        <v>1988.76</v>
      </c>
    </row>
    <row r="29" spans="1:10" ht="26.1" customHeight="1" x14ac:dyDescent="0.2">
      <c r="A29" s="247" t="s">
        <v>349</v>
      </c>
      <c r="B29" s="205" t="s">
        <v>379</v>
      </c>
      <c r="C29" s="247" t="s">
        <v>191</v>
      </c>
      <c r="D29" s="247" t="s">
        <v>380</v>
      </c>
      <c r="E29" s="362" t="s">
        <v>381</v>
      </c>
      <c r="F29" s="362"/>
      <c r="G29" s="206" t="s">
        <v>309</v>
      </c>
      <c r="H29" s="207">
        <v>7.7</v>
      </c>
      <c r="I29" s="208">
        <v>3.72</v>
      </c>
      <c r="J29" s="208">
        <v>28.64</v>
      </c>
    </row>
    <row r="30" spans="1:10" ht="39" customHeight="1" x14ac:dyDescent="0.2">
      <c r="A30" s="247" t="s">
        <v>349</v>
      </c>
      <c r="B30" s="205" t="s">
        <v>382</v>
      </c>
      <c r="C30" s="247" t="s">
        <v>191</v>
      </c>
      <c r="D30" s="247" t="s">
        <v>383</v>
      </c>
      <c r="E30" s="362" t="s">
        <v>384</v>
      </c>
      <c r="F30" s="362"/>
      <c r="G30" s="206" t="s">
        <v>309</v>
      </c>
      <c r="H30" s="207">
        <v>7.7</v>
      </c>
      <c r="I30" s="208">
        <v>75.239999999999995</v>
      </c>
      <c r="J30" s="208">
        <v>579.34</v>
      </c>
    </row>
    <row r="31" spans="1:10" ht="39" customHeight="1" x14ac:dyDescent="0.2">
      <c r="A31" s="247" t="s">
        <v>349</v>
      </c>
      <c r="B31" s="205" t="s">
        <v>385</v>
      </c>
      <c r="C31" s="247" t="s">
        <v>191</v>
      </c>
      <c r="D31" s="247" t="s">
        <v>386</v>
      </c>
      <c r="E31" s="362" t="s">
        <v>387</v>
      </c>
      <c r="F31" s="362"/>
      <c r="G31" s="206" t="s">
        <v>388</v>
      </c>
      <c r="H31" s="207">
        <v>7.21</v>
      </c>
      <c r="I31" s="208">
        <v>8.41</v>
      </c>
      <c r="J31" s="208">
        <v>60.63</v>
      </c>
    </row>
    <row r="32" spans="1:10" ht="26.1" customHeight="1" x14ac:dyDescent="0.2">
      <c r="A32" s="247" t="s">
        <v>349</v>
      </c>
      <c r="B32" s="205" t="s">
        <v>389</v>
      </c>
      <c r="C32" s="247" t="s">
        <v>191</v>
      </c>
      <c r="D32" s="247" t="s">
        <v>390</v>
      </c>
      <c r="E32" s="362" t="s">
        <v>391</v>
      </c>
      <c r="F32" s="362"/>
      <c r="G32" s="206" t="s">
        <v>309</v>
      </c>
      <c r="H32" s="207">
        <v>7.7</v>
      </c>
      <c r="I32" s="208">
        <v>48.12</v>
      </c>
      <c r="J32" s="208">
        <v>370.52</v>
      </c>
    </row>
    <row r="33" spans="1:10" ht="39" customHeight="1" x14ac:dyDescent="0.2">
      <c r="A33" s="247" t="s">
        <v>349</v>
      </c>
      <c r="B33" s="205" t="s">
        <v>392</v>
      </c>
      <c r="C33" s="247" t="s">
        <v>191</v>
      </c>
      <c r="D33" s="247" t="s">
        <v>393</v>
      </c>
      <c r="E33" s="362" t="s">
        <v>394</v>
      </c>
      <c r="F33" s="362"/>
      <c r="G33" s="206" t="s">
        <v>311</v>
      </c>
      <c r="H33" s="207">
        <v>0.84</v>
      </c>
      <c r="I33" s="208">
        <v>762.72</v>
      </c>
      <c r="J33" s="208">
        <v>640.67999999999995</v>
      </c>
    </row>
    <row r="34" spans="1:10" ht="39" customHeight="1" x14ac:dyDescent="0.2">
      <c r="A34" s="247" t="s">
        <v>349</v>
      </c>
      <c r="B34" s="205" t="s">
        <v>395</v>
      </c>
      <c r="C34" s="247" t="s">
        <v>191</v>
      </c>
      <c r="D34" s="247" t="s">
        <v>396</v>
      </c>
      <c r="E34" s="362" t="s">
        <v>397</v>
      </c>
      <c r="F34" s="362"/>
      <c r="G34" s="206" t="s">
        <v>388</v>
      </c>
      <c r="H34" s="207">
        <v>23.23</v>
      </c>
      <c r="I34" s="208">
        <v>13.3</v>
      </c>
      <c r="J34" s="208">
        <v>308.95</v>
      </c>
    </row>
    <row r="35" spans="1:10" x14ac:dyDescent="0.2">
      <c r="A35" s="246"/>
      <c r="B35" s="246"/>
      <c r="C35" s="246"/>
      <c r="D35" s="246"/>
      <c r="E35" s="246" t="s">
        <v>474</v>
      </c>
      <c r="F35" s="209">
        <v>356.87</v>
      </c>
      <c r="G35" s="246" t="s">
        <v>475</v>
      </c>
      <c r="H35" s="209">
        <v>0</v>
      </c>
      <c r="I35" s="246" t="s">
        <v>476</v>
      </c>
      <c r="J35" s="209">
        <v>356.87</v>
      </c>
    </row>
    <row r="36" spans="1:10" ht="15" thickBot="1" x14ac:dyDescent="0.25">
      <c r="A36" s="246"/>
      <c r="B36" s="246"/>
      <c r="C36" s="246"/>
      <c r="D36" s="246"/>
      <c r="E36" s="246" t="s">
        <v>477</v>
      </c>
      <c r="F36" s="209">
        <v>0</v>
      </c>
      <c r="G36" s="246"/>
      <c r="H36" s="359" t="s">
        <v>478</v>
      </c>
      <c r="I36" s="359"/>
      <c r="J36" s="209">
        <v>1988.76</v>
      </c>
    </row>
    <row r="37" spans="1:10" ht="0.95" customHeight="1" thickTop="1" x14ac:dyDescent="0.2">
      <c r="A37" s="210"/>
      <c r="B37" s="210"/>
      <c r="C37" s="210"/>
      <c r="D37" s="210"/>
      <c r="E37" s="210"/>
      <c r="F37" s="210"/>
      <c r="G37" s="210"/>
      <c r="H37" s="210"/>
      <c r="I37" s="210"/>
      <c r="J37" s="210"/>
    </row>
    <row r="38" spans="1:10" ht="18" customHeight="1" x14ac:dyDescent="0.2">
      <c r="A38" s="248" t="s">
        <v>237</v>
      </c>
      <c r="B38" s="199" t="s">
        <v>193</v>
      </c>
      <c r="C38" s="248" t="s">
        <v>341</v>
      </c>
      <c r="D38" s="248" t="s">
        <v>161</v>
      </c>
      <c r="E38" s="360" t="s">
        <v>342</v>
      </c>
      <c r="F38" s="360"/>
      <c r="G38" s="200" t="s">
        <v>343</v>
      </c>
      <c r="H38" s="199" t="s">
        <v>344</v>
      </c>
      <c r="I38" s="199" t="s">
        <v>345</v>
      </c>
      <c r="J38" s="199" t="s">
        <v>346</v>
      </c>
    </row>
    <row r="39" spans="1:10" ht="24" customHeight="1" x14ac:dyDescent="0.2">
      <c r="A39" s="249" t="s">
        <v>347</v>
      </c>
      <c r="B39" s="201" t="s">
        <v>262</v>
      </c>
      <c r="C39" s="249" t="s">
        <v>251</v>
      </c>
      <c r="D39" s="249" t="s">
        <v>295</v>
      </c>
      <c r="E39" s="361" t="s">
        <v>378</v>
      </c>
      <c r="F39" s="361"/>
      <c r="G39" s="202" t="s">
        <v>315</v>
      </c>
      <c r="H39" s="203">
        <v>1</v>
      </c>
      <c r="I39" s="204">
        <v>525.72</v>
      </c>
      <c r="J39" s="204">
        <v>525.72</v>
      </c>
    </row>
    <row r="40" spans="1:10" ht="26.1" customHeight="1" x14ac:dyDescent="0.2">
      <c r="A40" s="247" t="s">
        <v>349</v>
      </c>
      <c r="B40" s="205" t="s">
        <v>379</v>
      </c>
      <c r="C40" s="247" t="s">
        <v>191</v>
      </c>
      <c r="D40" s="247" t="s">
        <v>380</v>
      </c>
      <c r="E40" s="362" t="s">
        <v>381</v>
      </c>
      <c r="F40" s="362"/>
      <c r="G40" s="206" t="s">
        <v>309</v>
      </c>
      <c r="H40" s="207">
        <v>4.0599999999999996</v>
      </c>
      <c r="I40" s="208">
        <v>3.72</v>
      </c>
      <c r="J40" s="208">
        <v>15.1</v>
      </c>
    </row>
    <row r="41" spans="1:10" ht="39" customHeight="1" x14ac:dyDescent="0.2">
      <c r="A41" s="247" t="s">
        <v>349</v>
      </c>
      <c r="B41" s="205" t="s">
        <v>382</v>
      </c>
      <c r="C41" s="247" t="s">
        <v>191</v>
      </c>
      <c r="D41" s="247" t="s">
        <v>383</v>
      </c>
      <c r="E41" s="362" t="s">
        <v>384</v>
      </c>
      <c r="F41" s="362"/>
      <c r="G41" s="206" t="s">
        <v>309</v>
      </c>
      <c r="H41" s="207">
        <v>1</v>
      </c>
      <c r="I41" s="208">
        <v>75.239999999999995</v>
      </c>
      <c r="J41" s="208">
        <v>75.239999999999995</v>
      </c>
    </row>
    <row r="42" spans="1:10" ht="26.1" customHeight="1" x14ac:dyDescent="0.2">
      <c r="A42" s="247" t="s">
        <v>349</v>
      </c>
      <c r="B42" s="205" t="s">
        <v>389</v>
      </c>
      <c r="C42" s="247" t="s">
        <v>191</v>
      </c>
      <c r="D42" s="247" t="s">
        <v>390</v>
      </c>
      <c r="E42" s="362" t="s">
        <v>391</v>
      </c>
      <c r="F42" s="362"/>
      <c r="G42" s="206" t="s">
        <v>309</v>
      </c>
      <c r="H42" s="207">
        <v>4.0599999999999996</v>
      </c>
      <c r="I42" s="208">
        <v>48.12</v>
      </c>
      <c r="J42" s="208">
        <v>195.36</v>
      </c>
    </row>
    <row r="43" spans="1:10" ht="39" customHeight="1" x14ac:dyDescent="0.2">
      <c r="A43" s="247" t="s">
        <v>349</v>
      </c>
      <c r="B43" s="205" t="s">
        <v>395</v>
      </c>
      <c r="C43" s="247" t="s">
        <v>191</v>
      </c>
      <c r="D43" s="247" t="s">
        <v>396</v>
      </c>
      <c r="E43" s="362" t="s">
        <v>397</v>
      </c>
      <c r="F43" s="362"/>
      <c r="G43" s="206" t="s">
        <v>388</v>
      </c>
      <c r="H43" s="207">
        <v>3.41</v>
      </c>
      <c r="I43" s="208">
        <v>13.3</v>
      </c>
      <c r="J43" s="208">
        <v>45.35</v>
      </c>
    </row>
    <row r="44" spans="1:10" ht="39" customHeight="1" x14ac:dyDescent="0.2">
      <c r="A44" s="247" t="s">
        <v>349</v>
      </c>
      <c r="B44" s="205" t="s">
        <v>385</v>
      </c>
      <c r="C44" s="247" t="s">
        <v>191</v>
      </c>
      <c r="D44" s="247" t="s">
        <v>386</v>
      </c>
      <c r="E44" s="362" t="s">
        <v>387</v>
      </c>
      <c r="F44" s="362"/>
      <c r="G44" s="206" t="s">
        <v>388</v>
      </c>
      <c r="H44" s="207">
        <v>2.29</v>
      </c>
      <c r="I44" s="208">
        <v>8.41</v>
      </c>
      <c r="J44" s="208">
        <v>19.25</v>
      </c>
    </row>
    <row r="45" spans="1:10" ht="39" customHeight="1" x14ac:dyDescent="0.2">
      <c r="A45" s="247" t="s">
        <v>349</v>
      </c>
      <c r="B45" s="205" t="s">
        <v>392</v>
      </c>
      <c r="C45" s="247" t="s">
        <v>191</v>
      </c>
      <c r="D45" s="247" t="s">
        <v>393</v>
      </c>
      <c r="E45" s="362" t="s">
        <v>394</v>
      </c>
      <c r="F45" s="362"/>
      <c r="G45" s="206" t="s">
        <v>311</v>
      </c>
      <c r="H45" s="207">
        <v>0.23</v>
      </c>
      <c r="I45" s="208">
        <v>762.72</v>
      </c>
      <c r="J45" s="208">
        <v>175.42</v>
      </c>
    </row>
    <row r="46" spans="1:10" x14ac:dyDescent="0.2">
      <c r="A46" s="246"/>
      <c r="B46" s="246"/>
      <c r="C46" s="246"/>
      <c r="D46" s="246"/>
      <c r="E46" s="246" t="s">
        <v>474</v>
      </c>
      <c r="F46" s="209">
        <v>105.51</v>
      </c>
      <c r="G46" s="246" t="s">
        <v>475</v>
      </c>
      <c r="H46" s="209">
        <v>0</v>
      </c>
      <c r="I46" s="246" t="s">
        <v>476</v>
      </c>
      <c r="J46" s="209">
        <v>105.51</v>
      </c>
    </row>
    <row r="47" spans="1:10" ht="15" thickBot="1" x14ac:dyDescent="0.25">
      <c r="A47" s="246"/>
      <c r="B47" s="246"/>
      <c r="C47" s="246"/>
      <c r="D47" s="246"/>
      <c r="E47" s="246" t="s">
        <v>477</v>
      </c>
      <c r="F47" s="209">
        <v>0</v>
      </c>
      <c r="G47" s="246"/>
      <c r="H47" s="359" t="s">
        <v>478</v>
      </c>
      <c r="I47" s="359"/>
      <c r="J47" s="209">
        <v>525.72</v>
      </c>
    </row>
    <row r="48" spans="1:10" ht="0.95" customHeight="1" thickTop="1" x14ac:dyDescent="0.2">
      <c r="A48" s="210"/>
      <c r="B48" s="210"/>
      <c r="C48" s="210"/>
      <c r="D48" s="210"/>
      <c r="E48" s="210"/>
      <c r="F48" s="210"/>
      <c r="G48" s="210"/>
      <c r="H48" s="210"/>
      <c r="I48" s="210"/>
      <c r="J48" s="210"/>
    </row>
    <row r="49" spans="1:10" ht="18" customHeight="1" x14ac:dyDescent="0.2">
      <c r="A49" s="248" t="s">
        <v>241</v>
      </c>
      <c r="B49" s="199" t="s">
        <v>193</v>
      </c>
      <c r="C49" s="248" t="s">
        <v>341</v>
      </c>
      <c r="D49" s="248" t="s">
        <v>161</v>
      </c>
      <c r="E49" s="360" t="s">
        <v>342</v>
      </c>
      <c r="F49" s="360"/>
      <c r="G49" s="200" t="s">
        <v>343</v>
      </c>
      <c r="H49" s="199" t="s">
        <v>344</v>
      </c>
      <c r="I49" s="199" t="s">
        <v>345</v>
      </c>
      <c r="J49" s="199" t="s">
        <v>346</v>
      </c>
    </row>
    <row r="50" spans="1:10" ht="26.1" customHeight="1" x14ac:dyDescent="0.2">
      <c r="A50" s="249" t="s">
        <v>347</v>
      </c>
      <c r="B50" s="201" t="s">
        <v>263</v>
      </c>
      <c r="C50" s="249" t="s">
        <v>251</v>
      </c>
      <c r="D50" s="249" t="s">
        <v>398</v>
      </c>
      <c r="E50" s="361" t="s">
        <v>348</v>
      </c>
      <c r="F50" s="361"/>
      <c r="G50" s="202" t="s">
        <v>314</v>
      </c>
      <c r="H50" s="203">
        <v>1</v>
      </c>
      <c r="I50" s="204">
        <v>40.619999999999997</v>
      </c>
      <c r="J50" s="204">
        <v>40.619999999999997</v>
      </c>
    </row>
    <row r="51" spans="1:10" ht="24" customHeight="1" x14ac:dyDescent="0.2">
      <c r="A51" s="247" t="s">
        <v>349</v>
      </c>
      <c r="B51" s="205" t="s">
        <v>350</v>
      </c>
      <c r="C51" s="247" t="s">
        <v>191</v>
      </c>
      <c r="D51" s="247" t="s">
        <v>351</v>
      </c>
      <c r="E51" s="362" t="s">
        <v>352</v>
      </c>
      <c r="F51" s="362"/>
      <c r="G51" s="206" t="s">
        <v>310</v>
      </c>
      <c r="H51" s="207">
        <v>0.57869999999999999</v>
      </c>
      <c r="I51" s="208">
        <v>23.48</v>
      </c>
      <c r="J51" s="208">
        <v>13.58</v>
      </c>
    </row>
    <row r="52" spans="1:10" ht="24" customHeight="1" x14ac:dyDescent="0.2">
      <c r="A52" s="247" t="s">
        <v>349</v>
      </c>
      <c r="B52" s="205" t="s">
        <v>363</v>
      </c>
      <c r="C52" s="247" t="s">
        <v>191</v>
      </c>
      <c r="D52" s="247" t="s">
        <v>364</v>
      </c>
      <c r="E52" s="362" t="s">
        <v>352</v>
      </c>
      <c r="F52" s="362"/>
      <c r="G52" s="206" t="s">
        <v>310</v>
      </c>
      <c r="H52" s="207">
        <v>0.86809999999999998</v>
      </c>
      <c r="I52" s="208">
        <v>28.14</v>
      </c>
      <c r="J52" s="208">
        <v>24.42</v>
      </c>
    </row>
    <row r="53" spans="1:10" ht="39" customHeight="1" x14ac:dyDescent="0.2">
      <c r="A53" s="247" t="s">
        <v>349</v>
      </c>
      <c r="B53" s="205" t="s">
        <v>399</v>
      </c>
      <c r="C53" s="247" t="s">
        <v>191</v>
      </c>
      <c r="D53" s="247" t="s">
        <v>400</v>
      </c>
      <c r="E53" s="362" t="s">
        <v>401</v>
      </c>
      <c r="F53" s="362"/>
      <c r="G53" s="206" t="s">
        <v>311</v>
      </c>
      <c r="H53" s="207">
        <v>3.8E-3</v>
      </c>
      <c r="I53" s="208">
        <v>682.25</v>
      </c>
      <c r="J53" s="208">
        <v>2.59</v>
      </c>
    </row>
    <row r="54" spans="1:10" ht="26.1" customHeight="1" x14ac:dyDescent="0.2">
      <c r="A54" s="247" t="s">
        <v>353</v>
      </c>
      <c r="B54" s="205" t="s">
        <v>402</v>
      </c>
      <c r="C54" s="247" t="s">
        <v>191</v>
      </c>
      <c r="D54" s="247" t="s">
        <v>403</v>
      </c>
      <c r="E54" s="362" t="s">
        <v>356</v>
      </c>
      <c r="F54" s="362"/>
      <c r="G54" s="206" t="s">
        <v>311</v>
      </c>
      <c r="H54" s="207">
        <v>4.0000000000000002E-4</v>
      </c>
      <c r="I54" s="208">
        <v>98.75</v>
      </c>
      <c r="J54" s="208">
        <v>0.03</v>
      </c>
    </row>
    <row r="55" spans="1:10" x14ac:dyDescent="0.2">
      <c r="A55" s="246"/>
      <c r="B55" s="246"/>
      <c r="C55" s="246"/>
      <c r="D55" s="246"/>
      <c r="E55" s="246" t="s">
        <v>474</v>
      </c>
      <c r="F55" s="209">
        <v>28.84</v>
      </c>
      <c r="G55" s="246" t="s">
        <v>475</v>
      </c>
      <c r="H55" s="209">
        <v>0</v>
      </c>
      <c r="I55" s="246" t="s">
        <v>476</v>
      </c>
      <c r="J55" s="209">
        <v>28.84</v>
      </c>
    </row>
    <row r="56" spans="1:10" ht="15" thickBot="1" x14ac:dyDescent="0.25">
      <c r="A56" s="246"/>
      <c r="B56" s="246"/>
      <c r="C56" s="246"/>
      <c r="D56" s="246"/>
      <c r="E56" s="246" t="s">
        <v>477</v>
      </c>
      <c r="F56" s="209">
        <v>0</v>
      </c>
      <c r="G56" s="246"/>
      <c r="H56" s="359" t="s">
        <v>478</v>
      </c>
      <c r="I56" s="359"/>
      <c r="J56" s="209">
        <v>40.619999999999997</v>
      </c>
    </row>
    <row r="57" spans="1:10" ht="0.95" customHeight="1" thickTop="1" x14ac:dyDescent="0.2">
      <c r="A57" s="210"/>
      <c r="B57" s="210"/>
      <c r="C57" s="210"/>
      <c r="D57" s="210"/>
      <c r="E57" s="210"/>
      <c r="F57" s="210"/>
      <c r="G57" s="210"/>
      <c r="H57" s="210"/>
      <c r="I57" s="210"/>
      <c r="J57" s="210"/>
    </row>
    <row r="58" spans="1:10" ht="18" customHeight="1" x14ac:dyDescent="0.2">
      <c r="A58" s="248" t="s">
        <v>441</v>
      </c>
      <c r="B58" s="199" t="s">
        <v>193</v>
      </c>
      <c r="C58" s="248" t="s">
        <v>341</v>
      </c>
      <c r="D58" s="248" t="s">
        <v>161</v>
      </c>
      <c r="E58" s="360" t="s">
        <v>342</v>
      </c>
      <c r="F58" s="360"/>
      <c r="G58" s="200" t="s">
        <v>343</v>
      </c>
      <c r="H58" s="199" t="s">
        <v>344</v>
      </c>
      <c r="I58" s="199" t="s">
        <v>345</v>
      </c>
      <c r="J58" s="199" t="s">
        <v>346</v>
      </c>
    </row>
    <row r="59" spans="1:10" ht="78" customHeight="1" x14ac:dyDescent="0.2">
      <c r="A59" s="249" t="s">
        <v>347</v>
      </c>
      <c r="B59" s="201" t="s">
        <v>465</v>
      </c>
      <c r="C59" s="249" t="s">
        <v>251</v>
      </c>
      <c r="D59" s="249" t="s">
        <v>454</v>
      </c>
      <c r="E59" s="361" t="s">
        <v>479</v>
      </c>
      <c r="F59" s="361"/>
      <c r="G59" s="202" t="s">
        <v>313</v>
      </c>
      <c r="H59" s="203">
        <v>1</v>
      </c>
      <c r="I59" s="204">
        <v>540.85</v>
      </c>
      <c r="J59" s="204">
        <v>540.85</v>
      </c>
    </row>
    <row r="60" spans="1:10" ht="26.1" customHeight="1" x14ac:dyDescent="0.2">
      <c r="A60" s="247" t="s">
        <v>349</v>
      </c>
      <c r="B60" s="205" t="s">
        <v>480</v>
      </c>
      <c r="C60" s="247" t="s">
        <v>191</v>
      </c>
      <c r="D60" s="247" t="s">
        <v>481</v>
      </c>
      <c r="E60" s="362" t="s">
        <v>352</v>
      </c>
      <c r="F60" s="362"/>
      <c r="G60" s="206" t="s">
        <v>310</v>
      </c>
      <c r="H60" s="207">
        <v>2.8216999999999999</v>
      </c>
      <c r="I60" s="208">
        <v>24.64</v>
      </c>
      <c r="J60" s="208">
        <v>69.52</v>
      </c>
    </row>
    <row r="61" spans="1:10" ht="24" customHeight="1" x14ac:dyDescent="0.2">
      <c r="A61" s="247" t="s">
        <v>349</v>
      </c>
      <c r="B61" s="205" t="s">
        <v>482</v>
      </c>
      <c r="C61" s="247" t="s">
        <v>191</v>
      </c>
      <c r="D61" s="247" t="s">
        <v>483</v>
      </c>
      <c r="E61" s="362" t="s">
        <v>352</v>
      </c>
      <c r="F61" s="362"/>
      <c r="G61" s="206" t="s">
        <v>310</v>
      </c>
      <c r="H61" s="207">
        <v>3.9712999999999998</v>
      </c>
      <c r="I61" s="208">
        <v>27.94</v>
      </c>
      <c r="J61" s="208">
        <v>110.95</v>
      </c>
    </row>
    <row r="62" spans="1:10" ht="39" customHeight="1" x14ac:dyDescent="0.2">
      <c r="A62" s="247" t="s">
        <v>353</v>
      </c>
      <c r="B62" s="205" t="s">
        <v>484</v>
      </c>
      <c r="C62" s="247" t="s">
        <v>191</v>
      </c>
      <c r="D62" s="247" t="s">
        <v>485</v>
      </c>
      <c r="E62" s="362" t="s">
        <v>356</v>
      </c>
      <c r="F62" s="362"/>
      <c r="G62" s="206" t="s">
        <v>313</v>
      </c>
      <c r="H62" s="207">
        <v>1.0545</v>
      </c>
      <c r="I62" s="208">
        <v>52.71</v>
      </c>
      <c r="J62" s="208">
        <v>55.58</v>
      </c>
    </row>
    <row r="63" spans="1:10" ht="26.1" customHeight="1" x14ac:dyDescent="0.2">
      <c r="A63" s="247" t="s">
        <v>353</v>
      </c>
      <c r="B63" s="205" t="s">
        <v>486</v>
      </c>
      <c r="C63" s="247" t="s">
        <v>191</v>
      </c>
      <c r="D63" s="247" t="s">
        <v>487</v>
      </c>
      <c r="E63" s="362" t="s">
        <v>356</v>
      </c>
      <c r="F63" s="362"/>
      <c r="G63" s="206" t="s">
        <v>388</v>
      </c>
      <c r="H63" s="207">
        <v>6.25E-2</v>
      </c>
      <c r="I63" s="208">
        <v>59.13</v>
      </c>
      <c r="J63" s="208">
        <v>3.69</v>
      </c>
    </row>
    <row r="64" spans="1:10" ht="39" customHeight="1" x14ac:dyDescent="0.2">
      <c r="A64" s="247" t="s">
        <v>353</v>
      </c>
      <c r="B64" s="205" t="s">
        <v>488</v>
      </c>
      <c r="C64" s="247" t="s">
        <v>191</v>
      </c>
      <c r="D64" s="247" t="s">
        <v>489</v>
      </c>
      <c r="E64" s="362" t="s">
        <v>356</v>
      </c>
      <c r="F64" s="362"/>
      <c r="G64" s="206" t="s">
        <v>313</v>
      </c>
      <c r="H64" s="207">
        <v>2.0739000000000001</v>
      </c>
      <c r="I64" s="208">
        <v>32.729999999999997</v>
      </c>
      <c r="J64" s="208">
        <v>67.87</v>
      </c>
    </row>
    <row r="65" spans="1:10" ht="39" customHeight="1" x14ac:dyDescent="0.2">
      <c r="A65" s="247" t="s">
        <v>353</v>
      </c>
      <c r="B65" s="205" t="s">
        <v>490</v>
      </c>
      <c r="C65" s="247" t="s">
        <v>191</v>
      </c>
      <c r="D65" s="247" t="s">
        <v>491</v>
      </c>
      <c r="E65" s="362" t="s">
        <v>356</v>
      </c>
      <c r="F65" s="362"/>
      <c r="G65" s="206" t="s">
        <v>313</v>
      </c>
      <c r="H65" s="207">
        <v>6.4063999999999997</v>
      </c>
      <c r="I65" s="208">
        <v>24.38</v>
      </c>
      <c r="J65" s="208">
        <v>156.18</v>
      </c>
    </row>
    <row r="66" spans="1:10" ht="39" customHeight="1" x14ac:dyDescent="0.2">
      <c r="A66" s="247" t="s">
        <v>353</v>
      </c>
      <c r="B66" s="205" t="s">
        <v>492</v>
      </c>
      <c r="C66" s="247" t="s">
        <v>191</v>
      </c>
      <c r="D66" s="247" t="s">
        <v>493</v>
      </c>
      <c r="E66" s="362" t="s">
        <v>356</v>
      </c>
      <c r="F66" s="362"/>
      <c r="G66" s="206" t="s">
        <v>313</v>
      </c>
      <c r="H66" s="207">
        <v>1.56</v>
      </c>
      <c r="I66" s="208">
        <v>47.7</v>
      </c>
      <c r="J66" s="208">
        <v>74.41</v>
      </c>
    </row>
    <row r="67" spans="1:10" ht="26.1" customHeight="1" x14ac:dyDescent="0.2">
      <c r="A67" s="247" t="s">
        <v>353</v>
      </c>
      <c r="B67" s="205" t="s">
        <v>494</v>
      </c>
      <c r="C67" s="247" t="s">
        <v>191</v>
      </c>
      <c r="D67" s="247" t="s">
        <v>495</v>
      </c>
      <c r="E67" s="362" t="s">
        <v>356</v>
      </c>
      <c r="F67" s="362"/>
      <c r="G67" s="206" t="s">
        <v>388</v>
      </c>
      <c r="H67" s="207">
        <v>1.54E-2</v>
      </c>
      <c r="I67" s="208">
        <v>53.88</v>
      </c>
      <c r="J67" s="208">
        <v>0.82</v>
      </c>
    </row>
    <row r="68" spans="1:10" ht="26.1" customHeight="1" x14ac:dyDescent="0.2">
      <c r="A68" s="247" t="s">
        <v>353</v>
      </c>
      <c r="B68" s="205" t="s">
        <v>496</v>
      </c>
      <c r="C68" s="247" t="s">
        <v>191</v>
      </c>
      <c r="D68" s="247" t="s">
        <v>497</v>
      </c>
      <c r="E68" s="362" t="s">
        <v>356</v>
      </c>
      <c r="F68" s="362"/>
      <c r="G68" s="206" t="s">
        <v>314</v>
      </c>
      <c r="H68" s="207">
        <v>0.83330000000000004</v>
      </c>
      <c r="I68" s="208">
        <v>2.2000000000000002</v>
      </c>
      <c r="J68" s="208">
        <v>1.83</v>
      </c>
    </row>
    <row r="69" spans="1:10" x14ac:dyDescent="0.2">
      <c r="A69" s="246"/>
      <c r="B69" s="246"/>
      <c r="C69" s="246"/>
      <c r="D69" s="246"/>
      <c r="E69" s="246" t="s">
        <v>474</v>
      </c>
      <c r="F69" s="209">
        <v>135.37</v>
      </c>
      <c r="G69" s="246" t="s">
        <v>475</v>
      </c>
      <c r="H69" s="209">
        <v>0</v>
      </c>
      <c r="I69" s="246" t="s">
        <v>476</v>
      </c>
      <c r="J69" s="209">
        <v>135.37</v>
      </c>
    </row>
    <row r="70" spans="1:10" ht="15" thickBot="1" x14ac:dyDescent="0.25">
      <c r="A70" s="246"/>
      <c r="B70" s="246"/>
      <c r="C70" s="246"/>
      <c r="D70" s="246"/>
      <c r="E70" s="246" t="s">
        <v>477</v>
      </c>
      <c r="F70" s="209">
        <v>0</v>
      </c>
      <c r="G70" s="246"/>
      <c r="H70" s="359" t="s">
        <v>478</v>
      </c>
      <c r="I70" s="359"/>
      <c r="J70" s="209">
        <v>540.85</v>
      </c>
    </row>
    <row r="71" spans="1:10" ht="0.95" customHeight="1" thickTop="1" x14ac:dyDescent="0.2">
      <c r="A71" s="210"/>
      <c r="B71" s="210"/>
      <c r="C71" s="210"/>
      <c r="D71" s="210"/>
      <c r="E71" s="210"/>
      <c r="F71" s="210"/>
      <c r="G71" s="210"/>
      <c r="H71" s="210"/>
      <c r="I71" s="210"/>
      <c r="J71" s="210"/>
    </row>
    <row r="72" spans="1:10" ht="18" customHeight="1" x14ac:dyDescent="0.2">
      <c r="A72" s="248" t="s">
        <v>443</v>
      </c>
      <c r="B72" s="199" t="s">
        <v>193</v>
      </c>
      <c r="C72" s="248" t="s">
        <v>341</v>
      </c>
      <c r="D72" s="248" t="s">
        <v>161</v>
      </c>
      <c r="E72" s="360" t="s">
        <v>342</v>
      </c>
      <c r="F72" s="360"/>
      <c r="G72" s="200" t="s">
        <v>343</v>
      </c>
      <c r="H72" s="199" t="s">
        <v>344</v>
      </c>
      <c r="I72" s="199" t="s">
        <v>345</v>
      </c>
      <c r="J72" s="199" t="s">
        <v>346</v>
      </c>
    </row>
    <row r="73" spans="1:10" ht="78" customHeight="1" x14ac:dyDescent="0.2">
      <c r="A73" s="249" t="s">
        <v>347</v>
      </c>
      <c r="B73" s="201" t="s">
        <v>467</v>
      </c>
      <c r="C73" s="249" t="s">
        <v>251</v>
      </c>
      <c r="D73" s="249" t="s">
        <v>456</v>
      </c>
      <c r="E73" s="361" t="s">
        <v>479</v>
      </c>
      <c r="F73" s="361"/>
      <c r="G73" s="202" t="s">
        <v>313</v>
      </c>
      <c r="H73" s="203">
        <v>1</v>
      </c>
      <c r="I73" s="204">
        <v>680.18</v>
      </c>
      <c r="J73" s="204">
        <v>680.18</v>
      </c>
    </row>
    <row r="74" spans="1:10" ht="26.1" customHeight="1" x14ac:dyDescent="0.2">
      <c r="A74" s="247" t="s">
        <v>349</v>
      </c>
      <c r="B74" s="205" t="s">
        <v>480</v>
      </c>
      <c r="C74" s="247" t="s">
        <v>191</v>
      </c>
      <c r="D74" s="247" t="s">
        <v>481</v>
      </c>
      <c r="E74" s="362" t="s">
        <v>352</v>
      </c>
      <c r="F74" s="362"/>
      <c r="G74" s="206" t="s">
        <v>310</v>
      </c>
      <c r="H74" s="207">
        <v>3.2786</v>
      </c>
      <c r="I74" s="208">
        <v>24.64</v>
      </c>
      <c r="J74" s="208">
        <v>80.78</v>
      </c>
    </row>
    <row r="75" spans="1:10" ht="24" customHeight="1" x14ac:dyDescent="0.2">
      <c r="A75" s="247" t="s">
        <v>349</v>
      </c>
      <c r="B75" s="205" t="s">
        <v>482</v>
      </c>
      <c r="C75" s="247" t="s">
        <v>191</v>
      </c>
      <c r="D75" s="247" t="s">
        <v>483</v>
      </c>
      <c r="E75" s="362" t="s">
        <v>352</v>
      </c>
      <c r="F75" s="362"/>
      <c r="G75" s="206" t="s">
        <v>310</v>
      </c>
      <c r="H75" s="207">
        <v>4.6143000000000001</v>
      </c>
      <c r="I75" s="208">
        <v>27.94</v>
      </c>
      <c r="J75" s="208">
        <v>128.91999999999999</v>
      </c>
    </row>
    <row r="76" spans="1:10" ht="39" customHeight="1" x14ac:dyDescent="0.2">
      <c r="A76" s="247" t="s">
        <v>353</v>
      </c>
      <c r="B76" s="205" t="s">
        <v>492</v>
      </c>
      <c r="C76" s="247" t="s">
        <v>191</v>
      </c>
      <c r="D76" s="247" t="s">
        <v>493</v>
      </c>
      <c r="E76" s="362" t="s">
        <v>356</v>
      </c>
      <c r="F76" s="362"/>
      <c r="G76" s="206" t="s">
        <v>313</v>
      </c>
      <c r="H76" s="207">
        <v>1.56</v>
      </c>
      <c r="I76" s="208">
        <v>47.7</v>
      </c>
      <c r="J76" s="208">
        <v>74.41</v>
      </c>
    </row>
    <row r="77" spans="1:10" ht="26.1" customHeight="1" x14ac:dyDescent="0.2">
      <c r="A77" s="247" t="s">
        <v>353</v>
      </c>
      <c r="B77" s="205" t="s">
        <v>498</v>
      </c>
      <c r="C77" s="247" t="s">
        <v>191</v>
      </c>
      <c r="D77" s="247" t="s">
        <v>499</v>
      </c>
      <c r="E77" s="362" t="s">
        <v>356</v>
      </c>
      <c r="F77" s="362"/>
      <c r="G77" s="206" t="s">
        <v>313</v>
      </c>
      <c r="H77" s="207">
        <v>0.1988</v>
      </c>
      <c r="I77" s="208">
        <v>0</v>
      </c>
      <c r="J77" s="208">
        <v>0</v>
      </c>
    </row>
    <row r="78" spans="1:10" ht="39" customHeight="1" x14ac:dyDescent="0.2">
      <c r="A78" s="247" t="s">
        <v>353</v>
      </c>
      <c r="B78" s="205" t="s">
        <v>490</v>
      </c>
      <c r="C78" s="247" t="s">
        <v>191</v>
      </c>
      <c r="D78" s="247" t="s">
        <v>491</v>
      </c>
      <c r="E78" s="362" t="s">
        <v>356</v>
      </c>
      <c r="F78" s="362"/>
      <c r="G78" s="206" t="s">
        <v>313</v>
      </c>
      <c r="H78" s="207">
        <v>6.4063999999999997</v>
      </c>
      <c r="I78" s="208">
        <v>24.38</v>
      </c>
      <c r="J78" s="208">
        <v>156.18</v>
      </c>
    </row>
    <row r="79" spans="1:10" ht="26.1" customHeight="1" x14ac:dyDescent="0.2">
      <c r="A79" s="247" t="s">
        <v>353</v>
      </c>
      <c r="B79" s="205" t="s">
        <v>486</v>
      </c>
      <c r="C79" s="247" t="s">
        <v>191</v>
      </c>
      <c r="D79" s="247" t="s">
        <v>487</v>
      </c>
      <c r="E79" s="362" t="s">
        <v>356</v>
      </c>
      <c r="F79" s="362"/>
      <c r="G79" s="206" t="s">
        <v>388</v>
      </c>
      <c r="H79" s="207">
        <v>7.5300000000000006E-2</v>
      </c>
      <c r="I79" s="208">
        <v>59.13</v>
      </c>
      <c r="J79" s="208">
        <v>4.45</v>
      </c>
    </row>
    <row r="80" spans="1:10" ht="39" customHeight="1" x14ac:dyDescent="0.2">
      <c r="A80" s="247" t="s">
        <v>353</v>
      </c>
      <c r="B80" s="205" t="s">
        <v>500</v>
      </c>
      <c r="C80" s="247" t="s">
        <v>191</v>
      </c>
      <c r="D80" s="247" t="s">
        <v>501</v>
      </c>
      <c r="E80" s="362" t="s">
        <v>356</v>
      </c>
      <c r="F80" s="362"/>
      <c r="G80" s="206" t="s">
        <v>314</v>
      </c>
      <c r="H80" s="207">
        <v>0.83330000000000004</v>
      </c>
      <c r="I80" s="208">
        <v>0</v>
      </c>
      <c r="J80" s="208">
        <v>0</v>
      </c>
    </row>
    <row r="81" spans="1:10" ht="39" customHeight="1" x14ac:dyDescent="0.2">
      <c r="A81" s="247" t="s">
        <v>353</v>
      </c>
      <c r="B81" s="205" t="s">
        <v>488</v>
      </c>
      <c r="C81" s="247" t="s">
        <v>191</v>
      </c>
      <c r="D81" s="247" t="s">
        <v>489</v>
      </c>
      <c r="E81" s="362" t="s">
        <v>356</v>
      </c>
      <c r="F81" s="362"/>
      <c r="G81" s="206" t="s">
        <v>313</v>
      </c>
      <c r="H81" s="207">
        <v>2.0739000000000001</v>
      </c>
      <c r="I81" s="208">
        <v>32.729999999999997</v>
      </c>
      <c r="J81" s="208">
        <v>67.87</v>
      </c>
    </row>
    <row r="82" spans="1:10" ht="39" customHeight="1" x14ac:dyDescent="0.2">
      <c r="A82" s="247" t="s">
        <v>353</v>
      </c>
      <c r="B82" s="205" t="s">
        <v>484</v>
      </c>
      <c r="C82" s="247" t="s">
        <v>191</v>
      </c>
      <c r="D82" s="247" t="s">
        <v>485</v>
      </c>
      <c r="E82" s="362" t="s">
        <v>356</v>
      </c>
      <c r="F82" s="362"/>
      <c r="G82" s="206" t="s">
        <v>313</v>
      </c>
      <c r="H82" s="207">
        <v>3.1636000000000002</v>
      </c>
      <c r="I82" s="208">
        <v>52.71</v>
      </c>
      <c r="J82" s="208">
        <v>166.75</v>
      </c>
    </row>
    <row r="83" spans="1:10" ht="26.1" customHeight="1" x14ac:dyDescent="0.2">
      <c r="A83" s="247" t="s">
        <v>353</v>
      </c>
      <c r="B83" s="205" t="s">
        <v>494</v>
      </c>
      <c r="C83" s="247" t="s">
        <v>191</v>
      </c>
      <c r="D83" s="247" t="s">
        <v>495</v>
      </c>
      <c r="E83" s="362" t="s">
        <v>356</v>
      </c>
      <c r="F83" s="362"/>
      <c r="G83" s="206" t="s">
        <v>388</v>
      </c>
      <c r="H83" s="207">
        <v>1.54E-2</v>
      </c>
      <c r="I83" s="208">
        <v>53.88</v>
      </c>
      <c r="J83" s="208">
        <v>0.82</v>
      </c>
    </row>
    <row r="84" spans="1:10" x14ac:dyDescent="0.2">
      <c r="A84" s="246"/>
      <c r="B84" s="246"/>
      <c r="C84" s="246"/>
      <c r="D84" s="246"/>
      <c r="E84" s="246" t="s">
        <v>474</v>
      </c>
      <c r="F84" s="209">
        <v>157.29</v>
      </c>
      <c r="G84" s="246" t="s">
        <v>475</v>
      </c>
      <c r="H84" s="209">
        <v>0</v>
      </c>
      <c r="I84" s="246" t="s">
        <v>476</v>
      </c>
      <c r="J84" s="209">
        <v>157.29</v>
      </c>
    </row>
    <row r="85" spans="1:10" ht="15" thickBot="1" x14ac:dyDescent="0.25">
      <c r="A85" s="246"/>
      <c r="B85" s="246"/>
      <c r="C85" s="246"/>
      <c r="D85" s="246"/>
      <c r="E85" s="246" t="s">
        <v>477</v>
      </c>
      <c r="F85" s="209">
        <v>0</v>
      </c>
      <c r="G85" s="246"/>
      <c r="H85" s="359" t="s">
        <v>478</v>
      </c>
      <c r="I85" s="359"/>
      <c r="J85" s="209">
        <v>680.18</v>
      </c>
    </row>
    <row r="86" spans="1:10" ht="0.95" customHeight="1" thickTop="1" x14ac:dyDescent="0.2">
      <c r="A86" s="210"/>
      <c r="B86" s="210"/>
      <c r="C86" s="210"/>
      <c r="D86" s="210"/>
      <c r="E86" s="210"/>
      <c r="F86" s="210"/>
      <c r="G86" s="210"/>
      <c r="H86" s="210"/>
      <c r="I86" s="210"/>
      <c r="J86" s="210"/>
    </row>
  </sheetData>
  <mergeCells count="76">
    <mergeCell ref="C1:D1"/>
    <mergeCell ref="E1:F1"/>
    <mergeCell ref="G1:H1"/>
    <mergeCell ref="I1:J1"/>
    <mergeCell ref="C2:D2"/>
    <mergeCell ref="I2:J2"/>
    <mergeCell ref="E2:H2"/>
    <mergeCell ref="A4:J4"/>
    <mergeCell ref="E5:F5"/>
    <mergeCell ref="E6:F6"/>
    <mergeCell ref="E7:F7"/>
    <mergeCell ref="E8:F8"/>
    <mergeCell ref="E30:F30"/>
    <mergeCell ref="E22:F22"/>
    <mergeCell ref="E9:F9"/>
    <mergeCell ref="H11:I11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3:F23"/>
    <mergeCell ref="H25:I25"/>
    <mergeCell ref="E27:F27"/>
    <mergeCell ref="E28:F28"/>
    <mergeCell ref="E29:F29"/>
    <mergeCell ref="H56:I56"/>
    <mergeCell ref="E58:F58"/>
    <mergeCell ref="E59:F59"/>
    <mergeCell ref="E44:F44"/>
    <mergeCell ref="E31:F31"/>
    <mergeCell ref="E32:F32"/>
    <mergeCell ref="E33:F33"/>
    <mergeCell ref="E34:F34"/>
    <mergeCell ref="E39:F39"/>
    <mergeCell ref="E40:F40"/>
    <mergeCell ref="E41:F41"/>
    <mergeCell ref="E42:F42"/>
    <mergeCell ref="E43:F43"/>
    <mergeCell ref="H36:I36"/>
    <mergeCell ref="E38:F38"/>
    <mergeCell ref="H47:I47"/>
    <mergeCell ref="E49:F49"/>
    <mergeCell ref="E50:F50"/>
    <mergeCell ref="E51:F51"/>
    <mergeCell ref="E45:F45"/>
    <mergeCell ref="E52:F52"/>
    <mergeCell ref="E66:F66"/>
    <mergeCell ref="E67:F67"/>
    <mergeCell ref="E68:F68"/>
    <mergeCell ref="E60:F60"/>
    <mergeCell ref="E53:F53"/>
    <mergeCell ref="E54:F54"/>
    <mergeCell ref="E61:F61"/>
    <mergeCell ref="E62:F62"/>
    <mergeCell ref="E63:F63"/>
    <mergeCell ref="E64:F64"/>
    <mergeCell ref="E65:F65"/>
    <mergeCell ref="E83:F83"/>
    <mergeCell ref="H85:I85"/>
    <mergeCell ref="E75:F75"/>
    <mergeCell ref="E76:F76"/>
    <mergeCell ref="E77:F77"/>
    <mergeCell ref="E78:F78"/>
    <mergeCell ref="E79:F79"/>
    <mergeCell ref="E80:F80"/>
    <mergeCell ref="H70:I70"/>
    <mergeCell ref="E72:F72"/>
    <mergeCell ref="E73:F73"/>
    <mergeCell ref="E81:F81"/>
    <mergeCell ref="E82:F82"/>
    <mergeCell ref="E74:F74"/>
  </mergeCells>
  <pageMargins left="0.5" right="0.5" top="1" bottom="1" header="0.5" footer="0.5"/>
  <pageSetup paperSize="9" scale="68" fitToHeight="0" orientation="landscape" r:id="rId1"/>
  <headerFooter>
    <oddHeader>&amp;L &amp;C &amp;R</oddHeader>
    <oddFooter>&amp;L &amp;C &amp;R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0" t="s">
        <v>150</v>
      </c>
      <c r="B1" s="67" t="s">
        <v>193</v>
      </c>
      <c r="C1" s="67" t="s">
        <v>158</v>
      </c>
      <c r="D1" s="67" t="s">
        <v>194</v>
      </c>
      <c r="E1" s="67" t="s">
        <v>195</v>
      </c>
      <c r="F1" s="70" t="s">
        <v>150</v>
      </c>
      <c r="G1" s="67" t="s">
        <v>197</v>
      </c>
      <c r="H1" s="67" t="s">
        <v>158</v>
      </c>
    </row>
    <row r="2" spans="1:8" ht="15.75" thickBot="1" x14ac:dyDescent="0.3">
      <c r="A2" s="69" t="s">
        <v>170</v>
      </c>
      <c r="B2" s="71">
        <v>2</v>
      </c>
      <c r="C2" s="71" t="s">
        <v>46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IFERROR(VLOOKUP(G2,#REF!,2,FALSE),"")</f>
        <v/>
      </c>
    </row>
    <row r="3" spans="1:8" ht="15.75" thickBot="1" x14ac:dyDescent="0.3">
      <c r="A3" s="69" t="s">
        <v>171</v>
      </c>
      <c r="B3" s="71">
        <v>2</v>
      </c>
      <c r="C3" s="71" t="s">
        <v>46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IFERROR(VLOOKUP(G3,#REF!,2,FALSE),"")</f>
        <v/>
      </c>
    </row>
    <row r="4" spans="1:8" ht="15.75" thickBot="1" x14ac:dyDescent="0.3">
      <c r="A4" s="69" t="s">
        <v>171</v>
      </c>
      <c r="B4" s="71">
        <v>3</v>
      </c>
      <c r="C4" s="71" t="s">
        <v>123</v>
      </c>
      <c r="D4">
        <v>3</v>
      </c>
      <c r="E4" t="str">
        <f t="shared" si="0"/>
        <v/>
      </c>
      <c r="G4">
        <f t="shared" si="1"/>
        <v>9</v>
      </c>
      <c r="H4" t="str">
        <f>IFERROR(VLOOKUP(G4,#REF!,2,FALSE),"")</f>
        <v/>
      </c>
    </row>
    <row r="5" spans="1:8" ht="15.75" thickBot="1" x14ac:dyDescent="0.3">
      <c r="A5" s="69" t="s">
        <v>169</v>
      </c>
      <c r="B5" s="71">
        <v>3</v>
      </c>
      <c r="C5" s="71" t="s">
        <v>123</v>
      </c>
      <c r="D5">
        <v>4</v>
      </c>
      <c r="E5" t="str">
        <f t="shared" si="0"/>
        <v/>
      </c>
      <c r="G5">
        <f t="shared" si="1"/>
        <v>10</v>
      </c>
      <c r="H5" t="str">
        <f>IFERROR(VLOOKUP(G5,#REF!,2,FALSE),"")</f>
        <v/>
      </c>
    </row>
    <row r="6" spans="1:8" ht="15.75" thickBot="1" x14ac:dyDescent="0.3">
      <c r="A6" s="69" t="s">
        <v>151</v>
      </c>
      <c r="B6" s="71">
        <v>7</v>
      </c>
      <c r="C6" s="71" t="s">
        <v>104</v>
      </c>
      <c r="D6">
        <v>5</v>
      </c>
      <c r="E6">
        <f t="shared" si="0"/>
        <v>7</v>
      </c>
      <c r="G6">
        <f t="shared" si="1"/>
        <v>11</v>
      </c>
      <c r="H6" t="str">
        <f>IFERROR(VLOOKUP(G6,#REF!,2,FALSE),"")</f>
        <v/>
      </c>
    </row>
    <row r="7" spans="1:8" ht="15.75" thickBot="1" x14ac:dyDescent="0.3">
      <c r="A7" s="69" t="s">
        <v>151</v>
      </c>
      <c r="B7" s="71">
        <v>8</v>
      </c>
      <c r="C7" s="71" t="s">
        <v>99</v>
      </c>
      <c r="D7">
        <v>6</v>
      </c>
      <c r="E7">
        <f t="shared" si="0"/>
        <v>8</v>
      </c>
      <c r="G7">
        <f t="shared" si="1"/>
        <v>12</v>
      </c>
      <c r="H7" t="str">
        <f>IFERROR(VLOOKUP(G7,#REF!,2,FALSE),"")</f>
        <v/>
      </c>
    </row>
    <row r="8" spans="1:8" ht="15.75" thickBot="1" x14ac:dyDescent="0.3">
      <c r="A8" s="69" t="s">
        <v>151</v>
      </c>
      <c r="B8" s="71">
        <v>9</v>
      </c>
      <c r="C8" s="71" t="s">
        <v>105</v>
      </c>
      <c r="D8">
        <v>7</v>
      </c>
      <c r="E8">
        <f t="shared" si="0"/>
        <v>9</v>
      </c>
      <c r="G8">
        <f t="shared" si="1"/>
        <v>13</v>
      </c>
      <c r="H8" t="str">
        <f>IFERROR(VLOOKUP(G8,#REF!,2,FALSE),"")</f>
        <v/>
      </c>
    </row>
    <row r="9" spans="1:8" ht="15.75" thickBot="1" x14ac:dyDescent="0.3">
      <c r="A9" s="69" t="s">
        <v>151</v>
      </c>
      <c r="B9" s="71">
        <v>10</v>
      </c>
      <c r="C9" s="71" t="s">
        <v>103</v>
      </c>
      <c r="D9">
        <v>8</v>
      </c>
      <c r="E9">
        <f t="shared" si="0"/>
        <v>10</v>
      </c>
      <c r="G9">
        <f t="shared" si="1"/>
        <v>14</v>
      </c>
      <c r="H9" t="str">
        <f>IFERROR(VLOOKUP(G9,#REF!,2,FALSE),"")</f>
        <v/>
      </c>
    </row>
    <row r="10" spans="1:8" ht="15.75" thickBot="1" x14ac:dyDescent="0.3">
      <c r="A10" s="69" t="s">
        <v>151</v>
      </c>
      <c r="B10" s="71">
        <v>11</v>
      </c>
      <c r="C10" s="71" t="s">
        <v>109</v>
      </c>
      <c r="D10">
        <v>9</v>
      </c>
      <c r="E10">
        <f t="shared" si="0"/>
        <v>11</v>
      </c>
      <c r="G10">
        <f t="shared" si="1"/>
        <v>15</v>
      </c>
      <c r="H10" t="str">
        <f>IFERROR(VLOOKUP(G10,#REF!,2,FALSE),"")</f>
        <v/>
      </c>
    </row>
    <row r="11" spans="1:8" ht="15.75" thickBot="1" x14ac:dyDescent="0.3">
      <c r="A11" s="69" t="s">
        <v>151</v>
      </c>
      <c r="B11" s="71">
        <v>12</v>
      </c>
      <c r="C11" s="71" t="s">
        <v>100</v>
      </c>
      <c r="D11">
        <v>10</v>
      </c>
      <c r="E11">
        <f t="shared" si="0"/>
        <v>12</v>
      </c>
      <c r="G11">
        <f t="shared" si="1"/>
        <v>16</v>
      </c>
      <c r="H11" t="str">
        <f>IFERROR(VLOOKUP(G11,#REF!,2,FALSE),"")</f>
        <v/>
      </c>
    </row>
    <row r="12" spans="1:8" ht="15.75" thickBot="1" x14ac:dyDescent="0.3">
      <c r="A12" s="69" t="s">
        <v>151</v>
      </c>
      <c r="B12" s="71">
        <v>13</v>
      </c>
      <c r="C12" s="71" t="s">
        <v>106</v>
      </c>
      <c r="D12">
        <v>11</v>
      </c>
      <c r="E12">
        <f t="shared" si="0"/>
        <v>13</v>
      </c>
      <c r="G12">
        <f t="shared" si="1"/>
        <v>17</v>
      </c>
      <c r="H12" t="str">
        <f>IFERROR(VLOOKUP(G12,#REF!,2,FALSE),"")</f>
        <v/>
      </c>
    </row>
    <row r="13" spans="1:8" ht="15.75" thickBot="1" x14ac:dyDescent="0.3">
      <c r="A13" s="69" t="s">
        <v>151</v>
      </c>
      <c r="B13" s="71">
        <v>14</v>
      </c>
      <c r="C13" s="71" t="s">
        <v>102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IFERROR(VLOOKUP(G13,#REF!,2,FALSE),"")</f>
        <v/>
      </c>
    </row>
    <row r="14" spans="1:8" ht="15.75" thickBot="1" x14ac:dyDescent="0.3">
      <c r="A14" s="69" t="s">
        <v>151</v>
      </c>
      <c r="B14" s="71">
        <v>15</v>
      </c>
      <c r="C14" s="71" t="s">
        <v>107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IFERROR(VLOOKUP(G14,#REF!,2,FALSE),"")</f>
        <v/>
      </c>
    </row>
    <row r="15" spans="1:8" ht="15.75" thickBot="1" x14ac:dyDescent="0.3">
      <c r="A15" s="69" t="s">
        <v>151</v>
      </c>
      <c r="B15" s="71">
        <v>16</v>
      </c>
      <c r="C15" s="71" t="s">
        <v>101</v>
      </c>
      <c r="D15">
        <v>14</v>
      </c>
      <c r="E15">
        <f t="shared" si="0"/>
        <v>16</v>
      </c>
      <c r="G15" t="str">
        <f t="shared" si="1"/>
        <v/>
      </c>
      <c r="H15" t="str">
        <f>IFERROR(VLOOKUP(G15,#REF!,2,FALSE),"")</f>
        <v/>
      </c>
    </row>
    <row r="16" spans="1:8" ht="15.75" thickBot="1" x14ac:dyDescent="0.3">
      <c r="A16" s="69" t="s">
        <v>151</v>
      </c>
      <c r="B16" s="71">
        <v>17</v>
      </c>
      <c r="C16" s="71" t="s">
        <v>108</v>
      </c>
      <c r="D16">
        <v>15</v>
      </c>
      <c r="E16">
        <f t="shared" si="0"/>
        <v>17</v>
      </c>
      <c r="G16" t="str">
        <f t="shared" si="1"/>
        <v/>
      </c>
      <c r="H16" t="str">
        <f>IFERROR(VLOOKUP(G16,#REF!,2,FALSE),"")</f>
        <v/>
      </c>
    </row>
    <row r="17" spans="1:8" ht="15.75" thickBot="1" x14ac:dyDescent="0.3">
      <c r="A17" s="69" t="s">
        <v>169</v>
      </c>
      <c r="B17" s="71">
        <v>29</v>
      </c>
      <c r="C17" s="71" t="s">
        <v>97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IFERROR(VLOOKUP(G17,#REF!,2,FALSE),"")</f>
        <v/>
      </c>
    </row>
    <row r="18" spans="1:8" ht="15.75" thickBot="1" x14ac:dyDescent="0.3">
      <c r="A18" s="69" t="s">
        <v>169</v>
      </c>
      <c r="B18" s="71">
        <v>30</v>
      </c>
      <c r="C18" s="71" t="s">
        <v>98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IFERROR(VLOOKUP(G18,#REF!,2,FALSE),"")</f>
        <v/>
      </c>
    </row>
    <row r="19" spans="1:8" ht="15.75" thickBot="1" x14ac:dyDescent="0.3">
      <c r="A19" s="69" t="s">
        <v>171</v>
      </c>
      <c r="B19" s="71">
        <v>31</v>
      </c>
      <c r="C19" s="71" t="s">
        <v>125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IFERROR(VLOOKUP(G19,#REF!,2,FALSE),"")</f>
        <v/>
      </c>
    </row>
    <row r="20" spans="1:8" ht="15.75" thickBot="1" x14ac:dyDescent="0.3">
      <c r="A20" s="69" t="s">
        <v>169</v>
      </c>
      <c r="B20" s="71">
        <v>31</v>
      </c>
      <c r="C20" s="71" t="s">
        <v>125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IFERROR(VLOOKUP(G20,#REF!,2,FALSE),"")</f>
        <v/>
      </c>
    </row>
    <row r="21" spans="1:8" ht="15.75" thickBot="1" x14ac:dyDescent="0.3">
      <c r="A21" s="69" t="s">
        <v>170</v>
      </c>
      <c r="B21" s="71">
        <v>33</v>
      </c>
      <c r="C21" s="71" t="s">
        <v>75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IFERROR(VLOOKUP(G21,#REF!,2,FALSE),"")</f>
        <v/>
      </c>
    </row>
    <row r="22" spans="1:8" ht="15.75" thickBot="1" x14ac:dyDescent="0.3">
      <c r="A22" s="69" t="s">
        <v>170</v>
      </c>
      <c r="B22" s="71">
        <v>34</v>
      </c>
      <c r="C22" s="71" t="s">
        <v>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IFERROR(VLOOKUP(G22,#REF!,2,FALSE),"")</f>
        <v/>
      </c>
    </row>
    <row r="23" spans="1:8" ht="15.75" thickBot="1" x14ac:dyDescent="0.3">
      <c r="A23" s="69" t="s">
        <v>171</v>
      </c>
      <c r="B23" s="71">
        <v>34</v>
      </c>
      <c r="C23" s="71" t="s">
        <v>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IFERROR(VLOOKUP(G23,#REF!,2,FALSE),"")</f>
        <v/>
      </c>
    </row>
    <row r="24" spans="1:8" ht="15.75" thickBot="1" x14ac:dyDescent="0.3">
      <c r="A24" s="69" t="s">
        <v>170</v>
      </c>
      <c r="B24" s="71">
        <v>35</v>
      </c>
      <c r="C24" s="71" t="s">
        <v>31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IFERROR(VLOOKUP(G24,#REF!,2,FALSE),"")</f>
        <v/>
      </c>
    </row>
    <row r="25" spans="1:8" ht="15.75" thickBot="1" x14ac:dyDescent="0.3">
      <c r="A25" s="69" t="s">
        <v>171</v>
      </c>
      <c r="B25" s="71">
        <v>35</v>
      </c>
      <c r="C25" s="71" t="s">
        <v>31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IFERROR(VLOOKUP(G25,#REF!,2,FALSE),"")</f>
        <v/>
      </c>
    </row>
    <row r="26" spans="1:8" ht="15.75" thickBot="1" x14ac:dyDescent="0.3">
      <c r="A26" s="69" t="s">
        <v>171</v>
      </c>
      <c r="B26" s="71">
        <v>37</v>
      </c>
      <c r="C26" s="71" t="s">
        <v>124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IFERROR(VLOOKUP(G26,#REF!,2,FALSE),"")</f>
        <v/>
      </c>
    </row>
    <row r="27" spans="1:8" ht="15.75" thickBot="1" x14ac:dyDescent="0.3">
      <c r="A27" s="69" t="s">
        <v>169</v>
      </c>
      <c r="B27" s="71">
        <v>37</v>
      </c>
      <c r="C27" s="71" t="s">
        <v>124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IFERROR(VLOOKUP(G27,#REF!,2,FALSE),"")</f>
        <v/>
      </c>
    </row>
    <row r="28" spans="1:8" ht="15.75" thickBot="1" x14ac:dyDescent="0.3">
      <c r="A28" s="69" t="s">
        <v>171</v>
      </c>
      <c r="B28" s="71">
        <v>42</v>
      </c>
      <c r="C28" s="71" t="s">
        <v>126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IFERROR(VLOOKUP(G28,#REF!,2,FALSE),"")</f>
        <v/>
      </c>
    </row>
    <row r="29" spans="1:8" ht="15.75" thickBot="1" x14ac:dyDescent="0.3">
      <c r="A29" s="69" t="s">
        <v>169</v>
      </c>
      <c r="B29" s="71">
        <v>42</v>
      </c>
      <c r="C29" s="71" t="s">
        <v>126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IFERROR(VLOOKUP(G29,#REF!,2,FALSE),"")</f>
        <v/>
      </c>
    </row>
    <row r="30" spans="1:8" ht="15.75" thickBot="1" x14ac:dyDescent="0.3">
      <c r="A30" s="69" t="s">
        <v>171</v>
      </c>
      <c r="B30" s="71">
        <v>45</v>
      </c>
      <c r="C30" s="71" t="s">
        <v>111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IFERROR(VLOOKUP(G30,#REF!,2,FALSE),"")</f>
        <v/>
      </c>
    </row>
    <row r="31" spans="1:8" ht="15.75" thickBot="1" x14ac:dyDescent="0.3">
      <c r="A31" s="69" t="s">
        <v>169</v>
      </c>
      <c r="B31" s="71">
        <v>45</v>
      </c>
      <c r="C31" s="71" t="s">
        <v>111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IFERROR(VLOOKUP(G31,#REF!,2,FALSE),"")</f>
        <v/>
      </c>
    </row>
    <row r="32" spans="1:8" ht="15.75" thickBot="1" x14ac:dyDescent="0.3">
      <c r="A32" s="69" t="s">
        <v>171</v>
      </c>
      <c r="B32" s="71">
        <v>47</v>
      </c>
      <c r="C32" s="71" t="s">
        <v>122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IFERROR(VLOOKUP(G32,#REF!,2,FALSE),"")</f>
        <v/>
      </c>
    </row>
    <row r="33" spans="1:8" ht="15.75" thickBot="1" x14ac:dyDescent="0.3">
      <c r="A33" s="69" t="s">
        <v>169</v>
      </c>
      <c r="B33" s="71">
        <v>47</v>
      </c>
      <c r="C33" s="71" t="s">
        <v>122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IFERROR(VLOOKUP(G33,#REF!,2,FALSE),"")</f>
        <v/>
      </c>
    </row>
    <row r="34" spans="1:8" ht="15.75" thickBot="1" x14ac:dyDescent="0.3">
      <c r="A34" s="69" t="s">
        <v>171</v>
      </c>
      <c r="B34" s="71">
        <v>52</v>
      </c>
      <c r="C34" s="71" t="s">
        <v>117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IFERROR(VLOOKUP(G34,#REF!,2,FALSE),"")</f>
        <v/>
      </c>
    </row>
    <row r="35" spans="1:8" ht="15.75" thickBot="1" x14ac:dyDescent="0.3">
      <c r="A35" s="69" t="s">
        <v>169</v>
      </c>
      <c r="B35" s="71">
        <v>52</v>
      </c>
      <c r="C35" s="71" t="s">
        <v>117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IFERROR(VLOOKUP(G35,#REF!,2,FALSE),"")</f>
        <v/>
      </c>
    </row>
    <row r="36" spans="1:8" ht="15.75" thickBot="1" x14ac:dyDescent="0.3">
      <c r="A36" s="69" t="s">
        <v>171</v>
      </c>
      <c r="B36" s="71">
        <v>57</v>
      </c>
      <c r="C36" s="71" t="s">
        <v>118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IFERROR(VLOOKUP(G36,#REF!,2,FALSE),"")</f>
        <v/>
      </c>
    </row>
    <row r="37" spans="1:8" ht="15.75" thickBot="1" x14ac:dyDescent="0.3">
      <c r="A37" s="69" t="s">
        <v>169</v>
      </c>
      <c r="B37" s="71">
        <v>57</v>
      </c>
      <c r="C37" s="71" t="s">
        <v>118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IFERROR(VLOOKUP(G37,#REF!,2,FALSE),"")</f>
        <v/>
      </c>
    </row>
    <row r="38" spans="1:8" ht="15.75" thickBot="1" x14ac:dyDescent="0.3">
      <c r="A38" s="69" t="s">
        <v>171</v>
      </c>
      <c r="B38" s="71">
        <v>59</v>
      </c>
      <c r="C38" s="71" t="s">
        <v>121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IFERROR(VLOOKUP(G38,#REF!,2,FALSE),"")</f>
        <v/>
      </c>
    </row>
    <row r="39" spans="1:8" ht="15.75" thickBot="1" x14ac:dyDescent="0.3">
      <c r="A39" s="69" t="s">
        <v>169</v>
      </c>
      <c r="B39" s="71">
        <v>59</v>
      </c>
      <c r="C39" s="71" t="s">
        <v>121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IFERROR(VLOOKUP(G39,#REF!,2,FALSE),"")</f>
        <v/>
      </c>
    </row>
    <row r="40" spans="1:8" ht="15.75" thickBot="1" x14ac:dyDescent="0.3">
      <c r="A40" s="69" t="s">
        <v>171</v>
      </c>
      <c r="B40" s="71">
        <v>62</v>
      </c>
      <c r="C40" s="71" t="s">
        <v>116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IFERROR(VLOOKUP(G40,#REF!,2,FALSE),"")</f>
        <v/>
      </c>
    </row>
    <row r="41" spans="1:8" ht="15.75" thickBot="1" x14ac:dyDescent="0.3">
      <c r="A41" s="69" t="s">
        <v>169</v>
      </c>
      <c r="B41" s="71">
        <v>62</v>
      </c>
      <c r="C41" s="71" t="s">
        <v>116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IFERROR(VLOOKUP(G41,#REF!,2,FALSE),"")</f>
        <v/>
      </c>
    </row>
    <row r="42" spans="1:8" ht="15.75" thickBot="1" x14ac:dyDescent="0.3">
      <c r="A42" s="69" t="s">
        <v>172</v>
      </c>
      <c r="B42" s="71">
        <v>63</v>
      </c>
      <c r="C42" s="71" t="s">
        <v>115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IFERROR(VLOOKUP(G42,#REF!,2,FALSE),"")</f>
        <v/>
      </c>
    </row>
    <row r="43" spans="1:8" ht="15.75" thickBot="1" x14ac:dyDescent="0.3">
      <c r="A43" s="69" t="s">
        <v>170</v>
      </c>
      <c r="B43" s="71">
        <v>64</v>
      </c>
      <c r="C43" s="71" t="s">
        <v>12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IFERROR(VLOOKUP(G43,#REF!,2,FALSE),"")</f>
        <v/>
      </c>
    </row>
    <row r="44" spans="1:8" ht="15.75" thickBot="1" x14ac:dyDescent="0.3">
      <c r="A44" s="69" t="s">
        <v>171</v>
      </c>
      <c r="B44" s="71">
        <v>64</v>
      </c>
      <c r="C44" s="71" t="s">
        <v>12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IFERROR(VLOOKUP(G44,#REF!,2,FALSE),"")</f>
        <v/>
      </c>
    </row>
    <row r="45" spans="1:8" ht="15.75" thickBot="1" x14ac:dyDescent="0.3">
      <c r="A45" s="69" t="s">
        <v>170</v>
      </c>
      <c r="B45" s="71">
        <v>70</v>
      </c>
      <c r="C45" s="71" t="s">
        <v>71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IFERROR(VLOOKUP(G45,#REF!,2,FALSE),"")</f>
        <v/>
      </c>
    </row>
    <row r="46" spans="1:8" ht="15.75" thickBot="1" x14ac:dyDescent="0.3">
      <c r="A46" s="69" t="s">
        <v>171</v>
      </c>
      <c r="B46" s="71">
        <v>70</v>
      </c>
      <c r="C46" s="71" t="s">
        <v>71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IFERROR(VLOOKUP(G46,#REF!,2,FALSE),"")</f>
        <v/>
      </c>
    </row>
    <row r="47" spans="1:8" ht="15.75" thickBot="1" x14ac:dyDescent="0.3">
      <c r="A47" s="69" t="s">
        <v>171</v>
      </c>
      <c r="B47" s="71">
        <v>72</v>
      </c>
      <c r="C47" s="71" t="s">
        <v>127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IFERROR(VLOOKUP(G47,#REF!,2,FALSE),"")</f>
        <v/>
      </c>
    </row>
    <row r="48" spans="1:8" ht="15.75" thickBot="1" x14ac:dyDescent="0.3">
      <c r="A48" s="69" t="s">
        <v>169</v>
      </c>
      <c r="B48" s="71">
        <v>72</v>
      </c>
      <c r="C48" s="71" t="s">
        <v>127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IFERROR(VLOOKUP(G48,#REF!,2,FALSE),"")</f>
        <v/>
      </c>
    </row>
    <row r="49" spans="1:8" ht="15.75" thickBot="1" x14ac:dyDescent="0.3">
      <c r="A49" s="69" t="s">
        <v>171</v>
      </c>
      <c r="B49" s="71">
        <v>77</v>
      </c>
      <c r="C49" s="71" t="s">
        <v>92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IFERROR(VLOOKUP(G49,#REF!,2,FALSE),"")</f>
        <v/>
      </c>
    </row>
    <row r="50" spans="1:8" ht="15.75" thickBot="1" x14ac:dyDescent="0.3">
      <c r="A50" s="69" t="s">
        <v>169</v>
      </c>
      <c r="B50" s="71">
        <v>77</v>
      </c>
      <c r="C50" s="71" t="s">
        <v>92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IFERROR(VLOOKUP(G50,#REF!,2,FALSE),"")</f>
        <v/>
      </c>
    </row>
    <row r="51" spans="1:8" ht="15.75" thickBot="1" x14ac:dyDescent="0.3">
      <c r="A51" s="69" t="s">
        <v>171</v>
      </c>
      <c r="B51" s="71">
        <v>82</v>
      </c>
      <c r="C51" s="71" t="s">
        <v>112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IFERROR(VLOOKUP(G51,#REF!,2,FALSE),"")</f>
        <v/>
      </c>
    </row>
    <row r="52" spans="1:8" ht="15.75" thickBot="1" x14ac:dyDescent="0.3">
      <c r="A52" s="69" t="s">
        <v>169</v>
      </c>
      <c r="B52" s="71">
        <v>82</v>
      </c>
      <c r="C52" s="71" t="s">
        <v>112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IFERROR(VLOOKUP(G52,#REF!,2,FALSE),"")</f>
        <v/>
      </c>
    </row>
    <row r="53" spans="1:8" ht="15.75" thickBot="1" x14ac:dyDescent="0.3">
      <c r="A53" s="69" t="s">
        <v>171</v>
      </c>
      <c r="B53" s="71">
        <v>97</v>
      </c>
      <c r="C53" s="71" t="s">
        <v>94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IFERROR(VLOOKUP(G53,#REF!,2,FALSE),"")</f>
        <v/>
      </c>
    </row>
    <row r="54" spans="1:8" ht="15.75" thickBot="1" x14ac:dyDescent="0.3">
      <c r="A54" s="69" t="s">
        <v>169</v>
      </c>
      <c r="B54" s="71">
        <v>97</v>
      </c>
      <c r="C54" s="71" t="s">
        <v>94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IFERROR(VLOOKUP(G54,#REF!,2,FALSE),"")</f>
        <v/>
      </c>
    </row>
    <row r="55" spans="1:8" ht="15.75" thickBot="1" x14ac:dyDescent="0.3">
      <c r="A55" s="69" t="s">
        <v>170</v>
      </c>
      <c r="B55" s="71">
        <v>105</v>
      </c>
      <c r="C55" s="71" t="s">
        <v>69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IFERROR(VLOOKUP(G55,#REF!,2,FALSE),"")</f>
        <v/>
      </c>
    </row>
    <row r="56" spans="1:8" ht="15.75" thickBot="1" x14ac:dyDescent="0.3">
      <c r="A56" s="69" t="s">
        <v>171</v>
      </c>
      <c r="B56" s="71">
        <v>105</v>
      </c>
      <c r="C56" s="71" t="s">
        <v>69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IFERROR(VLOOKUP(G56,#REF!,2,FALSE),"")</f>
        <v/>
      </c>
    </row>
    <row r="57" spans="1:8" ht="15.75" thickBot="1" x14ac:dyDescent="0.3">
      <c r="A57" s="69" t="s">
        <v>171</v>
      </c>
      <c r="B57" s="71">
        <v>107</v>
      </c>
      <c r="C57" s="71" t="s">
        <v>120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IFERROR(VLOOKUP(G57,#REF!,2,FALSE),"")</f>
        <v/>
      </c>
    </row>
    <row r="58" spans="1:8" ht="15.75" thickBot="1" x14ac:dyDescent="0.3">
      <c r="A58" s="69" t="s">
        <v>169</v>
      </c>
      <c r="B58" s="71">
        <v>107</v>
      </c>
      <c r="C58" s="71" t="s">
        <v>120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IFERROR(VLOOKUP(G58,#REF!,2,FALSE),"")</f>
        <v/>
      </c>
    </row>
    <row r="59" spans="1:8" ht="15.75" thickBot="1" x14ac:dyDescent="0.3">
      <c r="A59" s="69" t="s">
        <v>171</v>
      </c>
      <c r="B59" s="71">
        <v>112</v>
      </c>
      <c r="C59" s="71" t="s">
        <v>96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IFERROR(VLOOKUP(G59,#REF!,2,FALSE),"")</f>
        <v/>
      </c>
    </row>
    <row r="60" spans="1:8" ht="15.75" thickBot="1" x14ac:dyDescent="0.3">
      <c r="A60" s="69" t="s">
        <v>169</v>
      </c>
      <c r="B60" s="71">
        <v>112</v>
      </c>
      <c r="C60" s="71" t="s">
        <v>96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IFERROR(VLOOKUP(G60,#REF!,2,FALSE),"")</f>
        <v/>
      </c>
    </row>
    <row r="61" spans="1:8" ht="15.75" thickBot="1" x14ac:dyDescent="0.3">
      <c r="A61" s="69" t="s">
        <v>171</v>
      </c>
      <c r="B61" s="71">
        <v>113</v>
      </c>
      <c r="C61" s="71" t="s">
        <v>95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IFERROR(VLOOKUP(G61,#REF!,2,FALSE),"")</f>
        <v/>
      </c>
    </row>
    <row r="62" spans="1:8" ht="15.75" thickBot="1" x14ac:dyDescent="0.3">
      <c r="A62" s="69" t="s">
        <v>169</v>
      </c>
      <c r="B62" s="71">
        <v>113</v>
      </c>
      <c r="C62" s="71" t="s">
        <v>95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IFERROR(VLOOKUP(G62,#REF!,2,FALSE),"")</f>
        <v/>
      </c>
    </row>
    <row r="63" spans="1:8" ht="15.75" thickBot="1" x14ac:dyDescent="0.3">
      <c r="A63" s="69" t="s">
        <v>171</v>
      </c>
      <c r="B63" s="71">
        <v>117</v>
      </c>
      <c r="C63" s="71" t="s">
        <v>113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IFERROR(VLOOKUP(G63,#REF!,2,FALSE),"")</f>
        <v/>
      </c>
    </row>
    <row r="64" spans="1:8" ht="15.75" thickBot="1" x14ac:dyDescent="0.3">
      <c r="A64" s="69" t="s">
        <v>169</v>
      </c>
      <c r="B64" s="71">
        <v>117</v>
      </c>
      <c r="C64" s="71" t="s">
        <v>113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IFERROR(VLOOKUP(G64,#REF!,2,FALSE),"")</f>
        <v/>
      </c>
    </row>
    <row r="65" spans="1:8" ht="15.75" thickBot="1" x14ac:dyDescent="0.3">
      <c r="A65" s="69" t="s">
        <v>170</v>
      </c>
      <c r="B65" s="71">
        <v>120</v>
      </c>
      <c r="C65" s="71" t="s">
        <v>88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IFERROR(VLOOKUP(G65,#REF!,2,FALSE),"")</f>
        <v/>
      </c>
    </row>
    <row r="66" spans="1:8" ht="15.75" thickBot="1" x14ac:dyDescent="0.3">
      <c r="A66" s="69" t="s">
        <v>171</v>
      </c>
      <c r="B66" s="71">
        <v>120</v>
      </c>
      <c r="C66" s="71" t="s">
        <v>88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IFERROR(VLOOKUP(G66,#REF!,2,FALSE),"")</f>
        <v/>
      </c>
    </row>
    <row r="67" spans="1:8" ht="15.75" thickBot="1" x14ac:dyDescent="0.3">
      <c r="A67" s="69" t="s">
        <v>171</v>
      </c>
      <c r="B67" s="71">
        <v>122</v>
      </c>
      <c r="C67" s="71" t="s">
        <v>110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IFERROR(VLOOKUP(G67,#REF!,2,FALSE),"")</f>
        <v/>
      </c>
    </row>
    <row r="68" spans="1:8" ht="15.75" thickBot="1" x14ac:dyDescent="0.3">
      <c r="A68" s="69" t="s">
        <v>169</v>
      </c>
      <c r="B68" s="71">
        <v>122</v>
      </c>
      <c r="C68" s="71" t="s">
        <v>110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IFERROR(VLOOKUP(G68,#REF!,2,FALSE),"")</f>
        <v/>
      </c>
    </row>
    <row r="69" spans="1:8" ht="15.75" thickBot="1" x14ac:dyDescent="0.3">
      <c r="A69" s="69" t="s">
        <v>171</v>
      </c>
      <c r="B69" s="71">
        <v>127</v>
      </c>
      <c r="C69" s="71" t="s">
        <v>93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IFERROR(VLOOKUP(G69,#REF!,2,FALSE),"")</f>
        <v/>
      </c>
    </row>
    <row r="70" spans="1:8" ht="15.75" thickBot="1" x14ac:dyDescent="0.3">
      <c r="A70" s="69" t="s">
        <v>169</v>
      </c>
      <c r="B70" s="71">
        <v>127</v>
      </c>
      <c r="C70" s="71" t="s">
        <v>93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IFERROR(VLOOKUP(G70,#REF!,2,FALSE),"")</f>
        <v/>
      </c>
    </row>
    <row r="71" spans="1:8" ht="15.75" thickBot="1" x14ac:dyDescent="0.3">
      <c r="A71" s="69" t="s">
        <v>170</v>
      </c>
      <c r="B71" s="71">
        <v>140</v>
      </c>
      <c r="C71" s="71" t="s">
        <v>53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IFERROR(VLOOKUP(G71,#REF!,2,FALSE),"")</f>
        <v/>
      </c>
    </row>
    <row r="72" spans="1:8" ht="15.75" thickBot="1" x14ac:dyDescent="0.3">
      <c r="A72" s="69" t="s">
        <v>171</v>
      </c>
      <c r="B72" s="71">
        <v>140</v>
      </c>
      <c r="C72" s="71" t="s">
        <v>53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IFERROR(VLOOKUP(G72,#REF!,2,FALSE),"")</f>
        <v/>
      </c>
    </row>
    <row r="73" spans="1:8" ht="15.75" thickBot="1" x14ac:dyDescent="0.3">
      <c r="A73" s="69" t="s">
        <v>170</v>
      </c>
      <c r="B73" s="71">
        <v>150</v>
      </c>
      <c r="C73" s="71" t="s">
        <v>68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IFERROR(VLOOKUP(G73,#REF!,2,FALSE),"")</f>
        <v/>
      </c>
    </row>
    <row r="74" spans="1:8" ht="15.75" thickBot="1" x14ac:dyDescent="0.3">
      <c r="A74" s="69" t="s">
        <v>171</v>
      </c>
      <c r="B74" s="71">
        <v>150</v>
      </c>
      <c r="C74" s="71" t="s">
        <v>68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IFERROR(VLOOKUP(G74,#REF!,2,FALSE),"")</f>
        <v/>
      </c>
    </row>
    <row r="75" spans="1:8" ht="15.75" thickBot="1" x14ac:dyDescent="0.3">
      <c r="A75" s="69" t="s">
        <v>170</v>
      </c>
      <c r="B75" s="71">
        <v>160</v>
      </c>
      <c r="C75" s="71" t="s">
        <v>42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IFERROR(VLOOKUP(G75,#REF!,2,FALSE),"")</f>
        <v/>
      </c>
    </row>
    <row r="76" spans="1:8" ht="15.75" thickBot="1" x14ac:dyDescent="0.3">
      <c r="A76" s="69" t="s">
        <v>171</v>
      </c>
      <c r="B76" s="71">
        <v>160</v>
      </c>
      <c r="C76" s="71" t="s">
        <v>42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IFERROR(VLOOKUP(G76,#REF!,2,FALSE),"")</f>
        <v/>
      </c>
    </row>
    <row r="77" spans="1:8" ht="15.75" thickBot="1" x14ac:dyDescent="0.3">
      <c r="A77" s="69" t="s">
        <v>170</v>
      </c>
      <c r="B77" s="71">
        <v>185</v>
      </c>
      <c r="C77" s="71" t="s">
        <v>26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IFERROR(VLOOKUP(G77,#REF!,2,FALSE),"")</f>
        <v/>
      </c>
    </row>
    <row r="78" spans="1:8" ht="15.75" thickBot="1" x14ac:dyDescent="0.3">
      <c r="A78" s="69" t="s">
        <v>171</v>
      </c>
      <c r="B78" s="71">
        <v>185</v>
      </c>
      <c r="C78" s="71" t="s">
        <v>26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IFERROR(VLOOKUP(G78,#REF!,2,FALSE),"")</f>
        <v/>
      </c>
    </row>
    <row r="79" spans="1:8" ht="15.75" thickBot="1" x14ac:dyDescent="0.3">
      <c r="A79" s="69" t="s">
        <v>170</v>
      </c>
      <c r="B79" s="71">
        <v>205</v>
      </c>
      <c r="C79" s="71" t="s">
        <v>15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IFERROR(VLOOKUP(G79,#REF!,2,FALSE),"")</f>
        <v/>
      </c>
    </row>
    <row r="80" spans="1:8" ht="15.75" thickBot="1" x14ac:dyDescent="0.3">
      <c r="A80" s="69" t="s">
        <v>171</v>
      </c>
      <c r="B80" s="71">
        <v>205</v>
      </c>
      <c r="C80" s="71" t="s">
        <v>15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IFERROR(VLOOKUP(G80,#REF!,2,FALSE),"")</f>
        <v/>
      </c>
    </row>
    <row r="81" spans="1:8" ht="15.75" thickBot="1" x14ac:dyDescent="0.3">
      <c r="A81" s="69" t="s">
        <v>170</v>
      </c>
      <c r="B81" s="71">
        <v>215</v>
      </c>
      <c r="C81" s="71" t="s">
        <v>114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IFERROR(VLOOKUP(G81,#REF!,2,FALSE),"")</f>
        <v/>
      </c>
    </row>
    <row r="82" spans="1:8" ht="15.75" thickBot="1" x14ac:dyDescent="0.3">
      <c r="A82" s="69" t="s">
        <v>171</v>
      </c>
      <c r="B82" s="71">
        <v>215</v>
      </c>
      <c r="C82" s="71" t="s">
        <v>114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IFERROR(VLOOKUP(G82,#REF!,2,FALSE),"")</f>
        <v/>
      </c>
    </row>
    <row r="83" spans="1:8" ht="15.75" thickBot="1" x14ac:dyDescent="0.3">
      <c r="A83" s="69" t="s">
        <v>170</v>
      </c>
      <c r="B83" s="71">
        <v>245</v>
      </c>
      <c r="C83" s="71" t="s">
        <v>130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IFERROR(VLOOKUP(G83,#REF!,2,FALSE),"")</f>
        <v/>
      </c>
    </row>
    <row r="84" spans="1:8" ht="15.75" thickBot="1" x14ac:dyDescent="0.3">
      <c r="A84" s="69" t="s">
        <v>171</v>
      </c>
      <c r="B84" s="71">
        <v>245</v>
      </c>
      <c r="C84" s="71" t="s">
        <v>130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IFERROR(VLOOKUP(G84,#REF!,2,FALSE),"")</f>
        <v/>
      </c>
    </row>
    <row r="85" spans="1:8" ht="15.75" thickBot="1" x14ac:dyDescent="0.3">
      <c r="A85" s="69" t="s">
        <v>170</v>
      </c>
      <c r="B85" s="71">
        <v>250</v>
      </c>
      <c r="C85" s="71" t="s">
        <v>18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IFERROR(VLOOKUP(G85,#REF!,2,FALSE),"")</f>
        <v/>
      </c>
    </row>
    <row r="86" spans="1:8" ht="15.75" thickBot="1" x14ac:dyDescent="0.3">
      <c r="A86" s="69" t="s">
        <v>171</v>
      </c>
      <c r="B86" s="71">
        <v>250</v>
      </c>
      <c r="C86" s="71" t="s">
        <v>18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IFERROR(VLOOKUP(G86,#REF!,2,FALSE),"")</f>
        <v/>
      </c>
    </row>
    <row r="87" spans="1:8" ht="15.75" thickBot="1" x14ac:dyDescent="0.3">
      <c r="A87" s="69" t="s">
        <v>170</v>
      </c>
      <c r="B87" s="71">
        <v>255</v>
      </c>
      <c r="C87" s="71" t="s">
        <v>72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IFERROR(VLOOKUP(G87,#REF!,2,FALSE),"")</f>
        <v/>
      </c>
    </row>
    <row r="88" spans="1:8" ht="15.75" thickBot="1" x14ac:dyDescent="0.3">
      <c r="A88" s="69" t="s">
        <v>171</v>
      </c>
      <c r="B88" s="71">
        <v>255</v>
      </c>
      <c r="C88" s="71" t="s">
        <v>72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IFERROR(VLOOKUP(G88,#REF!,2,FALSE),"")</f>
        <v/>
      </c>
    </row>
    <row r="89" spans="1:8" ht="15.75" thickBot="1" x14ac:dyDescent="0.3">
      <c r="A89" s="69" t="s">
        <v>170</v>
      </c>
      <c r="B89" s="71">
        <v>260</v>
      </c>
      <c r="C89" s="71" t="s">
        <v>73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IFERROR(VLOOKUP(G89,#REF!,2,FALSE),"")</f>
        <v/>
      </c>
    </row>
    <row r="90" spans="1:8" ht="15.75" thickBot="1" x14ac:dyDescent="0.3">
      <c r="A90" s="69" t="s">
        <v>171</v>
      </c>
      <c r="B90" s="71">
        <v>260</v>
      </c>
      <c r="C90" s="71" t="s">
        <v>73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IFERROR(VLOOKUP(G90,#REF!,2,FALSE),"")</f>
        <v/>
      </c>
    </row>
    <row r="91" spans="1:8" ht="15.75" thickBot="1" x14ac:dyDescent="0.3">
      <c r="A91" s="69" t="s">
        <v>170</v>
      </c>
      <c r="B91" s="71">
        <v>270</v>
      </c>
      <c r="C91" s="71" t="s">
        <v>52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IFERROR(VLOOKUP(G91,#REF!,2,FALSE),"")</f>
        <v/>
      </c>
    </row>
    <row r="92" spans="1:8" ht="15.75" thickBot="1" x14ac:dyDescent="0.3">
      <c r="A92" s="69" t="s">
        <v>171</v>
      </c>
      <c r="B92" s="71">
        <v>270</v>
      </c>
      <c r="C92" s="71" t="s">
        <v>52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IFERROR(VLOOKUP(G92,#REF!,2,FALSE),"")</f>
        <v/>
      </c>
    </row>
    <row r="93" spans="1:8" ht="15.75" thickBot="1" x14ac:dyDescent="0.3">
      <c r="A93" s="69" t="s">
        <v>170</v>
      </c>
      <c r="B93" s="71">
        <v>285</v>
      </c>
      <c r="C93" s="71" t="s">
        <v>24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IFERROR(VLOOKUP(G93,#REF!,2,FALSE),"")</f>
        <v/>
      </c>
    </row>
    <row r="94" spans="1:8" ht="15.75" thickBot="1" x14ac:dyDescent="0.3">
      <c r="A94" s="69" t="s">
        <v>171</v>
      </c>
      <c r="B94" s="71">
        <v>285</v>
      </c>
      <c r="C94" s="71" t="s">
        <v>24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IFERROR(VLOOKUP(G94,#REF!,2,FALSE),"")</f>
        <v/>
      </c>
    </row>
    <row r="95" spans="1:8" ht="15.75" thickBot="1" x14ac:dyDescent="0.3">
      <c r="A95" s="69" t="s">
        <v>170</v>
      </c>
      <c r="B95" s="71">
        <v>290</v>
      </c>
      <c r="C95" s="71" t="s">
        <v>35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IFERROR(VLOOKUP(G95,#REF!,2,FALSE),"")</f>
        <v/>
      </c>
    </row>
    <row r="96" spans="1:8" ht="15.75" thickBot="1" x14ac:dyDescent="0.3">
      <c r="A96" s="69" t="s">
        <v>171</v>
      </c>
      <c r="B96" s="71">
        <v>290</v>
      </c>
      <c r="C96" s="71" t="s">
        <v>35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IFERROR(VLOOKUP(G96,#REF!,2,FALSE),"")</f>
        <v/>
      </c>
    </row>
    <row r="97" spans="1:8" ht="15.75" thickBot="1" x14ac:dyDescent="0.3">
      <c r="A97" s="69" t="s">
        <v>170</v>
      </c>
      <c r="B97" s="71">
        <v>295</v>
      </c>
      <c r="C97" s="71" t="s">
        <v>54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IFERROR(VLOOKUP(G97,#REF!,2,FALSE),"")</f>
        <v/>
      </c>
    </row>
    <row r="98" spans="1:8" ht="15.75" thickBot="1" x14ac:dyDescent="0.3">
      <c r="A98" s="69" t="s">
        <v>171</v>
      </c>
      <c r="B98" s="71">
        <v>295</v>
      </c>
      <c r="C98" s="71" t="s">
        <v>54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IFERROR(VLOOKUP(G98,#REF!,2,FALSE),"")</f>
        <v/>
      </c>
    </row>
    <row r="99" spans="1:8" ht="15.75" thickBot="1" x14ac:dyDescent="0.3">
      <c r="A99" s="69" t="s">
        <v>170</v>
      </c>
      <c r="B99" s="71">
        <v>320</v>
      </c>
      <c r="C99" s="71" t="s">
        <v>86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IFERROR(VLOOKUP(G99,#REF!,2,FALSE),"")</f>
        <v/>
      </c>
    </row>
    <row r="100" spans="1:8" ht="15.75" thickBot="1" x14ac:dyDescent="0.3">
      <c r="A100" s="69" t="s">
        <v>171</v>
      </c>
      <c r="B100" s="71">
        <v>320</v>
      </c>
      <c r="C100" s="71" t="s">
        <v>86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IFERROR(VLOOKUP(G100,#REF!,2,FALSE),"")</f>
        <v/>
      </c>
    </row>
    <row r="101" spans="1:8" ht="15.75" thickBot="1" x14ac:dyDescent="0.3">
      <c r="A101" s="69" t="s">
        <v>170</v>
      </c>
      <c r="B101" s="71">
        <v>345</v>
      </c>
      <c r="C101" s="71" t="s">
        <v>19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IFERROR(VLOOKUP(G101,#REF!,2,FALSE),"")</f>
        <v/>
      </c>
    </row>
    <row r="102" spans="1:8" ht="15.75" thickBot="1" x14ac:dyDescent="0.3">
      <c r="A102" s="69" t="s">
        <v>171</v>
      </c>
      <c r="B102" s="71">
        <v>345</v>
      </c>
      <c r="C102" s="71" t="s">
        <v>19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IFERROR(VLOOKUP(G102,#REF!,2,FALSE),"")</f>
        <v/>
      </c>
    </row>
    <row r="103" spans="1:8" ht="15.75" thickBot="1" x14ac:dyDescent="0.3">
      <c r="A103" s="69" t="s">
        <v>170</v>
      </c>
      <c r="B103" s="71">
        <v>350</v>
      </c>
      <c r="C103" s="71" t="s">
        <v>55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IFERROR(VLOOKUP(G103,#REF!,2,FALSE),"")</f>
        <v/>
      </c>
    </row>
    <row r="104" spans="1:8" ht="15.75" thickBot="1" x14ac:dyDescent="0.3">
      <c r="A104" s="69" t="s">
        <v>171</v>
      </c>
      <c r="B104" s="71">
        <v>350</v>
      </c>
      <c r="C104" s="71" t="s">
        <v>55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IFERROR(VLOOKUP(G104,#REF!,2,FALSE),"")</f>
        <v/>
      </c>
    </row>
    <row r="105" spans="1:8" ht="15.75" thickBot="1" x14ac:dyDescent="0.3">
      <c r="A105" s="69" t="s">
        <v>170</v>
      </c>
      <c r="B105" s="71">
        <v>360</v>
      </c>
      <c r="C105" s="71" t="s">
        <v>128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IFERROR(VLOOKUP(G105,#REF!,2,FALSE),"")</f>
        <v/>
      </c>
    </row>
    <row r="106" spans="1:8" ht="15.75" thickBot="1" x14ac:dyDescent="0.3">
      <c r="A106" s="69" t="s">
        <v>171</v>
      </c>
      <c r="B106" s="71">
        <v>360</v>
      </c>
      <c r="C106" s="71" t="s">
        <v>128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IFERROR(VLOOKUP(G106,#REF!,2,FALSE),"")</f>
        <v/>
      </c>
    </row>
    <row r="107" spans="1:8" ht="15.75" thickBot="1" x14ac:dyDescent="0.3">
      <c r="A107" s="69" t="s">
        <v>170</v>
      </c>
      <c r="B107" s="71">
        <v>380</v>
      </c>
      <c r="C107" s="71" t="s">
        <v>51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IFERROR(VLOOKUP(G107,#REF!,2,FALSE),"")</f>
        <v/>
      </c>
    </row>
    <row r="108" spans="1:8" ht="15.75" thickBot="1" x14ac:dyDescent="0.3">
      <c r="A108" s="69" t="s">
        <v>171</v>
      </c>
      <c r="B108" s="71">
        <v>380</v>
      </c>
      <c r="C108" s="71" t="s">
        <v>51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IFERROR(VLOOKUP(G108,#REF!,2,FALSE),"")</f>
        <v/>
      </c>
    </row>
    <row r="109" spans="1:8" ht="15.75" thickBot="1" x14ac:dyDescent="0.3">
      <c r="A109" s="69" t="s">
        <v>170</v>
      </c>
      <c r="B109" s="71">
        <v>390</v>
      </c>
      <c r="C109" s="71" t="s">
        <v>33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IFERROR(VLOOKUP(G109,#REF!,2,FALSE),"")</f>
        <v/>
      </c>
    </row>
    <row r="110" spans="1:8" ht="15.75" thickBot="1" x14ac:dyDescent="0.3">
      <c r="A110" s="69" t="s">
        <v>171</v>
      </c>
      <c r="B110" s="71">
        <v>390</v>
      </c>
      <c r="C110" s="71" t="s">
        <v>33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IFERROR(VLOOKUP(G110,#REF!,2,FALSE),"")</f>
        <v/>
      </c>
    </row>
    <row r="111" spans="1:8" ht="15.75" thickBot="1" x14ac:dyDescent="0.3">
      <c r="A111" s="69" t="s">
        <v>170</v>
      </c>
      <c r="B111" s="71">
        <v>395</v>
      </c>
      <c r="C111" s="71" t="s">
        <v>38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IFERROR(VLOOKUP(G111,#REF!,2,FALSE),"")</f>
        <v/>
      </c>
    </row>
    <row r="112" spans="1:8" ht="15.75" thickBot="1" x14ac:dyDescent="0.3">
      <c r="A112" s="69" t="s">
        <v>171</v>
      </c>
      <c r="B112" s="71">
        <v>395</v>
      </c>
      <c r="C112" s="71" t="s">
        <v>38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IFERROR(VLOOKUP(G112,#REF!,2,FALSE),"")</f>
        <v/>
      </c>
    </row>
    <row r="113" spans="1:8" ht="15.75" thickBot="1" x14ac:dyDescent="0.3">
      <c r="A113" s="69" t="s">
        <v>170</v>
      </c>
      <c r="B113" s="71">
        <v>397</v>
      </c>
      <c r="C113" s="71" t="s">
        <v>37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IFERROR(VLOOKUP(G113,#REF!,2,FALSE),"")</f>
        <v/>
      </c>
    </row>
    <row r="114" spans="1:8" ht="15.75" thickBot="1" x14ac:dyDescent="0.3">
      <c r="A114" s="69" t="s">
        <v>171</v>
      </c>
      <c r="B114" s="71">
        <v>397</v>
      </c>
      <c r="C114" s="71" t="s">
        <v>37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IFERROR(VLOOKUP(G114,#REF!,2,FALSE),"")</f>
        <v/>
      </c>
    </row>
    <row r="115" spans="1:8" ht="15.75" thickBot="1" x14ac:dyDescent="0.3">
      <c r="A115" s="69" t="s">
        <v>170</v>
      </c>
      <c r="B115" s="71">
        <v>400</v>
      </c>
      <c r="C115" s="71" t="s">
        <v>40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IFERROR(VLOOKUP(G115,#REF!,2,FALSE),"")</f>
        <v/>
      </c>
    </row>
    <row r="116" spans="1:8" ht="15.75" thickBot="1" x14ac:dyDescent="0.3">
      <c r="A116" s="69" t="s">
        <v>171</v>
      </c>
      <c r="B116" s="71">
        <v>400</v>
      </c>
      <c r="C116" s="71" t="s">
        <v>40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IFERROR(VLOOKUP(G116,#REF!,2,FALSE),"")</f>
        <v/>
      </c>
    </row>
    <row r="117" spans="1:8" ht="15.75" thickBot="1" x14ac:dyDescent="0.3">
      <c r="A117" s="69" t="s">
        <v>170</v>
      </c>
      <c r="B117" s="71">
        <v>405</v>
      </c>
      <c r="C117" s="71" t="s">
        <v>36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IFERROR(VLOOKUP(G117,#REF!,2,FALSE),"")</f>
        <v/>
      </c>
    </row>
    <row r="118" spans="1:8" ht="15.75" thickBot="1" x14ac:dyDescent="0.3">
      <c r="A118" s="69" t="s">
        <v>171</v>
      </c>
      <c r="B118" s="71">
        <v>405</v>
      </c>
      <c r="C118" s="71" t="s">
        <v>36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IFERROR(VLOOKUP(G118,#REF!,2,FALSE),"")</f>
        <v/>
      </c>
    </row>
    <row r="119" spans="1:8" ht="15.75" thickBot="1" x14ac:dyDescent="0.3">
      <c r="A119" s="69" t="s">
        <v>170</v>
      </c>
      <c r="B119" s="71">
        <v>410</v>
      </c>
      <c r="C119" s="71" t="s">
        <v>30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IFERROR(VLOOKUP(G119,#REF!,2,FALSE),"")</f>
        <v/>
      </c>
    </row>
    <row r="120" spans="1:8" ht="15.75" thickBot="1" x14ac:dyDescent="0.3">
      <c r="A120" s="69" t="s">
        <v>171</v>
      </c>
      <c r="B120" s="71">
        <v>410</v>
      </c>
      <c r="C120" s="71" t="s">
        <v>30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IFERROR(VLOOKUP(G120,#REF!,2,FALSE),"")</f>
        <v/>
      </c>
    </row>
    <row r="121" spans="1:8" ht="15.75" thickBot="1" x14ac:dyDescent="0.3">
      <c r="A121" s="69" t="s">
        <v>170</v>
      </c>
      <c r="B121" s="71">
        <v>420</v>
      </c>
      <c r="C121" s="71" t="s">
        <v>21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IFERROR(VLOOKUP(G121,#REF!,2,FALSE),"")</f>
        <v/>
      </c>
    </row>
    <row r="122" spans="1:8" ht="15.75" thickBot="1" x14ac:dyDescent="0.3">
      <c r="A122" s="69" t="s">
        <v>171</v>
      </c>
      <c r="B122" s="71">
        <v>420</v>
      </c>
      <c r="C122" s="71" t="s">
        <v>21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IFERROR(VLOOKUP(G122,#REF!,2,FALSE),"")</f>
        <v/>
      </c>
    </row>
    <row r="123" spans="1:8" ht="15.75" thickBot="1" x14ac:dyDescent="0.3">
      <c r="A123" s="69" t="s">
        <v>170</v>
      </c>
      <c r="B123" s="71">
        <v>428</v>
      </c>
      <c r="C123" s="71" t="s">
        <v>29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IFERROR(VLOOKUP(G123,#REF!,2,FALSE),"")</f>
        <v/>
      </c>
    </row>
    <row r="124" spans="1:8" ht="15.75" thickBot="1" x14ac:dyDescent="0.3">
      <c r="A124" s="69" t="s">
        <v>171</v>
      </c>
      <c r="B124" s="71">
        <v>428</v>
      </c>
      <c r="C124" s="71" t="s">
        <v>29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IFERROR(VLOOKUP(G124,#REF!,2,FALSE),"")</f>
        <v/>
      </c>
    </row>
    <row r="125" spans="1:8" ht="15.75" thickBot="1" x14ac:dyDescent="0.3">
      <c r="A125" s="69" t="s">
        <v>170</v>
      </c>
      <c r="B125" s="71">
        <v>435</v>
      </c>
      <c r="C125" s="71" t="s">
        <v>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IFERROR(VLOOKUP(G125,#REF!,2,FALSE),"")</f>
        <v/>
      </c>
    </row>
    <row r="126" spans="1:8" ht="15.75" thickBot="1" x14ac:dyDescent="0.3">
      <c r="A126" s="69" t="s">
        <v>171</v>
      </c>
      <c r="B126" s="71">
        <v>435</v>
      </c>
      <c r="C126" s="71" t="s">
        <v>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IFERROR(VLOOKUP(G126,#REF!,2,FALSE),"")</f>
        <v/>
      </c>
    </row>
    <row r="127" spans="1:8" ht="15.75" thickBot="1" x14ac:dyDescent="0.3">
      <c r="A127" s="69" t="s">
        <v>170</v>
      </c>
      <c r="B127" s="71">
        <v>440</v>
      </c>
      <c r="C127" s="71" t="s">
        <v>65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IFERROR(VLOOKUP(G127,#REF!,2,FALSE),"")</f>
        <v/>
      </c>
    </row>
    <row r="128" spans="1:8" ht="15.75" thickBot="1" x14ac:dyDescent="0.3">
      <c r="A128" s="69" t="s">
        <v>171</v>
      </c>
      <c r="B128" s="71">
        <v>440</v>
      </c>
      <c r="C128" s="71" t="s">
        <v>65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IFERROR(VLOOKUP(G128,#REF!,2,FALSE),"")</f>
        <v/>
      </c>
    </row>
    <row r="129" spans="1:8" ht="15.75" thickBot="1" x14ac:dyDescent="0.3">
      <c r="A129" s="69" t="s">
        <v>170</v>
      </c>
      <c r="B129" s="71">
        <v>445</v>
      </c>
      <c r="C129" s="71" t="s">
        <v>28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IFERROR(VLOOKUP(G129,#REF!,2,FALSE),"")</f>
        <v/>
      </c>
    </row>
    <row r="130" spans="1:8" ht="15.75" thickBot="1" x14ac:dyDescent="0.3">
      <c r="A130" s="69" t="s">
        <v>171</v>
      </c>
      <c r="B130" s="71">
        <v>445</v>
      </c>
      <c r="C130" s="71" t="s">
        <v>28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IFERROR(VLOOKUP(G130,#REF!,2,FALSE),"")</f>
        <v/>
      </c>
    </row>
    <row r="131" spans="1:8" ht="15.75" thickBot="1" x14ac:dyDescent="0.3">
      <c r="A131" s="69" t="s">
        <v>170</v>
      </c>
      <c r="B131" s="71">
        <v>450</v>
      </c>
      <c r="C131" s="71" t="s">
        <v>66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IFERROR(VLOOKUP(G131,#REF!,2,FALSE),"")</f>
        <v/>
      </c>
    </row>
    <row r="132" spans="1:8" ht="15.75" thickBot="1" x14ac:dyDescent="0.3">
      <c r="A132" s="69" t="s">
        <v>171</v>
      </c>
      <c r="B132" s="71">
        <v>450</v>
      </c>
      <c r="C132" s="71" t="s">
        <v>66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IFERROR(VLOOKUP(G132,#REF!,2,FALSE),"")</f>
        <v/>
      </c>
    </row>
    <row r="133" spans="1:8" ht="15.75" thickBot="1" x14ac:dyDescent="0.3">
      <c r="A133" s="69" t="s">
        <v>170</v>
      </c>
      <c r="B133" s="71">
        <v>452</v>
      </c>
      <c r="C133" s="71" t="s">
        <v>13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IFERROR(VLOOKUP(G133,#REF!,2,FALSE),"")</f>
        <v/>
      </c>
    </row>
    <row r="134" spans="1:8" ht="15.75" thickBot="1" x14ac:dyDescent="0.3">
      <c r="A134" s="69" t="s">
        <v>171</v>
      </c>
      <c r="B134" s="71">
        <v>452</v>
      </c>
      <c r="C134" s="71" t="s">
        <v>13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IFERROR(VLOOKUP(G134,#REF!,2,FALSE),"")</f>
        <v/>
      </c>
    </row>
    <row r="135" spans="1:8" ht="15.75" thickBot="1" x14ac:dyDescent="0.3">
      <c r="A135" s="69" t="s">
        <v>170</v>
      </c>
      <c r="B135" s="71">
        <v>460</v>
      </c>
      <c r="C135" s="71" t="s">
        <v>70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IFERROR(VLOOKUP(G135,#REF!,2,FALSE),"")</f>
        <v/>
      </c>
    </row>
    <row r="136" spans="1:8" ht="15.75" thickBot="1" x14ac:dyDescent="0.3">
      <c r="A136" s="69" t="s">
        <v>171</v>
      </c>
      <c r="B136" s="71">
        <v>460</v>
      </c>
      <c r="C136" s="71" t="s">
        <v>70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IFERROR(VLOOKUP(G136,#REF!,2,FALSE),"")</f>
        <v/>
      </c>
    </row>
    <row r="137" spans="1:8" ht="15.75" thickBot="1" x14ac:dyDescent="0.3">
      <c r="A137" s="69" t="s">
        <v>170</v>
      </c>
      <c r="B137" s="71">
        <v>461</v>
      </c>
      <c r="C137" s="71" t="s">
        <v>79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IFERROR(VLOOKUP(G137,#REF!,2,FALSE),"")</f>
        <v/>
      </c>
    </row>
    <row r="138" spans="1:8" ht="15.75" thickBot="1" x14ac:dyDescent="0.3">
      <c r="A138" s="69" t="s">
        <v>171</v>
      </c>
      <c r="B138" s="71">
        <v>461</v>
      </c>
      <c r="C138" s="71" t="s">
        <v>79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IFERROR(VLOOKUP(G138,#REF!,2,FALSE),"")</f>
        <v/>
      </c>
    </row>
    <row r="139" spans="1:8" ht="15.75" thickBot="1" x14ac:dyDescent="0.3">
      <c r="A139" s="69" t="s">
        <v>170</v>
      </c>
      <c r="B139" s="71">
        <v>463</v>
      </c>
      <c r="C139" s="71" t="s">
        <v>80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IFERROR(VLOOKUP(G139,#REF!,2,FALSE),"")</f>
        <v/>
      </c>
    </row>
    <row r="140" spans="1:8" ht="15.75" thickBot="1" x14ac:dyDescent="0.3">
      <c r="A140" s="69" t="s">
        <v>171</v>
      </c>
      <c r="B140" s="71">
        <v>463</v>
      </c>
      <c r="C140" s="71" t="s">
        <v>80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IFERROR(VLOOKUP(G140,#REF!,2,FALSE),"")</f>
        <v/>
      </c>
    </row>
    <row r="141" spans="1:8" ht="15.75" thickBot="1" x14ac:dyDescent="0.3">
      <c r="A141" s="69" t="s">
        <v>170</v>
      </c>
      <c r="B141" s="71">
        <v>465</v>
      </c>
      <c r="C141" s="71" t="s">
        <v>45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IFERROR(VLOOKUP(G141,#REF!,2,FALSE),"")</f>
        <v/>
      </c>
    </row>
    <row r="142" spans="1:8" ht="15.75" thickBot="1" x14ac:dyDescent="0.3">
      <c r="A142" s="69" t="s">
        <v>171</v>
      </c>
      <c r="B142" s="71">
        <v>465</v>
      </c>
      <c r="C142" s="71" t="s">
        <v>45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IFERROR(VLOOKUP(G142,#REF!,2,FALSE),"")</f>
        <v/>
      </c>
    </row>
    <row r="143" spans="1:8" ht="15.75" thickBot="1" x14ac:dyDescent="0.3">
      <c r="A143" s="69" t="s">
        <v>170</v>
      </c>
      <c r="B143" s="71">
        <v>475</v>
      </c>
      <c r="C143" s="71" t="s">
        <v>48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IFERROR(VLOOKUP(G143,#REF!,2,FALSE),"")</f>
        <v/>
      </c>
    </row>
    <row r="144" spans="1:8" ht="15.75" thickBot="1" x14ac:dyDescent="0.3">
      <c r="A144" s="69" t="s">
        <v>171</v>
      </c>
      <c r="B144" s="71">
        <v>475</v>
      </c>
      <c r="C144" s="71" t="s">
        <v>48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IFERROR(VLOOKUP(G144,#REF!,2,FALSE),"")</f>
        <v/>
      </c>
    </row>
    <row r="145" spans="1:8" ht="15.75" thickBot="1" x14ac:dyDescent="0.3">
      <c r="A145" s="69" t="s">
        <v>170</v>
      </c>
      <c r="B145" s="71">
        <v>480</v>
      </c>
      <c r="C145" s="71" t="s">
        <v>64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IFERROR(VLOOKUP(G145,#REF!,2,FALSE),"")</f>
        <v/>
      </c>
    </row>
    <row r="146" spans="1:8" ht="15.75" thickBot="1" x14ac:dyDescent="0.3">
      <c r="A146" s="69" t="s">
        <v>171</v>
      </c>
      <c r="B146" s="71">
        <v>480</v>
      </c>
      <c r="C146" s="71" t="s">
        <v>64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IFERROR(VLOOKUP(G146,#REF!,2,FALSE),"")</f>
        <v/>
      </c>
    </row>
    <row r="147" spans="1:8" ht="15.75" thickBot="1" x14ac:dyDescent="0.3">
      <c r="A147" s="69" t="s">
        <v>170</v>
      </c>
      <c r="B147" s="71">
        <v>495</v>
      </c>
      <c r="C147" s="71" t="s">
        <v>131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IFERROR(VLOOKUP(G147,#REF!,2,FALSE),"")</f>
        <v/>
      </c>
    </row>
    <row r="148" spans="1:8" ht="15.75" thickBot="1" x14ac:dyDescent="0.3">
      <c r="A148" s="69" t="s">
        <v>171</v>
      </c>
      <c r="B148" s="71">
        <v>495</v>
      </c>
      <c r="C148" s="71" t="s">
        <v>131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IFERROR(VLOOKUP(G148,#REF!,2,FALSE),"")</f>
        <v/>
      </c>
    </row>
    <row r="149" spans="1:8" ht="15.75" thickBot="1" x14ac:dyDescent="0.3">
      <c r="A149" s="69" t="s">
        <v>170</v>
      </c>
      <c r="B149" s="71">
        <v>505</v>
      </c>
      <c r="C149" s="71" t="s">
        <v>74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IFERROR(VLOOKUP(G149,#REF!,2,FALSE),"")</f>
        <v/>
      </c>
    </row>
    <row r="150" spans="1:8" ht="15.75" thickBot="1" x14ac:dyDescent="0.3">
      <c r="A150" s="69" t="s">
        <v>171</v>
      </c>
      <c r="B150" s="71">
        <v>505</v>
      </c>
      <c r="C150" s="71" t="s">
        <v>74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IFERROR(VLOOKUP(G150,#REF!,2,FALSE),"")</f>
        <v/>
      </c>
    </row>
    <row r="151" spans="1:8" ht="15.75" thickBot="1" x14ac:dyDescent="0.3">
      <c r="A151" s="69" t="s">
        <v>170</v>
      </c>
      <c r="B151" s="71">
        <v>510</v>
      </c>
      <c r="C151" s="71" t="s">
        <v>87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IFERROR(VLOOKUP(G151,#REF!,2,FALSE),"")</f>
        <v/>
      </c>
    </row>
    <row r="152" spans="1:8" ht="15.75" thickBot="1" x14ac:dyDescent="0.3">
      <c r="A152" s="69" t="s">
        <v>171</v>
      </c>
      <c r="B152" s="71">
        <v>510</v>
      </c>
      <c r="C152" s="71" t="s">
        <v>87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IFERROR(VLOOKUP(G152,#REF!,2,FALSE),"")</f>
        <v/>
      </c>
    </row>
    <row r="153" spans="1:8" ht="15.75" thickBot="1" x14ac:dyDescent="0.3">
      <c r="A153" s="69" t="s">
        <v>170</v>
      </c>
      <c r="B153" s="71">
        <v>515</v>
      </c>
      <c r="C153" s="71" t="s">
        <v>41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IFERROR(VLOOKUP(G153,#REF!,2,FALSE),"")</f>
        <v/>
      </c>
    </row>
    <row r="154" spans="1:8" ht="15.75" thickBot="1" x14ac:dyDescent="0.3">
      <c r="A154" s="69" t="s">
        <v>171</v>
      </c>
      <c r="B154" s="71">
        <v>515</v>
      </c>
      <c r="C154" s="71" t="s">
        <v>41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IFERROR(VLOOKUP(G154,#REF!,2,FALSE),"")</f>
        <v/>
      </c>
    </row>
    <row r="155" spans="1:8" ht="15.75" thickBot="1" x14ac:dyDescent="0.3">
      <c r="A155" s="69" t="s">
        <v>170</v>
      </c>
      <c r="B155" s="71">
        <v>535</v>
      </c>
      <c r="C155" s="71" t="s">
        <v>16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IFERROR(VLOOKUP(G155,#REF!,2,FALSE),"")</f>
        <v/>
      </c>
    </row>
    <row r="156" spans="1:8" ht="15.75" thickBot="1" x14ac:dyDescent="0.3">
      <c r="A156" s="69" t="s">
        <v>171</v>
      </c>
      <c r="B156" s="71">
        <v>535</v>
      </c>
      <c r="C156" s="71" t="s">
        <v>16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IFERROR(VLOOKUP(G156,#REF!,2,FALSE),"")</f>
        <v/>
      </c>
    </row>
    <row r="157" spans="1:8" ht="15.75" thickBot="1" x14ac:dyDescent="0.3">
      <c r="A157" s="69" t="s">
        <v>170</v>
      </c>
      <c r="B157" s="71">
        <v>540</v>
      </c>
      <c r="C157" s="71" t="s">
        <v>49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IFERROR(VLOOKUP(G157,#REF!,2,FALSE),"")</f>
        <v/>
      </c>
    </row>
    <row r="158" spans="1:8" ht="15.75" thickBot="1" x14ac:dyDescent="0.3">
      <c r="A158" s="69" t="s">
        <v>171</v>
      </c>
      <c r="B158" s="71">
        <v>540</v>
      </c>
      <c r="C158" s="71" t="s">
        <v>49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IFERROR(VLOOKUP(G158,#REF!,2,FALSE),"")</f>
        <v/>
      </c>
    </row>
    <row r="159" spans="1:8" ht="15.75" thickBot="1" x14ac:dyDescent="0.3">
      <c r="A159" s="69" t="s">
        <v>170</v>
      </c>
      <c r="B159" s="71">
        <v>548</v>
      </c>
      <c r="C159" s="71" t="s">
        <v>57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IFERROR(VLOOKUP(G159,#REF!,2,FALSE),"")</f>
        <v/>
      </c>
    </row>
    <row r="160" spans="1:8" ht="15.75" thickBot="1" x14ac:dyDescent="0.3">
      <c r="A160" s="69" t="s">
        <v>171</v>
      </c>
      <c r="B160" s="71">
        <v>548</v>
      </c>
      <c r="C160" s="71" t="s">
        <v>57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IFERROR(VLOOKUP(G160,#REF!,2,FALSE),"")</f>
        <v/>
      </c>
    </row>
    <row r="161" spans="1:8" ht="15.75" thickBot="1" x14ac:dyDescent="0.3">
      <c r="A161" s="69" t="s">
        <v>170</v>
      </c>
      <c r="B161" s="71">
        <v>550</v>
      </c>
      <c r="C161" s="71" t="s">
        <v>58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IFERROR(VLOOKUP(G161,#REF!,2,FALSE),"")</f>
        <v/>
      </c>
    </row>
    <row r="162" spans="1:8" ht="15.75" thickBot="1" x14ac:dyDescent="0.3">
      <c r="A162" s="69" t="s">
        <v>171</v>
      </c>
      <c r="B162" s="71">
        <v>550</v>
      </c>
      <c r="C162" s="71" t="s">
        <v>58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IFERROR(VLOOKUP(G162,#REF!,2,FALSE),"")</f>
        <v/>
      </c>
    </row>
    <row r="163" spans="1:8" ht="15.75" thickBot="1" x14ac:dyDescent="0.3">
      <c r="A163" s="69" t="s">
        <v>170</v>
      </c>
      <c r="B163" s="71">
        <v>555</v>
      </c>
      <c r="C163" s="71" t="s">
        <v>61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IFERROR(VLOOKUP(G163,#REF!,2,FALSE),"")</f>
        <v/>
      </c>
    </row>
    <row r="164" spans="1:8" ht="15.75" thickBot="1" x14ac:dyDescent="0.3">
      <c r="A164" s="69" t="s">
        <v>171</v>
      </c>
      <c r="B164" s="71">
        <v>555</v>
      </c>
      <c r="C164" s="71" t="s">
        <v>61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IFERROR(VLOOKUP(G164,#REF!,2,FALSE),"")</f>
        <v/>
      </c>
    </row>
    <row r="165" spans="1:8" ht="15.75" thickBot="1" x14ac:dyDescent="0.3">
      <c r="A165" s="69" t="s">
        <v>170</v>
      </c>
      <c r="B165" s="71">
        <v>565</v>
      </c>
      <c r="C165" s="71" t="s">
        <v>34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IFERROR(VLOOKUP(G165,#REF!,2,FALSE),"")</f>
        <v/>
      </c>
    </row>
    <row r="166" spans="1:8" ht="15.75" thickBot="1" x14ac:dyDescent="0.3">
      <c r="A166" s="69" t="s">
        <v>171</v>
      </c>
      <c r="B166" s="71">
        <v>565</v>
      </c>
      <c r="C166" s="71" t="s">
        <v>34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IFERROR(VLOOKUP(G166,#REF!,2,FALSE),"")</f>
        <v/>
      </c>
    </row>
    <row r="167" spans="1:8" ht="15.75" thickBot="1" x14ac:dyDescent="0.3">
      <c r="A167" s="69" t="s">
        <v>170</v>
      </c>
      <c r="B167" s="71">
        <v>580</v>
      </c>
      <c r="C167" s="71" t="s">
        <v>60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IFERROR(VLOOKUP(G167,#REF!,2,FALSE),"")</f>
        <v/>
      </c>
    </row>
    <row r="168" spans="1:8" ht="15.75" thickBot="1" x14ac:dyDescent="0.3">
      <c r="A168" s="69" t="s">
        <v>171</v>
      </c>
      <c r="B168" s="71">
        <v>580</v>
      </c>
      <c r="C168" s="71" t="s">
        <v>60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IFERROR(VLOOKUP(G168,#REF!,2,FALSE),"")</f>
        <v/>
      </c>
    </row>
    <row r="169" spans="1:8" ht="15.75" thickBot="1" x14ac:dyDescent="0.3">
      <c r="A169" s="69" t="s">
        <v>170</v>
      </c>
      <c r="B169" s="71">
        <v>593</v>
      </c>
      <c r="C169" s="71" t="s">
        <v>25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IFERROR(VLOOKUP(G169,#REF!,2,FALSE),"")</f>
        <v/>
      </c>
    </row>
    <row r="170" spans="1:8" ht="15.75" thickBot="1" x14ac:dyDescent="0.3">
      <c r="A170" s="69" t="s">
        <v>171</v>
      </c>
      <c r="B170" s="71">
        <v>593</v>
      </c>
      <c r="C170" s="71" t="s">
        <v>25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IFERROR(VLOOKUP(G170,#REF!,2,FALSE),"")</f>
        <v/>
      </c>
    </row>
    <row r="171" spans="1:8" ht="15.75" thickBot="1" x14ac:dyDescent="0.3">
      <c r="A171" s="69" t="s">
        <v>170</v>
      </c>
      <c r="B171" s="71">
        <v>595</v>
      </c>
      <c r="C171" s="71" t="s">
        <v>129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IFERROR(VLOOKUP(G171,#REF!,2,FALSE),"")</f>
        <v/>
      </c>
    </row>
    <row r="172" spans="1:8" ht="15.75" thickBot="1" x14ac:dyDescent="0.3">
      <c r="A172" s="69" t="s">
        <v>171</v>
      </c>
      <c r="B172" s="71">
        <v>595</v>
      </c>
      <c r="C172" s="71" t="s">
        <v>129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IFERROR(VLOOKUP(G172,#REF!,2,FALSE),"")</f>
        <v/>
      </c>
    </row>
    <row r="173" spans="1:8" ht="15.75" thickBot="1" x14ac:dyDescent="0.3">
      <c r="A173" s="69" t="s">
        <v>170</v>
      </c>
      <c r="B173" s="71">
        <v>600</v>
      </c>
      <c r="C173" s="71" t="s">
        <v>63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IFERROR(VLOOKUP(G173,#REF!,2,FALSE),"")</f>
        <v/>
      </c>
    </row>
    <row r="174" spans="1:8" ht="15.75" thickBot="1" x14ac:dyDescent="0.3">
      <c r="A174" s="69" t="s">
        <v>171</v>
      </c>
      <c r="B174" s="71">
        <v>600</v>
      </c>
      <c r="C174" s="71" t="s">
        <v>63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IFERROR(VLOOKUP(G174,#REF!,2,FALSE),"")</f>
        <v/>
      </c>
    </row>
    <row r="175" spans="1:8" ht="15.75" thickBot="1" x14ac:dyDescent="0.3">
      <c r="A175" s="69" t="s">
        <v>170</v>
      </c>
      <c r="B175" s="71">
        <v>685</v>
      </c>
      <c r="C175" s="71" t="s">
        <v>59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IFERROR(VLOOKUP(G175,#REF!,2,FALSE),"")</f>
        <v/>
      </c>
    </row>
    <row r="176" spans="1:8" ht="15.75" thickBot="1" x14ac:dyDescent="0.3">
      <c r="A176" s="69" t="s">
        <v>171</v>
      </c>
      <c r="B176" s="71">
        <v>685</v>
      </c>
      <c r="C176" s="71" t="s">
        <v>59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IFERROR(VLOOKUP(G176,#REF!,2,FALSE),"")</f>
        <v/>
      </c>
    </row>
    <row r="177" spans="1:8" ht="15.75" thickBot="1" x14ac:dyDescent="0.3">
      <c r="A177" s="69" t="s">
        <v>170</v>
      </c>
      <c r="B177" s="71">
        <v>736</v>
      </c>
      <c r="C177" s="71" t="s">
        <v>196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IFERROR(VLOOKUP(G177,#REF!,2,FALSE),"")</f>
        <v/>
      </c>
    </row>
    <row r="178" spans="1:8" ht="15.75" thickBot="1" x14ac:dyDescent="0.3">
      <c r="A178" s="69" t="s">
        <v>171</v>
      </c>
      <c r="B178" s="71">
        <v>736</v>
      </c>
      <c r="C178" s="71" t="s">
        <v>196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IFERROR(VLOOKUP(G178,#REF!,2,FALSE),"")</f>
        <v/>
      </c>
    </row>
    <row r="179" spans="1:8" ht="15.75" thickBot="1" x14ac:dyDescent="0.3">
      <c r="A179" s="69" t="s">
        <v>170</v>
      </c>
      <c r="B179" s="71">
        <v>745</v>
      </c>
      <c r="C179" s="71" t="s">
        <v>89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IFERROR(VLOOKUP(G179,#REF!,2,FALSE),"")</f>
        <v/>
      </c>
    </row>
    <row r="180" spans="1:8" ht="15.75" thickBot="1" x14ac:dyDescent="0.3">
      <c r="A180" s="69" t="s">
        <v>171</v>
      </c>
      <c r="B180" s="71">
        <v>745</v>
      </c>
      <c r="C180" s="71" t="s">
        <v>89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IFERROR(VLOOKUP(G180,#REF!,2,FALSE),"")</f>
        <v/>
      </c>
    </row>
    <row r="181" spans="1:8" ht="15.75" thickBot="1" x14ac:dyDescent="0.3">
      <c r="A181" s="69" t="s">
        <v>170</v>
      </c>
      <c r="B181" s="71">
        <v>748</v>
      </c>
      <c r="C181" s="71" t="s">
        <v>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IFERROR(VLOOKUP(G181,#REF!,2,FALSE),"")</f>
        <v/>
      </c>
    </row>
    <row r="182" spans="1:8" ht="15.75" thickBot="1" x14ac:dyDescent="0.3">
      <c r="A182" s="69" t="s">
        <v>171</v>
      </c>
      <c r="B182" s="71">
        <v>748</v>
      </c>
      <c r="C182" s="71" t="s">
        <v>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IFERROR(VLOOKUP(G182,#REF!,2,FALSE),"")</f>
        <v/>
      </c>
    </row>
    <row r="183" spans="1:8" ht="15.75" thickBot="1" x14ac:dyDescent="0.3">
      <c r="A183" s="69" t="s">
        <v>170</v>
      </c>
      <c r="B183" s="71">
        <v>750</v>
      </c>
      <c r="C183" s="71" t="s">
        <v>78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IFERROR(VLOOKUP(G183,#REF!,2,FALSE),"")</f>
        <v/>
      </c>
    </row>
    <row r="184" spans="1:8" ht="15.75" thickBot="1" x14ac:dyDescent="0.3">
      <c r="A184" s="69" t="s">
        <v>171</v>
      </c>
      <c r="B184" s="71">
        <v>750</v>
      </c>
      <c r="C184" s="71" t="s">
        <v>78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IFERROR(VLOOKUP(G184,#REF!,2,FALSE),"")</f>
        <v/>
      </c>
    </row>
    <row r="185" spans="1:8" ht="15.75" thickBot="1" x14ac:dyDescent="0.3">
      <c r="A185" s="69" t="s">
        <v>170</v>
      </c>
      <c r="B185" s="71">
        <v>754</v>
      </c>
      <c r="C185" s="71" t="s">
        <v>32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IFERROR(VLOOKUP(G185,#REF!,2,FALSE),"")</f>
        <v/>
      </c>
    </row>
    <row r="186" spans="1:8" ht="15.75" thickBot="1" x14ac:dyDescent="0.3">
      <c r="A186" s="69" t="s">
        <v>171</v>
      </c>
      <c r="B186" s="71">
        <v>754</v>
      </c>
      <c r="C186" s="71" t="s">
        <v>32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IFERROR(VLOOKUP(G186,#REF!,2,FALSE),"")</f>
        <v/>
      </c>
    </row>
    <row r="187" spans="1:8" ht="15.75" thickBot="1" x14ac:dyDescent="0.3">
      <c r="A187" s="69" t="s">
        <v>170</v>
      </c>
      <c r="B187" s="71">
        <v>757</v>
      </c>
      <c r="C187" s="71" t="s">
        <v>20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IFERROR(VLOOKUP(G187,#REF!,2,FALSE),"")</f>
        <v/>
      </c>
    </row>
    <row r="188" spans="1:8" ht="15.75" thickBot="1" x14ac:dyDescent="0.3">
      <c r="A188" s="69" t="s">
        <v>171</v>
      </c>
      <c r="B188" s="71">
        <v>757</v>
      </c>
      <c r="C188" s="71" t="s">
        <v>20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IFERROR(VLOOKUP(G188,#REF!,2,FALSE),"")</f>
        <v/>
      </c>
    </row>
    <row r="189" spans="1:8" ht="15.75" thickBot="1" x14ac:dyDescent="0.3">
      <c r="A189" s="69" t="s">
        <v>170</v>
      </c>
      <c r="B189" s="71">
        <v>758</v>
      </c>
      <c r="C189" s="71" t="s">
        <v>17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IFERROR(VLOOKUP(G189,#REF!,2,FALSE),"")</f>
        <v/>
      </c>
    </row>
    <row r="190" spans="1:8" ht="15.75" thickBot="1" x14ac:dyDescent="0.3">
      <c r="A190" s="69" t="s">
        <v>171</v>
      </c>
      <c r="B190" s="71">
        <v>758</v>
      </c>
      <c r="C190" s="71" t="s">
        <v>17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IFERROR(VLOOKUP(G190,#REF!,2,FALSE),"")</f>
        <v/>
      </c>
    </row>
    <row r="191" spans="1:8" ht="15.75" thickBot="1" x14ac:dyDescent="0.3">
      <c r="A191" s="69" t="s">
        <v>170</v>
      </c>
      <c r="B191" s="71">
        <v>760</v>
      </c>
      <c r="C191" s="71" t="s">
        <v>14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IFERROR(VLOOKUP(G191,#REF!,2,FALSE),"")</f>
        <v/>
      </c>
    </row>
    <row r="192" spans="1:8" ht="15.75" thickBot="1" x14ac:dyDescent="0.3">
      <c r="A192" s="69" t="s">
        <v>171</v>
      </c>
      <c r="B192" s="71">
        <v>760</v>
      </c>
      <c r="C192" s="71" t="s">
        <v>14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IFERROR(VLOOKUP(G192,#REF!,2,FALSE),"")</f>
        <v/>
      </c>
    </row>
    <row r="193" spans="1:8" ht="15.75" thickBot="1" x14ac:dyDescent="0.3">
      <c r="A193" s="69" t="s">
        <v>170</v>
      </c>
      <c r="B193" s="71">
        <v>773</v>
      </c>
      <c r="C193" s="71" t="s">
        <v>4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IFERROR(VLOOKUP(G193,#REF!,2,FALSE),"")</f>
        <v/>
      </c>
    </row>
    <row r="194" spans="1:8" ht="15.75" thickBot="1" x14ac:dyDescent="0.3">
      <c r="A194" s="69" t="s">
        <v>171</v>
      </c>
      <c r="B194" s="71">
        <v>773</v>
      </c>
      <c r="C194" s="71" t="s">
        <v>4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IFERROR(VLOOKUP(G194,#REF!,2,FALSE),"")</f>
        <v/>
      </c>
    </row>
    <row r="195" spans="1:8" ht="15.75" thickBot="1" x14ac:dyDescent="0.3">
      <c r="A195" s="69" t="s">
        <v>170</v>
      </c>
      <c r="B195" s="71">
        <v>775</v>
      </c>
      <c r="C195" s="71" t="s">
        <v>3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IFERROR(VLOOKUP(G195,#REF!,2,FALSE),"")</f>
        <v/>
      </c>
    </row>
    <row r="196" spans="1:8" ht="15.75" thickBot="1" x14ac:dyDescent="0.3">
      <c r="A196" s="69" t="s">
        <v>171</v>
      </c>
      <c r="B196" s="71">
        <v>775</v>
      </c>
      <c r="C196" s="71" t="s">
        <v>3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IFERROR(VLOOKUP(G196,#REF!,2,FALSE),"")</f>
        <v/>
      </c>
    </row>
    <row r="197" spans="1:8" ht="15.75" thickBot="1" x14ac:dyDescent="0.3">
      <c r="A197" s="69" t="s">
        <v>170</v>
      </c>
      <c r="B197" s="71">
        <v>779</v>
      </c>
      <c r="C197" s="71" t="s">
        <v>10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IFERROR(VLOOKUP(G197,#REF!,2,FALSE),"")</f>
        <v/>
      </c>
    </row>
    <row r="198" spans="1:8" ht="15.75" thickBot="1" x14ac:dyDescent="0.3">
      <c r="A198" s="69" t="s">
        <v>171</v>
      </c>
      <c r="B198" s="71">
        <v>779</v>
      </c>
      <c r="C198" s="71" t="s">
        <v>10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IFERROR(VLOOKUP(G198,#REF!,2,FALSE),"")</f>
        <v/>
      </c>
    </row>
    <row r="199" spans="1:8" ht="15.75" thickBot="1" x14ac:dyDescent="0.3">
      <c r="A199" s="69" t="s">
        <v>170</v>
      </c>
      <c r="B199" s="71">
        <v>784</v>
      </c>
      <c r="C199" s="71" t="s">
        <v>5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IFERROR(VLOOKUP(G199,#REF!,2,FALSE),"")</f>
        <v/>
      </c>
    </row>
    <row r="200" spans="1:8" ht="15.75" thickBot="1" x14ac:dyDescent="0.3">
      <c r="A200" s="69" t="s">
        <v>171</v>
      </c>
      <c r="B200" s="71">
        <v>784</v>
      </c>
      <c r="C200" s="71" t="s">
        <v>5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IFERROR(VLOOKUP(G200,#REF!,2,FALSE),"")</f>
        <v/>
      </c>
    </row>
    <row r="201" spans="1:8" ht="15.75" thickBot="1" x14ac:dyDescent="0.3">
      <c r="A201" s="69" t="s">
        <v>170</v>
      </c>
      <c r="B201" s="71">
        <v>788</v>
      </c>
      <c r="C201" s="71" t="s">
        <v>2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IFERROR(VLOOKUP(G201,#REF!,2,FALSE),"")</f>
        <v/>
      </c>
    </row>
    <row r="202" spans="1:8" ht="15.75" thickBot="1" x14ac:dyDescent="0.3">
      <c r="A202" s="69" t="s">
        <v>171</v>
      </c>
      <c r="B202" s="71">
        <v>788</v>
      </c>
      <c r="C202" s="71" t="s">
        <v>2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IFERROR(VLOOKUP(G202,#REF!,2,FALSE),"")</f>
        <v/>
      </c>
    </row>
    <row r="203" spans="1:8" ht="15.75" thickBot="1" x14ac:dyDescent="0.3">
      <c r="A203" s="69" t="s">
        <v>170</v>
      </c>
      <c r="B203" s="71">
        <v>792</v>
      </c>
      <c r="C203" s="71" t="s">
        <v>7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IFERROR(VLOOKUP(G203,#REF!,2,FALSE),"")</f>
        <v/>
      </c>
    </row>
    <row r="204" spans="1:8" ht="15.75" thickBot="1" x14ac:dyDescent="0.3">
      <c r="A204" s="69" t="s">
        <v>171</v>
      </c>
      <c r="B204" s="71">
        <v>792</v>
      </c>
      <c r="C204" s="71" t="s">
        <v>7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IFERROR(VLOOKUP(G204,#REF!,2,FALSE),"")</f>
        <v/>
      </c>
    </row>
    <row r="205" spans="1:8" ht="15.75" thickBot="1" x14ac:dyDescent="0.3">
      <c r="A205" s="69" t="s">
        <v>170</v>
      </c>
      <c r="B205" s="71">
        <v>796</v>
      </c>
      <c r="C205" s="71" t="s">
        <v>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IFERROR(VLOOKUP(G205,#REF!,2,FALSE),"")</f>
        <v/>
      </c>
    </row>
    <row r="206" spans="1:8" ht="15.75" thickBot="1" x14ac:dyDescent="0.3">
      <c r="A206" s="69" t="s">
        <v>171</v>
      </c>
      <c r="B206" s="71">
        <v>796</v>
      </c>
      <c r="C206" s="71" t="s">
        <v>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IFERROR(VLOOKUP(G206,#REF!,2,FALSE),"")</f>
        <v/>
      </c>
    </row>
    <row r="207" spans="1:8" ht="15.75" thickBot="1" x14ac:dyDescent="0.3">
      <c r="A207" s="69" t="s">
        <v>170</v>
      </c>
      <c r="B207" s="71">
        <v>802</v>
      </c>
      <c r="C207" s="71" t="s">
        <v>8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IFERROR(VLOOKUP(G207,#REF!,2,FALSE),"")</f>
        <v/>
      </c>
    </row>
    <row r="208" spans="1:8" ht="15.75" thickBot="1" x14ac:dyDescent="0.3">
      <c r="A208" s="69" t="s">
        <v>171</v>
      </c>
      <c r="B208" s="71">
        <v>802</v>
      </c>
      <c r="C208" s="71" t="s">
        <v>8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IFERROR(VLOOKUP(G208,#REF!,2,FALSE),"")</f>
        <v/>
      </c>
    </row>
    <row r="209" spans="1:8" ht="15.75" thickBot="1" x14ac:dyDescent="0.3">
      <c r="A209" s="69" t="s">
        <v>170</v>
      </c>
      <c r="B209" s="71">
        <v>803</v>
      </c>
      <c r="C209" s="71" t="s">
        <v>9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IFERROR(VLOOKUP(G209,#REF!,2,FALSE),"")</f>
        <v/>
      </c>
    </row>
    <row r="210" spans="1:8" ht="15.75" thickBot="1" x14ac:dyDescent="0.3">
      <c r="A210" s="69" t="s">
        <v>171</v>
      </c>
      <c r="B210" s="71">
        <v>803</v>
      </c>
      <c r="C210" s="71" t="s">
        <v>9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IFERROR(VLOOKUP(G210,#REF!,2,FALSE),"")</f>
        <v/>
      </c>
    </row>
    <row r="211" spans="1:8" ht="15.75" thickBot="1" x14ac:dyDescent="0.3">
      <c r="A211" s="69" t="s">
        <v>170</v>
      </c>
      <c r="B211" s="71">
        <v>805</v>
      </c>
      <c r="C211" s="71" t="s">
        <v>27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IFERROR(VLOOKUP(G211,#REF!,2,FALSE),"")</f>
        <v/>
      </c>
    </row>
    <row r="212" spans="1:8" ht="15.75" thickBot="1" x14ac:dyDescent="0.3">
      <c r="A212" s="69" t="s">
        <v>171</v>
      </c>
      <c r="B212" s="71">
        <v>805</v>
      </c>
      <c r="C212" s="71" t="s">
        <v>27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IFERROR(VLOOKUP(G212,#REF!,2,FALSE),"")</f>
        <v/>
      </c>
    </row>
    <row r="213" spans="1:8" ht="15.75" thickBot="1" x14ac:dyDescent="0.3">
      <c r="A213" s="69" t="s">
        <v>170</v>
      </c>
      <c r="B213" s="71">
        <v>820</v>
      </c>
      <c r="C213" s="71" t="s">
        <v>47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IFERROR(VLOOKUP(G213,#REF!,2,FALSE),"")</f>
        <v/>
      </c>
    </row>
    <row r="214" spans="1:8" ht="15.75" thickBot="1" x14ac:dyDescent="0.3">
      <c r="A214" s="69" t="s">
        <v>171</v>
      </c>
      <c r="B214" s="71">
        <v>820</v>
      </c>
      <c r="C214" s="71" t="s">
        <v>47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IFERROR(VLOOKUP(G214,#REF!,2,FALSE),"")</f>
        <v/>
      </c>
    </row>
    <row r="215" spans="1:8" ht="15.75" thickBot="1" x14ac:dyDescent="0.3">
      <c r="A215" s="69" t="s">
        <v>170</v>
      </c>
      <c r="B215" s="71">
        <v>830</v>
      </c>
      <c r="C215" s="71" t="s">
        <v>50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IFERROR(VLOOKUP(G215,#REF!,2,FALSE),"")</f>
        <v/>
      </c>
    </row>
    <row r="216" spans="1:8" ht="15.75" thickBot="1" x14ac:dyDescent="0.3">
      <c r="A216" s="69" t="s">
        <v>171</v>
      </c>
      <c r="B216" s="71">
        <v>830</v>
      </c>
      <c r="C216" s="71" t="s">
        <v>50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IFERROR(VLOOKUP(G216,#REF!,2,FALSE),"")</f>
        <v/>
      </c>
    </row>
    <row r="217" spans="1:8" ht="15.75" thickBot="1" x14ac:dyDescent="0.3">
      <c r="A217" s="69" t="s">
        <v>170</v>
      </c>
      <c r="B217" s="71">
        <v>855</v>
      </c>
      <c r="C217" s="71" t="s">
        <v>23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IFERROR(VLOOKUP(G217,#REF!,2,FALSE),"")</f>
        <v/>
      </c>
    </row>
    <row r="218" spans="1:8" ht="15.75" thickBot="1" x14ac:dyDescent="0.3">
      <c r="A218" s="69" t="s">
        <v>171</v>
      </c>
      <c r="B218" s="71">
        <v>855</v>
      </c>
      <c r="C218" s="71" t="s">
        <v>23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IFERROR(VLOOKUP(G218,#REF!,2,FALSE),"")</f>
        <v/>
      </c>
    </row>
    <row r="219" spans="1:8" ht="15.75" thickBot="1" x14ac:dyDescent="0.3">
      <c r="A219" s="69" t="s">
        <v>170</v>
      </c>
      <c r="B219" s="71">
        <v>870</v>
      </c>
      <c r="C219" s="71" t="s">
        <v>43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IFERROR(VLOOKUP(G219,#REF!,2,FALSE),"")</f>
        <v/>
      </c>
    </row>
    <row r="220" spans="1:8" ht="15.75" thickBot="1" x14ac:dyDescent="0.3">
      <c r="A220" s="69" t="s">
        <v>171</v>
      </c>
      <c r="B220" s="71">
        <v>870</v>
      </c>
      <c r="C220" s="71" t="s">
        <v>43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IFERROR(VLOOKUP(G220,#REF!,2,FALSE),"")</f>
        <v/>
      </c>
    </row>
    <row r="221" spans="1:8" ht="15.75" thickBot="1" x14ac:dyDescent="0.3">
      <c r="A221" s="69" t="s">
        <v>170</v>
      </c>
      <c r="B221" s="71">
        <v>880</v>
      </c>
      <c r="C221" s="71" t="s">
        <v>81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IFERROR(VLOOKUP(G221,#REF!,2,FALSE),"")</f>
        <v/>
      </c>
    </row>
    <row r="222" spans="1:8" ht="15.75" thickBot="1" x14ac:dyDescent="0.3">
      <c r="A222" s="69" t="s">
        <v>171</v>
      </c>
      <c r="B222" s="71">
        <v>880</v>
      </c>
      <c r="C222" s="71" t="s">
        <v>81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IFERROR(VLOOKUP(G222,#REF!,2,FALSE),"")</f>
        <v/>
      </c>
    </row>
    <row r="223" spans="1:8" ht="15.75" thickBot="1" x14ac:dyDescent="0.3">
      <c r="A223" s="69" t="s">
        <v>170</v>
      </c>
      <c r="B223" s="71">
        <v>882</v>
      </c>
      <c r="C223" s="71" t="s">
        <v>85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IFERROR(VLOOKUP(G223,#REF!,2,FALSE),"")</f>
        <v/>
      </c>
    </row>
    <row r="224" spans="1:8" ht="15.75" thickBot="1" x14ac:dyDescent="0.3">
      <c r="A224" s="69" t="s">
        <v>171</v>
      </c>
      <c r="B224" s="71">
        <v>882</v>
      </c>
      <c r="C224" s="71" t="s">
        <v>85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IFERROR(VLOOKUP(G224,#REF!,2,FALSE),"")</f>
        <v/>
      </c>
    </row>
    <row r="225" spans="1:8" ht="15.75" thickBot="1" x14ac:dyDescent="0.3">
      <c r="A225" s="69" t="s">
        <v>170</v>
      </c>
      <c r="B225" s="71">
        <v>884</v>
      </c>
      <c r="C225" s="71" t="s">
        <v>83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IFERROR(VLOOKUP(G225,#REF!,2,FALSE),"")</f>
        <v/>
      </c>
    </row>
    <row r="226" spans="1:8" ht="15.75" thickBot="1" x14ac:dyDescent="0.3">
      <c r="A226" s="69" t="s">
        <v>171</v>
      </c>
      <c r="B226" s="71">
        <v>884</v>
      </c>
      <c r="C226" s="71" t="s">
        <v>83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IFERROR(VLOOKUP(G226,#REF!,2,FALSE),"")</f>
        <v/>
      </c>
    </row>
    <row r="227" spans="1:8" ht="15.75" thickBot="1" x14ac:dyDescent="0.3">
      <c r="A227" s="69" t="s">
        <v>170</v>
      </c>
      <c r="B227" s="71">
        <v>886</v>
      </c>
      <c r="C227" s="71" t="s">
        <v>82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IFERROR(VLOOKUP(G227,#REF!,2,FALSE),"")</f>
        <v/>
      </c>
    </row>
    <row r="228" spans="1:8" ht="15.75" thickBot="1" x14ac:dyDescent="0.3">
      <c r="A228" s="69" t="s">
        <v>171</v>
      </c>
      <c r="B228" s="71">
        <v>886</v>
      </c>
      <c r="C228" s="71" t="s">
        <v>82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IFERROR(VLOOKUP(G228,#REF!,2,FALSE),"")</f>
        <v/>
      </c>
    </row>
    <row r="229" spans="1:8" ht="15.75" thickBot="1" x14ac:dyDescent="0.3">
      <c r="A229" s="69" t="s">
        <v>170</v>
      </c>
      <c r="B229" s="71">
        <v>888</v>
      </c>
      <c r="C229" s="71" t="s">
        <v>84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IFERROR(VLOOKUP(G229,#REF!,2,FALSE),"")</f>
        <v/>
      </c>
    </row>
    <row r="230" spans="1:8" ht="15.75" thickBot="1" x14ac:dyDescent="0.3">
      <c r="A230" s="69" t="s">
        <v>171</v>
      </c>
      <c r="B230" s="71">
        <v>888</v>
      </c>
      <c r="C230" s="71" t="s">
        <v>84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IFERROR(VLOOKUP(G230,#REF!,2,FALSE),"")</f>
        <v/>
      </c>
    </row>
    <row r="231" spans="1:8" ht="15.75" thickBot="1" x14ac:dyDescent="0.3">
      <c r="A231" s="69" t="s">
        <v>170</v>
      </c>
      <c r="B231" s="71">
        <v>890</v>
      </c>
      <c r="C231" s="71" t="s">
        <v>76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IFERROR(VLOOKUP(G231,#REF!,2,FALSE),"")</f>
        <v/>
      </c>
    </row>
    <row r="232" spans="1:8" ht="15.75" thickBot="1" x14ac:dyDescent="0.3">
      <c r="A232" s="69" t="s">
        <v>171</v>
      </c>
      <c r="B232" s="71">
        <v>890</v>
      </c>
      <c r="C232" s="71" t="s">
        <v>76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IFERROR(VLOOKUP(G232,#REF!,2,FALSE),"")</f>
        <v/>
      </c>
    </row>
    <row r="233" spans="1:8" ht="15.75" thickBot="1" x14ac:dyDescent="0.3">
      <c r="A233" s="69" t="s">
        <v>171</v>
      </c>
      <c r="B233" s="71">
        <v>905</v>
      </c>
      <c r="C233" s="71" t="s">
        <v>119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IFERROR(VLOOKUP(G233,#REF!,2,FALSE),"")</f>
        <v/>
      </c>
    </row>
    <row r="234" spans="1:8" ht="15.75" thickBot="1" x14ac:dyDescent="0.3">
      <c r="A234" s="69" t="s">
        <v>169</v>
      </c>
      <c r="B234" s="71">
        <v>905</v>
      </c>
      <c r="C234" s="71" t="s">
        <v>119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IFERROR(VLOOKUP(G234,#REF!,2,FALSE),"")</f>
        <v/>
      </c>
    </row>
    <row r="235" spans="1:8" ht="15.75" thickBot="1" x14ac:dyDescent="0.3">
      <c r="A235" s="69" t="s">
        <v>170</v>
      </c>
      <c r="B235" s="71">
        <v>910</v>
      </c>
      <c r="C235" s="71" t="s">
        <v>44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IFERROR(VLOOKUP(G235,#REF!,2,FALSE),"")</f>
        <v/>
      </c>
    </row>
    <row r="236" spans="1:8" ht="15.75" thickBot="1" x14ac:dyDescent="0.3">
      <c r="A236" s="69" t="s">
        <v>171</v>
      </c>
      <c r="B236" s="71">
        <v>910</v>
      </c>
      <c r="C236" s="71" t="s">
        <v>44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IFERROR(VLOOKUP(G236,#REF!,2,FALSE),"")</f>
        <v/>
      </c>
    </row>
    <row r="237" spans="1:8" ht="15.75" thickBot="1" x14ac:dyDescent="0.3">
      <c r="A237" s="69" t="s">
        <v>170</v>
      </c>
      <c r="B237" s="71">
        <v>930</v>
      </c>
      <c r="C237" s="71" t="s">
        <v>56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IFERROR(VLOOKUP(G237,#REF!,2,FALSE),"")</f>
        <v/>
      </c>
    </row>
    <row r="238" spans="1:8" ht="15.75" thickBot="1" x14ac:dyDescent="0.3">
      <c r="A238" s="69" t="s">
        <v>171</v>
      </c>
      <c r="B238" s="71">
        <v>930</v>
      </c>
      <c r="C238" s="71" t="s">
        <v>56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IFERROR(VLOOKUP(G238,#REF!,2,FALSE),"")</f>
        <v/>
      </c>
    </row>
    <row r="239" spans="1:8" ht="15.75" thickBot="1" x14ac:dyDescent="0.3">
      <c r="A239" s="69" t="s">
        <v>170</v>
      </c>
      <c r="B239" s="71">
        <v>950</v>
      </c>
      <c r="C239" s="71" t="s">
        <v>11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IFERROR(VLOOKUP(G239,#REF!,2,FALSE),"")</f>
        <v/>
      </c>
    </row>
    <row r="240" spans="1:8" ht="15.75" thickBot="1" x14ac:dyDescent="0.3">
      <c r="A240" s="69" t="s">
        <v>171</v>
      </c>
      <c r="B240" s="71">
        <v>950</v>
      </c>
      <c r="C240" s="71" t="s">
        <v>11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IFERROR(VLOOKUP(G240,#REF!,2,FALSE),"")</f>
        <v/>
      </c>
    </row>
    <row r="241" spans="1:8" ht="15.75" thickBot="1" x14ac:dyDescent="0.3">
      <c r="A241" s="69" t="s">
        <v>170</v>
      </c>
      <c r="B241" s="71">
        <v>960</v>
      </c>
      <c r="C241" s="71" t="s">
        <v>67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IFERROR(VLOOKUP(G241,#REF!,2,FALSE),"")</f>
        <v/>
      </c>
    </row>
    <row r="242" spans="1:8" ht="15.75" thickBot="1" x14ac:dyDescent="0.3">
      <c r="A242" s="69" t="s">
        <v>171</v>
      </c>
      <c r="B242" s="71">
        <v>960</v>
      </c>
      <c r="C242" s="71" t="s">
        <v>67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IFERROR(VLOOKUP(G242,#REF!,2,FALSE),"")</f>
        <v/>
      </c>
    </row>
    <row r="243" spans="1:8" ht="15.75" thickBot="1" x14ac:dyDescent="0.3">
      <c r="A243" s="69" t="s">
        <v>170</v>
      </c>
      <c r="B243" s="71">
        <v>965</v>
      </c>
      <c r="C243" s="71" t="s">
        <v>1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IFERROR(VLOOKUP(G243,#REF!,2,FALSE),"")</f>
        <v/>
      </c>
    </row>
    <row r="244" spans="1:8" ht="15.75" thickBot="1" x14ac:dyDescent="0.3">
      <c r="A244" s="69" t="s">
        <v>171</v>
      </c>
      <c r="B244" s="71">
        <v>965</v>
      </c>
      <c r="C244" s="71" t="s">
        <v>1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IFERROR(VLOOKUP(G244,#REF!,2,FALSE),"")</f>
        <v/>
      </c>
    </row>
    <row r="245" spans="1:8" ht="15.75" thickBot="1" x14ac:dyDescent="0.3">
      <c r="A245" s="69" t="s">
        <v>170</v>
      </c>
      <c r="B245" s="71">
        <v>970</v>
      </c>
      <c r="C245" s="71" t="s">
        <v>22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IFERROR(VLOOKUP(G245,#REF!,2,FALSE),"")</f>
        <v/>
      </c>
    </row>
    <row r="246" spans="1:8" ht="15.75" thickBot="1" x14ac:dyDescent="0.3">
      <c r="A246" s="69" t="s">
        <v>171</v>
      </c>
      <c r="B246" s="71">
        <v>970</v>
      </c>
      <c r="C246" s="71" t="s">
        <v>22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IFERROR(VLOOKUP(G246,#REF!,2,FALSE),"")</f>
        <v/>
      </c>
    </row>
    <row r="247" spans="1:8" ht="15.75" thickBot="1" x14ac:dyDescent="0.3">
      <c r="A247" s="69" t="s">
        <v>170</v>
      </c>
      <c r="B247" s="71">
        <v>980</v>
      </c>
      <c r="C247" s="71" t="s">
        <v>91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IFERROR(VLOOKUP(G247,#REF!,2,FALSE),"")</f>
        <v/>
      </c>
    </row>
    <row r="248" spans="1:8" ht="15.75" thickBot="1" x14ac:dyDescent="0.3">
      <c r="A248" s="69" t="s">
        <v>171</v>
      </c>
      <c r="B248" s="71">
        <v>980</v>
      </c>
      <c r="C248" s="71" t="s">
        <v>91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IFERROR(VLOOKUP(G248,#REF!,2,FALSE),"")</f>
        <v/>
      </c>
    </row>
    <row r="249" spans="1:8" ht="15.75" thickBot="1" x14ac:dyDescent="0.3">
      <c r="A249" s="69" t="s">
        <v>170</v>
      </c>
      <c r="B249" s="71">
        <v>990</v>
      </c>
      <c r="C249" s="71" t="s">
        <v>90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IFERROR(VLOOKUP(G249,#REF!,2,FALSE),"")</f>
        <v/>
      </c>
    </row>
    <row r="250" spans="1:8" x14ac:dyDescent="0.25">
      <c r="A250" s="68" t="s">
        <v>171</v>
      </c>
      <c r="B250" s="66">
        <v>990</v>
      </c>
      <c r="C250" s="66" t="s">
        <v>90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IFERROR(VLOOKUP(G250,#REF!,2,FALSE),"")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3</vt:i4>
      </vt:variant>
    </vt:vector>
  </HeadingPairs>
  <TitlesOfParts>
    <vt:vector size="11" baseType="lpstr">
      <vt:lpstr>Identificação</vt:lpstr>
      <vt:lpstr>Orçamento-base</vt:lpstr>
      <vt:lpstr>Proposta</vt:lpstr>
      <vt:lpstr>Cronograma</vt:lpstr>
      <vt:lpstr>DMT Aterro</vt:lpstr>
      <vt:lpstr>DMT Brita</vt:lpstr>
      <vt:lpstr>CPUs</vt:lpstr>
      <vt:lpstr>Tipo de Objeto x Familia</vt:lpstr>
      <vt:lpstr>Cronograma!Area_de_impressao</vt:lpstr>
      <vt:lpstr>'DMT Aterro'!Area_de_impressao</vt:lpstr>
      <vt:lpstr>'DMT Brita'!Area_de_impressao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Carolina Steigleder Flores Endres</cp:lastModifiedBy>
  <cp:lastPrinted>2026-08-17T13:24:18Z</cp:lastPrinted>
  <dcterms:created xsi:type="dcterms:W3CDTF">2014-12-09T12:52:40Z</dcterms:created>
  <dcterms:modified xsi:type="dcterms:W3CDTF">2026-08-31T19:10:28Z</dcterms:modified>
</cp:coreProperties>
</file>