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ownloads\"/>
    </mc:Choice>
  </mc:AlternateContent>
  <xr:revisionPtr revIDLastSave="0" documentId="13_ncr:1_{C2FE022F-AD7A-4304-BDD4-A8FDF61AC915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4" i="6" l="1"/>
  <c r="C14" i="6"/>
  <c r="D14" i="6"/>
  <c r="E14" i="6"/>
  <c r="F14" i="6"/>
  <c r="H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F17" i="6"/>
  <c r="H17" i="6"/>
  <c r="A18" i="6"/>
  <c r="C18" i="6"/>
  <c r="D18" i="6"/>
  <c r="E18" i="6"/>
  <c r="H18" i="6" s="1"/>
  <c r="F18" i="6"/>
  <c r="A19" i="6"/>
  <c r="C19" i="6"/>
  <c r="D19" i="6"/>
  <c r="F19" i="6"/>
  <c r="A20" i="6"/>
  <c r="C20" i="6"/>
  <c r="D20" i="6"/>
  <c r="E20" i="6"/>
  <c r="H20" i="6" s="1"/>
  <c r="F20" i="6"/>
  <c r="A21" i="6"/>
  <c r="C21" i="6"/>
  <c r="D21" i="6"/>
  <c r="E21" i="6"/>
  <c r="H21" i="6" s="1"/>
  <c r="F21" i="6"/>
  <c r="A22" i="6"/>
  <c r="C22" i="6"/>
  <c r="D22" i="6"/>
  <c r="F22" i="6"/>
  <c r="A23" i="6"/>
  <c r="C23" i="6"/>
  <c r="D23" i="6"/>
  <c r="F23" i="6"/>
  <c r="A24" i="6"/>
  <c r="C24" i="6"/>
  <c r="D24" i="6"/>
  <c r="E24" i="6"/>
  <c r="H24" i="6" s="1"/>
  <c r="F24" i="6"/>
  <c r="A25" i="6"/>
  <c r="C25" i="6"/>
  <c r="D25" i="6"/>
  <c r="F25" i="6"/>
  <c r="A26" i="6"/>
  <c r="C26" i="6"/>
  <c r="D26" i="6"/>
  <c r="F26" i="6"/>
  <c r="A27" i="6"/>
  <c r="C27" i="6"/>
  <c r="D27" i="6"/>
  <c r="F27" i="6"/>
  <c r="A28" i="6"/>
  <c r="C28" i="6"/>
  <c r="D28" i="6"/>
  <c r="F28" i="6"/>
  <c r="A29" i="6"/>
  <c r="C29" i="6"/>
  <c r="D29" i="6"/>
  <c r="F29" i="6"/>
  <c r="A30" i="6"/>
  <c r="C30" i="6"/>
  <c r="D30" i="6"/>
  <c r="F30" i="6"/>
  <c r="A31" i="6"/>
  <c r="C31" i="6"/>
  <c r="D31" i="6"/>
  <c r="E31" i="6"/>
  <c r="H31" i="6" s="1"/>
  <c r="F31" i="6"/>
  <c r="A32" i="6"/>
  <c r="C32" i="6"/>
  <c r="D32" i="6"/>
  <c r="F32" i="6"/>
  <c r="A33" i="6"/>
  <c r="C33" i="6"/>
  <c r="D33" i="6"/>
  <c r="F33" i="6"/>
  <c r="A34" i="6"/>
  <c r="C34" i="6"/>
  <c r="D34" i="6"/>
  <c r="E34" i="6"/>
  <c r="H34" i="6" s="1"/>
  <c r="F34" i="6"/>
  <c r="A35" i="6"/>
  <c r="C35" i="6"/>
  <c r="D35" i="6"/>
  <c r="F35" i="6"/>
  <c r="A36" i="6"/>
  <c r="C36" i="6"/>
  <c r="D36" i="6"/>
  <c r="F36" i="6"/>
  <c r="A37" i="6"/>
  <c r="C37" i="6"/>
  <c r="D37" i="6"/>
  <c r="F37" i="6"/>
  <c r="A38" i="6"/>
  <c r="C38" i="6"/>
  <c r="D38" i="6"/>
  <c r="F38" i="6"/>
  <c r="A39" i="6"/>
  <c r="C39" i="6"/>
  <c r="D39" i="6"/>
  <c r="F39" i="6"/>
  <c r="A40" i="6"/>
  <c r="D40" i="6"/>
  <c r="E40" i="6"/>
  <c r="H40" i="6" s="1"/>
  <c r="F40" i="6"/>
  <c r="A41" i="6"/>
  <c r="D41" i="6"/>
  <c r="F41" i="6"/>
  <c r="A42" i="6"/>
  <c r="D42" i="6"/>
  <c r="E42" i="6"/>
  <c r="H42" i="6" s="1"/>
  <c r="F42" i="6"/>
  <c r="A43" i="6"/>
  <c r="D43" i="6"/>
  <c r="E43" i="6"/>
  <c r="H43" i="6" s="1"/>
  <c r="F43" i="6"/>
  <c r="A44" i="6"/>
  <c r="D44" i="6"/>
  <c r="E44" i="6"/>
  <c r="H44" i="6" s="1"/>
  <c r="F44" i="6"/>
  <c r="A45" i="6"/>
  <c r="D45" i="6"/>
  <c r="E45" i="6"/>
  <c r="H45" i="6" s="1"/>
  <c r="F45" i="6"/>
  <c r="A46" i="6"/>
  <c r="D46" i="6"/>
  <c r="E46" i="6"/>
  <c r="F46" i="6"/>
  <c r="H46" i="6"/>
  <c r="A47" i="6"/>
  <c r="D47" i="6"/>
  <c r="E47" i="6"/>
  <c r="H47" i="6" s="1"/>
  <c r="F47" i="6"/>
  <c r="A48" i="6"/>
  <c r="D48" i="6"/>
  <c r="E48" i="6"/>
  <c r="H48" i="6" s="1"/>
  <c r="F48" i="6"/>
  <c r="A49" i="6"/>
  <c r="C49" i="6"/>
  <c r="D49" i="6"/>
  <c r="E49" i="6"/>
  <c r="H49" i="6" s="1"/>
  <c r="F49" i="6"/>
  <c r="A50" i="6"/>
  <c r="C50" i="6"/>
  <c r="D50" i="6"/>
  <c r="E50" i="6"/>
  <c r="F50" i="6"/>
  <c r="H50" i="6"/>
  <c r="A51" i="6"/>
  <c r="C51" i="6"/>
  <c r="D51" i="6"/>
  <c r="E51" i="6"/>
  <c r="H51" i="6" s="1"/>
  <c r="F51" i="6"/>
  <c r="A52" i="6"/>
  <c r="C52" i="6"/>
  <c r="D52" i="6"/>
  <c r="E52" i="6"/>
  <c r="H52" i="6" s="1"/>
  <c r="F52" i="6"/>
  <c r="A53" i="6"/>
  <c r="C53" i="6"/>
  <c r="D53" i="6"/>
  <c r="E53" i="6"/>
  <c r="F53" i="6"/>
  <c r="H53" i="6"/>
  <c r="A54" i="6"/>
  <c r="C54" i="6"/>
  <c r="D54" i="6"/>
  <c r="E54" i="6"/>
  <c r="H54" i="6" s="1"/>
  <c r="F54" i="6"/>
  <c r="A55" i="6"/>
  <c r="C55" i="6"/>
  <c r="D55" i="6"/>
  <c r="E55" i="6"/>
  <c r="H55" i="6" s="1"/>
  <c r="F55" i="6"/>
  <c r="A56" i="6"/>
  <c r="C56" i="6"/>
  <c r="D56" i="6"/>
  <c r="E56" i="6"/>
  <c r="H56" i="6" s="1"/>
  <c r="F56" i="6"/>
  <c r="A57" i="6"/>
  <c r="C57" i="6"/>
  <c r="D57" i="6"/>
  <c r="E57" i="6"/>
  <c r="H57" i="6" s="1"/>
  <c r="F57" i="6"/>
  <c r="A58" i="6"/>
  <c r="C58" i="6"/>
  <c r="D58" i="6"/>
  <c r="E58" i="6"/>
  <c r="F58" i="6"/>
  <c r="H58" i="6"/>
  <c r="A59" i="6"/>
  <c r="C59" i="6"/>
  <c r="D59" i="6"/>
  <c r="E59" i="6"/>
  <c r="H59" i="6" s="1"/>
  <c r="F59" i="6"/>
  <c r="A60" i="6"/>
  <c r="C60" i="6"/>
  <c r="D60" i="6"/>
  <c r="E60" i="6"/>
  <c r="H60" i="6" s="1"/>
  <c r="F60" i="6"/>
  <c r="A61" i="6"/>
  <c r="C61" i="6"/>
  <c r="D61" i="6"/>
  <c r="E61" i="6"/>
  <c r="F61" i="6"/>
  <c r="H61" i="6"/>
  <c r="A62" i="6"/>
  <c r="C62" i="6"/>
  <c r="D62" i="6"/>
  <c r="E62" i="6"/>
  <c r="H62" i="6" s="1"/>
  <c r="F62" i="6"/>
  <c r="A63" i="6"/>
  <c r="C63" i="6"/>
  <c r="D63" i="6"/>
  <c r="E63" i="6"/>
  <c r="H63" i="6" s="1"/>
  <c r="F63" i="6"/>
  <c r="A64" i="6"/>
  <c r="C64" i="6"/>
  <c r="D64" i="6"/>
  <c r="E64" i="6"/>
  <c r="H64" i="6" s="1"/>
  <c r="F64" i="6"/>
  <c r="A65" i="6"/>
  <c r="C65" i="6"/>
  <c r="D65" i="6"/>
  <c r="E65" i="6"/>
  <c r="H65" i="6" s="1"/>
  <c r="F65" i="6"/>
  <c r="A66" i="6"/>
  <c r="C66" i="6"/>
  <c r="D66" i="6"/>
  <c r="E66" i="6"/>
  <c r="F66" i="6"/>
  <c r="H66" i="6"/>
  <c r="A67" i="6"/>
  <c r="C67" i="6"/>
  <c r="D67" i="6"/>
  <c r="E67" i="6"/>
  <c r="H67" i="6" s="1"/>
  <c r="F67" i="6"/>
  <c r="A68" i="6"/>
  <c r="C68" i="6"/>
  <c r="D68" i="6"/>
  <c r="E68" i="6"/>
  <c r="H68" i="6" s="1"/>
  <c r="F68" i="6"/>
  <c r="A69" i="6"/>
  <c r="C69" i="6"/>
  <c r="D69" i="6"/>
  <c r="E69" i="6"/>
  <c r="F69" i="6"/>
  <c r="H69" i="6"/>
  <c r="A70" i="6"/>
  <c r="C70" i="6"/>
  <c r="D70" i="6"/>
  <c r="E70" i="6"/>
  <c r="H70" i="6" s="1"/>
  <c r="F70" i="6"/>
  <c r="A71" i="6"/>
  <c r="C71" i="6"/>
  <c r="D71" i="6"/>
  <c r="E71" i="6"/>
  <c r="H71" i="6" s="1"/>
  <c r="F71" i="6"/>
  <c r="A72" i="6"/>
  <c r="C72" i="6"/>
  <c r="D72" i="6"/>
  <c r="E72" i="6"/>
  <c r="H72" i="6" s="1"/>
  <c r="F72" i="6"/>
  <c r="A73" i="6"/>
  <c r="C73" i="6"/>
  <c r="D73" i="6"/>
  <c r="E73" i="6"/>
  <c r="H73" i="6" s="1"/>
  <c r="F73" i="6"/>
  <c r="A74" i="6"/>
  <c r="C74" i="6"/>
  <c r="D74" i="6"/>
  <c r="E74" i="6"/>
  <c r="F74" i="6"/>
  <c r="H74" i="6"/>
  <c r="A75" i="6"/>
  <c r="C75" i="6"/>
  <c r="D75" i="6"/>
  <c r="E75" i="6"/>
  <c r="H75" i="6" s="1"/>
  <c r="F75" i="6"/>
  <c r="A76" i="6"/>
  <c r="C76" i="6"/>
  <c r="D76" i="6"/>
  <c r="E76" i="6"/>
  <c r="H76" i="6" s="1"/>
  <c r="F76" i="6"/>
  <c r="A77" i="6"/>
  <c r="C77" i="6"/>
  <c r="D77" i="6"/>
  <c r="E77" i="6"/>
  <c r="F77" i="6"/>
  <c r="H77" i="6"/>
  <c r="A78" i="6"/>
  <c r="C78" i="6"/>
  <c r="D78" i="6"/>
  <c r="E78" i="6"/>
  <c r="H78" i="6" s="1"/>
  <c r="F78" i="6"/>
  <c r="A79" i="6"/>
  <c r="C79" i="6"/>
  <c r="D79" i="6"/>
  <c r="E79" i="6"/>
  <c r="H79" i="6" s="1"/>
  <c r="F79" i="6"/>
  <c r="A80" i="6"/>
  <c r="C80" i="6"/>
  <c r="D80" i="6"/>
  <c r="E80" i="6"/>
  <c r="H80" i="6" s="1"/>
  <c r="F80" i="6"/>
  <c r="A81" i="6"/>
  <c r="C81" i="6"/>
  <c r="D81" i="6"/>
  <c r="E81" i="6"/>
  <c r="H81" i="6" s="1"/>
  <c r="F81" i="6"/>
  <c r="A82" i="6"/>
  <c r="C82" i="6"/>
  <c r="D82" i="6"/>
  <c r="E82" i="6"/>
  <c r="F82" i="6"/>
  <c r="H82" i="6"/>
  <c r="A83" i="6"/>
  <c r="C83" i="6"/>
  <c r="D83" i="6"/>
  <c r="E83" i="6"/>
  <c r="H83" i="6" s="1"/>
  <c r="F83" i="6"/>
  <c r="A84" i="6"/>
  <c r="C84" i="6"/>
  <c r="D84" i="6"/>
  <c r="E84" i="6"/>
  <c r="H84" i="6" s="1"/>
  <c r="F84" i="6"/>
  <c r="A85" i="6"/>
  <c r="C85" i="6"/>
  <c r="D85" i="6"/>
  <c r="E85" i="6"/>
  <c r="F85" i="6"/>
  <c r="H85" i="6"/>
  <c r="A86" i="6"/>
  <c r="C86" i="6"/>
  <c r="D86" i="6"/>
  <c r="E86" i="6"/>
  <c r="H86" i="6" s="1"/>
  <c r="F86" i="6"/>
  <c r="A87" i="6"/>
  <c r="C87" i="6"/>
  <c r="D87" i="6"/>
  <c r="E87" i="6"/>
  <c r="H87" i="6" s="1"/>
  <c r="F87" i="6"/>
  <c r="A88" i="6"/>
  <c r="C88" i="6"/>
  <c r="D88" i="6"/>
  <c r="E88" i="6"/>
  <c r="H88" i="6" s="1"/>
  <c r="F88" i="6"/>
  <c r="A89" i="6"/>
  <c r="C89" i="6"/>
  <c r="D89" i="6"/>
  <c r="E89" i="6"/>
  <c r="H89" i="6" s="1"/>
  <c r="F89" i="6"/>
  <c r="A90" i="6"/>
  <c r="C90" i="6"/>
  <c r="D90" i="6"/>
  <c r="E90" i="6"/>
  <c r="F90" i="6"/>
  <c r="H90" i="6"/>
  <c r="H41" i="3"/>
  <c r="E41" i="6" s="1"/>
  <c r="H41" i="6" s="1"/>
  <c r="H34" i="3"/>
  <c r="H36" i="3" s="1"/>
  <c r="E36" i="6" s="1"/>
  <c r="H36" i="6" s="1"/>
  <c r="H33" i="3"/>
  <c r="E33" i="6" s="1"/>
  <c r="H33" i="6" s="1"/>
  <c r="H32" i="3"/>
  <c r="E32" i="6" s="1"/>
  <c r="H32" i="6" s="1"/>
  <c r="H28" i="3"/>
  <c r="H30" i="3" s="1"/>
  <c r="E30" i="6" s="1"/>
  <c r="H30" i="6" s="1"/>
  <c r="H24" i="3"/>
  <c r="H27" i="3" s="1"/>
  <c r="E27" i="6" s="1"/>
  <c r="H27" i="6" s="1"/>
  <c r="H23" i="3"/>
  <c r="E23" i="6" s="1"/>
  <c r="H23" i="6" s="1"/>
  <c r="H22" i="3"/>
  <c r="E22" i="6" s="1"/>
  <c r="H22" i="6" s="1"/>
  <c r="H19" i="3"/>
  <c r="E19" i="6" s="1"/>
  <c r="H19" i="6" s="1"/>
  <c r="K14" i="3"/>
  <c r="O14" i="3"/>
  <c r="Q14" i="3"/>
  <c r="K17" i="3"/>
  <c r="E28" i="6" l="1"/>
  <c r="H28" i="6" s="1"/>
  <c r="H35" i="3"/>
  <c r="H37" i="3"/>
  <c r="H25" i="3"/>
  <c r="H29" i="3"/>
  <c r="E29" i="6" s="1"/>
  <c r="H29" i="6" s="1"/>
  <c r="H38" i="3"/>
  <c r="H26" i="3"/>
  <c r="K15" i="3"/>
  <c r="B15" i="3" s="1"/>
  <c r="B15" i="6" s="1"/>
  <c r="K16" i="3"/>
  <c r="K18" i="3"/>
  <c r="B18" i="3" s="1"/>
  <c r="B18" i="6" s="1"/>
  <c r="K19" i="3"/>
  <c r="K20" i="3"/>
  <c r="K21" i="3"/>
  <c r="K22" i="3"/>
  <c r="K23" i="3"/>
  <c r="K24" i="3"/>
  <c r="K27" i="3"/>
  <c r="K28" i="3"/>
  <c r="K29" i="3"/>
  <c r="K30" i="3"/>
  <c r="K31" i="3"/>
  <c r="K32" i="3"/>
  <c r="K33" i="3"/>
  <c r="K34" i="3"/>
  <c r="K35" i="3"/>
  <c r="K36" i="3"/>
  <c r="K40" i="3"/>
  <c r="B40" i="3" s="1"/>
  <c r="B40" i="6" s="1"/>
  <c r="K41" i="3"/>
  <c r="K42" i="3"/>
  <c r="K43" i="3"/>
  <c r="K44" i="3"/>
  <c r="K45" i="3"/>
  <c r="K46" i="3"/>
  <c r="K47" i="3"/>
  <c r="B47" i="3" s="1"/>
  <c r="B47" i="6" s="1"/>
  <c r="K48" i="3"/>
  <c r="K49" i="3"/>
  <c r="B49" i="3" s="1"/>
  <c r="B49" i="6" s="1"/>
  <c r="K50" i="3"/>
  <c r="B50" i="3" s="1"/>
  <c r="B50" i="6" s="1"/>
  <c r="K51" i="3"/>
  <c r="B51" i="3" s="1"/>
  <c r="B51" i="6" s="1"/>
  <c r="K52" i="3"/>
  <c r="B52" i="3" s="1"/>
  <c r="B52" i="6" s="1"/>
  <c r="K53" i="3"/>
  <c r="B53" i="3" s="1"/>
  <c r="B53" i="6" s="1"/>
  <c r="K54" i="3"/>
  <c r="B54" i="3" s="1"/>
  <c r="B54" i="6" s="1"/>
  <c r="K55" i="3"/>
  <c r="B55" i="3" s="1"/>
  <c r="B55" i="6" s="1"/>
  <c r="K56" i="3"/>
  <c r="B56" i="3" s="1"/>
  <c r="B56" i="6" s="1"/>
  <c r="K57" i="3"/>
  <c r="B57" i="3" s="1"/>
  <c r="B57" i="6" s="1"/>
  <c r="K58" i="3"/>
  <c r="B58" i="3" s="1"/>
  <c r="B58" i="6" s="1"/>
  <c r="K59" i="3"/>
  <c r="B59" i="3" s="1"/>
  <c r="B59" i="6" s="1"/>
  <c r="K60" i="3"/>
  <c r="B60" i="3" s="1"/>
  <c r="B60" i="6" s="1"/>
  <c r="K61" i="3"/>
  <c r="B61" i="3" s="1"/>
  <c r="B61" i="6" s="1"/>
  <c r="K62" i="3"/>
  <c r="B62" i="3" s="1"/>
  <c r="B62" i="6" s="1"/>
  <c r="K63" i="3"/>
  <c r="B63" i="3" s="1"/>
  <c r="B63" i="6" s="1"/>
  <c r="K64" i="3"/>
  <c r="B64" i="3" s="1"/>
  <c r="B64" i="6" s="1"/>
  <c r="K65" i="3"/>
  <c r="B65" i="3" s="1"/>
  <c r="B65" i="6" s="1"/>
  <c r="K66" i="3"/>
  <c r="B66" i="3" s="1"/>
  <c r="B66" i="6" s="1"/>
  <c r="K67" i="3"/>
  <c r="B67" i="3" s="1"/>
  <c r="B67" i="6" s="1"/>
  <c r="K68" i="3"/>
  <c r="B68" i="3" s="1"/>
  <c r="B68" i="6" s="1"/>
  <c r="K69" i="3"/>
  <c r="B69" i="3" s="1"/>
  <c r="B69" i="6" s="1"/>
  <c r="K70" i="3"/>
  <c r="B70" i="3" s="1"/>
  <c r="B70" i="6" s="1"/>
  <c r="K71" i="3"/>
  <c r="B71" i="3" s="1"/>
  <c r="B71" i="6" s="1"/>
  <c r="K72" i="3"/>
  <c r="B72" i="3" s="1"/>
  <c r="B72" i="6" s="1"/>
  <c r="K73" i="3"/>
  <c r="B73" i="3" s="1"/>
  <c r="B73" i="6" s="1"/>
  <c r="K74" i="3"/>
  <c r="B74" i="3" s="1"/>
  <c r="B74" i="6" s="1"/>
  <c r="K75" i="3"/>
  <c r="B75" i="3" s="1"/>
  <c r="B75" i="6" s="1"/>
  <c r="K76" i="3"/>
  <c r="B76" i="3" s="1"/>
  <c r="B76" i="6" s="1"/>
  <c r="K77" i="3"/>
  <c r="B77" i="3" s="1"/>
  <c r="B77" i="6" s="1"/>
  <c r="K78" i="3"/>
  <c r="B78" i="3" s="1"/>
  <c r="B78" i="6" s="1"/>
  <c r="K79" i="3"/>
  <c r="B79" i="3" s="1"/>
  <c r="B79" i="6" s="1"/>
  <c r="K80" i="3"/>
  <c r="B80" i="3" s="1"/>
  <c r="B80" i="6" s="1"/>
  <c r="K81" i="3"/>
  <c r="B81" i="3" s="1"/>
  <c r="B81" i="6" s="1"/>
  <c r="K82" i="3"/>
  <c r="B82" i="3" s="1"/>
  <c r="B82" i="6" s="1"/>
  <c r="K83" i="3"/>
  <c r="B83" i="3" s="1"/>
  <c r="B83" i="6" s="1"/>
  <c r="K84" i="3"/>
  <c r="B84" i="3" s="1"/>
  <c r="B84" i="6" s="1"/>
  <c r="K85" i="3"/>
  <c r="B85" i="3" s="1"/>
  <c r="B85" i="6" s="1"/>
  <c r="K86" i="3"/>
  <c r="B86" i="3" s="1"/>
  <c r="B86" i="6" s="1"/>
  <c r="K87" i="3"/>
  <c r="B87" i="3" s="1"/>
  <c r="B87" i="6" s="1"/>
  <c r="K88" i="3"/>
  <c r="B88" i="3" s="1"/>
  <c r="B88" i="6" s="1"/>
  <c r="K89" i="3"/>
  <c r="B89" i="3" s="1"/>
  <c r="B89" i="6" s="1"/>
  <c r="K90" i="3"/>
  <c r="B90" i="3" s="1"/>
  <c r="B90" i="6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25" i="3" l="1"/>
  <c r="E25" i="6"/>
  <c r="H25" i="6" s="1"/>
  <c r="K26" i="3"/>
  <c r="E26" i="6"/>
  <c r="H26" i="6" s="1"/>
  <c r="K37" i="3"/>
  <c r="E37" i="6"/>
  <c r="H37" i="6" s="1"/>
  <c r="K38" i="3"/>
  <c r="E38" i="6"/>
  <c r="H38" i="6" s="1"/>
  <c r="H39" i="3"/>
  <c r="E35" i="6"/>
  <c r="H35" i="6" s="1"/>
  <c r="B13" i="3"/>
  <c r="K12" i="3"/>
  <c r="B12" i="3" s="1"/>
  <c r="E39" i="6" l="1"/>
  <c r="H39" i="6" s="1"/>
  <c r="K39" i="3"/>
  <c r="B14" i="3"/>
  <c r="B14" i="6" s="1"/>
  <c r="B16" i="3"/>
  <c r="B16" i="6" s="1"/>
  <c r="E12" i="6"/>
  <c r="H12" i="6" s="1"/>
  <c r="B17" i="3" l="1"/>
  <c r="B17" i="6" s="1"/>
  <c r="C5" i="6"/>
  <c r="C3" i="6"/>
  <c r="H2" i="6"/>
  <c r="F2" i="6"/>
  <c r="C2" i="6"/>
  <c r="K4" i="3"/>
  <c r="K2" i="3"/>
  <c r="C3" i="3"/>
  <c r="C4" i="3"/>
  <c r="C5" i="3"/>
  <c r="I2" i="3"/>
  <c r="C2" i="3"/>
  <c r="B19" i="3" l="1"/>
  <c r="B19" i="6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20" i="3" l="1"/>
  <c r="B20" i="6" s="1"/>
  <c r="E13" i="6"/>
  <c r="H13" i="6" s="1"/>
  <c r="O13" i="3"/>
  <c r="B21" i="3" l="1"/>
  <c r="B21" i="6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2" i="3" l="1"/>
  <c r="B22" i="6" s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3" i="3" l="1"/>
  <c r="B23" i="6" s="1"/>
  <c r="B24" i="3"/>
  <c r="B25" i="3" s="1"/>
  <c r="B25" i="6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4" i="6" l="1"/>
  <c r="B26" i="3"/>
  <c r="B13" i="6"/>
  <c r="B27" i="3" l="1"/>
  <c r="B26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2" i="6"/>
  <c r="B34" i="3" l="1"/>
  <c r="B33" i="6"/>
  <c r="B35" i="3" l="1"/>
  <c r="B34" i="6"/>
  <c r="B36" i="3" l="1"/>
  <c r="B35" i="6"/>
  <c r="B37" i="3" l="1"/>
  <c r="B36" i="6"/>
  <c r="B38" i="3" l="1"/>
  <c r="B37" i="6"/>
  <c r="B39" i="3" l="1"/>
  <c r="B38" i="6"/>
  <c r="B41" i="3" l="1"/>
  <c r="B39" i="6"/>
  <c r="B42" i="3" l="1"/>
  <c r="B41" i="6"/>
  <c r="B43" i="3" l="1"/>
  <c r="B42" i="6"/>
  <c r="B44" i="3" l="1"/>
  <c r="B43" i="6"/>
  <c r="B45" i="3" l="1"/>
  <c r="B44" i="6"/>
  <c r="B46" i="3" l="1"/>
  <c r="B45" i="6"/>
  <c r="B48" i="3" l="1"/>
  <c r="B46" i="6"/>
  <c r="B48" i="6" l="1"/>
  <c r="C6" i="6" s="1"/>
  <c r="B7" i="2" s="1"/>
  <c r="C6" i="3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<sst xmlns="http://schemas.openxmlformats.org/spreadsheetml/2006/main" count="15289" uniqueCount="4106">
  <si>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</si>
  <si>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</si>
  <si>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</si>
  <si>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</si>
  <si>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</si>
  <si>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</si>
  <si>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</si>
  <si>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</si>
  <si>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</si>
  <si>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</si>
  <si>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</si>
  <si>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</si>
  <si>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</si>
  <si>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</si>
  <si>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</si>
  <si>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</si>
  <si>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</si>
  <si>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</si>
  <si>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</si>
  <si>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</si>
  <si>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</si>
  <si>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</si>
  <si>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</si>
  <si>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</si>
  <si>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</si>
  <si>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</si>
  <si>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</si>
  <si>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</si>
  <si>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</si>
  <si>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</si>
  <si>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</si>
  <si>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</si>
  <si>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</si>
  <si>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</si>
  <si>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</si>
  <si>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</si>
  <si>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</si>
  <si>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</si>
  <si>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</si>
  <si>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</si>
  <si>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</si>
  <si>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</si>
  <si>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</si>
  <si>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</si>
  <si>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</si>
  <si>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</si>
  <si>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</si>
  <si>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</si>
  <si>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</si>
  <si>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</si>
  <si>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</si>
  <si>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</si>
  <si>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</si>
  <si>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</si>
  <si>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</si>
  <si>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</si>
  <si>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</si>
  <si>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</si>
  <si>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</si>
  <si>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</si>
  <si>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</si>
  <si>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</si>
  <si>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</si>
  <si>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</si>
  <si>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</si>
  <si>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</si>
  <si>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</si>
  <si>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</si>
  <si>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</si>
  <si>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</si>
  <si>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</si>
  <si>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</si>
  <si>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</si>
  <si>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</si>
  <si>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</si>
  <si>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</si>
  <si>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</si>
  <si>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</si>
  <si>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</si>
  <si>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</si>
  <si>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</si>
  <si>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</si>
  <si>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</si>
  <si>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</si>
  <si>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</si>
  <si>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</si>
  <si>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</si>
  <si>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</si>
  <si>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</si>
  <si>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</si>
  <si>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</si>
  <si>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</si>
  <si>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</si>
  <si>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</si>
  <si>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</si>
  <si>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</si>
  <si>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</si>
  <si>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</si>
  <si>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</si>
  <si>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</si>
  <si>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</si>
  <si>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</si>
  <si>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</si>
  <si>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</si>
  <si>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</si>
  <si>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</si>
  <si>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</si>
  <si>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</si>
  <si>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</si>
  <si>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</si>
  <si>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</si>
  <si>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</si>
  <si>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</si>
  <si>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</si>
  <si>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</si>
  <si>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</si>
  <si>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</si>
  <si>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</si>
  <si>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</si>
  <si>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</si>
  <si>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</si>
  <si>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</si>
  <si>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</si>
  <si>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</si>
  <si>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</si>
  <si>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</si>
  <si>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</si>
  <si>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</si>
  <si>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</si>
  <si>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</si>
  <si>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</si>
  <si>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</si>
  <si>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</si>
  <si>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</si>
  <si>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</si>
  <si>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</si>
  <si>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</si>
  <si>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</si>
  <si>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</si>
  <si>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</si>
  <si>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</si>
  <si>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</si>
  <si>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</si>
  <si>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</si>
  <si>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</si>
  <si>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</si>
  <si>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</si>
  <si>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</si>
  <si>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</si>
  <si>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</si>
  <si>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</si>
  <si>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</si>
  <si>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</si>
  <si>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</si>
  <si>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</si>
  <si>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</si>
  <si>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</si>
  <si>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</si>
  <si>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</si>
  <si>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</si>
  <si>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</si>
  <si>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</si>
  <si>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</si>
  <si>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</si>
  <si>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</si>
  <si>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</si>
  <si>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</si>
  <si>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</si>
  <si>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</si>
  <si>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</si>
  <si>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</si>
  <si>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</si>
  <si>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</si>
  <si>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</si>
  <si>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</si>
  <si>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</si>
  <si>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</si>
  <si>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</si>
  <si>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</si>
  <si>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</si>
  <si>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</si>
  <si>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</si>
  <si>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</si>
  <si>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</si>
  <si>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</si>
  <si>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</si>
  <si>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</si>
  <si>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</si>
  <si>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</si>
  <si>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</si>
  <si>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</si>
  <si>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</si>
  <si>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</si>
  <si>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</si>
  <si>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</si>
  <si>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</si>
  <si>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</si>
  <si>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</si>
  <si>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</si>
  <si>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</si>
  <si>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</si>
  <si>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</si>
  <si>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</si>
  <si>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</si>
  <si>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</si>
  <si>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</si>
  <si>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</si>
  <si>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</si>
  <si>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</si>
  <si>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</si>
  <si>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</si>
  <si>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</si>
  <si>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</si>
  <si>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</si>
  <si>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</si>
  <si>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</si>
  <si>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</si>
  <si>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</si>
  <si>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</si>
  <si>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</si>
  <si>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</si>
  <si>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</si>
  <si>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</si>
  <si>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</si>
  <si>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</si>
  <si>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</si>
  <si>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</si>
  <si>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</si>
  <si>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</si>
  <si>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</si>
  <si>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</si>
  <si>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</si>
  <si>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</si>
  <si>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</si>
  <si>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</si>
  <si>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</si>
  <si>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</si>
  <si>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</si>
  <si>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</si>
  <si>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</si>
  <si>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</si>
  <si>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</si>
  <si>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</si>
  <si>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</si>
  <si>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</si>
  <si>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</si>
  <si>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</si>
  <si>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</si>
  <si>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</si>
  <si>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</si>
  <si>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</si>
  <si>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</si>
  <si>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</si>
  <si>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</si>
  <si>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</si>
  <si>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</si>
  <si>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</si>
  <si>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</si>
  <si>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</si>
  <si>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</si>
  <si>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</si>
  <si>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</si>
  <si>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</si>
  <si>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</si>
  <si>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</si>
  <si>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</si>
  <si>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</si>
  <si>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</si>
  <si>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</si>
  <si>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</si>
  <si>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</si>
  <si>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</si>
  <si>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</si>
  <si>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</si>
  <si>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</si>
  <si>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</si>
  <si>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</si>
  <si>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</si>
  <si>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</si>
  <si>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</si>
  <si>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</si>
  <si>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</si>
  <si>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</si>
  <si>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</si>
  <si>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</si>
  <si>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</si>
  <si>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</si>
  <si>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</si>
  <si>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</si>
  <si>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</si>
  <si>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</si>
  <si>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</si>
  <si>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</si>
  <si>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</si>
  <si>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</si>
  <si>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</si>
  <si>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</si>
  <si>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</si>
  <si>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</si>
  <si>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</si>
  <si>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</si>
  <si>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</si>
  <si>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</si>
  <si>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</si>
  <si>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</si>
  <si>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</si>
  <si>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</si>
  <si>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</si>
  <si>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</si>
  <si>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</si>
  <si>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</si>
  <si>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</si>
  <si>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</si>
  <si>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</si>
  <si>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</si>
  <si>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</si>
  <si>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</si>
  <si>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</si>
  <si>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</si>
  <si>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</si>
  <si>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</si>
  <si>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</si>
  <si>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</si>
  <si>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</si>
  <si>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</si>
  <si>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</si>
  <si>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</si>
  <si>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</si>
  <si>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</si>
  <si>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</si>
  <si>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</si>
  <si>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</si>
  <si>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</si>
  <si>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</si>
  <si>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</si>
  <si>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</si>
  <si>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</si>
  <si>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</si>
  <si>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</si>
  <si>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</si>
  <si>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</si>
  <si>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</si>
  <si>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</si>
  <si>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</si>
  <si>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</si>
  <si>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</si>
  <si>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</si>
  <si>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</si>
  <si>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</si>
  <si>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</si>
  <si>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</si>
  <si>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</si>
  <si>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</si>
  <si>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</si>
  <si>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</si>
  <si>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</si>
  <si>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</si>
  <si>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</si>
  <si>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</si>
  <si>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</si>
  <si>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</si>
  <si>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</si>
  <si>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</si>
  <si>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</si>
  <si>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</si>
  <si>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</si>
  <si>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</si>
  <si>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</si>
  <si>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</si>
  <si>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</si>
  <si>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</si>
  <si>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</si>
  <si>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</si>
  <si>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</si>
  <si>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</si>
  <si>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</si>
  <si>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</si>
  <si>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</si>
  <si>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</si>
  <si>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</si>
  <si>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</si>
  <si>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</si>
  <si>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</si>
  <si>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</si>
  <si>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</si>
  <si>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</si>
  <si>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</si>
  <si>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</si>
  <si>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</si>
  <si>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</si>
  <si>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</si>
  <si>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</si>
  <si>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</si>
  <si>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</si>
  <si>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</si>
  <si>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</si>
  <si>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</si>
  <si>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</si>
  <si>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</si>
  <si>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</si>
  <si>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</si>
  <si>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</si>
  <si>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</si>
  <si>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</si>
  <si>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</si>
  <si>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</si>
  <si>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</si>
  <si>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</si>
  <si>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</si>
  <si>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</si>
  <si>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</si>
  <si>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</si>
  <si>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</si>
  <si>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</si>
  <si>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</si>
  <si>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</si>
  <si>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</si>
  <si>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</si>
  <si>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</si>
  <si>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</si>
  <si>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</si>
  <si>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</si>
  <si>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</si>
  <si>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</si>
  <si>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</si>
  <si>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</si>
  <si>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</si>
  <si>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</si>
  <si>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</si>
  <si>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</si>
  <si>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</si>
  <si>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</si>
  <si>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</si>
  <si>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</si>
  <si>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</si>
  <si>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</si>
  <si>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</si>
  <si>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</si>
  <si>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</si>
  <si>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</si>
  <si>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</si>
  <si>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</si>
  <si>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</si>
  <si>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</si>
  <si>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</si>
  <si>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</si>
  <si>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</si>
  <si>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</si>
  <si>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</si>
  <si>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</si>
  <si>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</si>
  <si>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</si>
  <si>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</si>
  <si>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</si>
  <si>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</si>
  <si>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</si>
  <si>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</si>
  <si>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</si>
  <si>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</si>
  <si>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</si>
  <si>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</si>
  <si>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</si>
  <si>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</si>
  <si>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</si>
  <si>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</si>
  <si>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</si>
  <si>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</si>
  <si>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</si>
  <si>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</si>
  <si>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</si>
  <si>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</si>
  <si>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</si>
  <si>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</si>
  <si>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</si>
  <si>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</si>
  <si>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</si>
  <si>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</si>
  <si>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</si>
  <si>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</si>
  <si>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</si>
  <si>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</si>
  <si>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</si>
  <si>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</si>
  <si>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</si>
  <si>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</si>
  <si>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</si>
  <si>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</si>
  <si>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</si>
  <si>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</si>
  <si>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</si>
  <si>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</si>
  <si>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</si>
  <si>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</si>
  <si>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</si>
  <si>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</si>
  <si>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</si>
  <si>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</si>
  <si>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</si>
  <si>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</si>
  <si>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</si>
  <si>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</si>
  <si>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</si>
  <si>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</si>
  <si>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</si>
  <si>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</si>
  <si>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</si>
  <si>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</si>
  <si>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</si>
  <si>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</si>
  <si>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</si>
  <si>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</si>
  <si>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</si>
  <si>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</si>
  <si>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</si>
  <si>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</si>
  <si>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</si>
  <si>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</si>
  <si>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</si>
  <si>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</si>
  <si>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</si>
  <si>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</si>
  <si>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</si>
  <si>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</si>
  <si>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</si>
  <si>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</si>
  <si>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</si>
  <si>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</si>
  <si>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</si>
  <si>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</si>
  <si>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</si>
  <si>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</si>
  <si>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</si>
  <si>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</si>
  <si>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</si>
  <si>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</si>
  <si>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</si>
  <si>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</si>
  <si>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</si>
  <si>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</si>
  <si>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</si>
  <si>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</si>
  <si>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</si>
  <si>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</si>
  <si>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</si>
  <si>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</si>
  <si>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</si>
  <si>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</si>
  <si>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</si>
  <si>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</si>
  <si>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</si>
  <si>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</si>
  <si>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</si>
  <si>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</si>
  <si>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</si>
  <si>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</si>
  <si>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</si>
  <si>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</si>
  <si>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</si>
  <si>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</si>
  <si>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</si>
  <si>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</si>
  <si>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</si>
  <si>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</si>
  <si>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</si>
  <si>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</si>
  <si>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</si>
  <si>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</si>
  <si>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</si>
  <si>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</si>
  <si>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</si>
  <si>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</si>
  <si>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</si>
  <si>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</si>
  <si>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</si>
  <si>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</si>
  <si>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</si>
  <si>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</si>
  <si>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</si>
  <si>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</si>
  <si>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</si>
  <si>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</si>
  <si>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</si>
  <si>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</si>
  <si>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</si>
  <si>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</si>
  <si>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</si>
  <si>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</si>
  <si>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</si>
  <si>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</si>
  <si>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</si>
  <si>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</si>
  <si>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</si>
  <si>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</si>
  <si>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</si>
  <si>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</si>
  <si>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</si>
  <si>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</si>
  <si>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</si>
  <si>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</si>
  <si>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</si>
  <si>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</si>
  <si>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</si>
  <si>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</si>
  <si>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</si>
  <si>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</si>
  <si>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</si>
  <si>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</si>
  <si>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</si>
  <si>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</si>
  <si>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</si>
  <si>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</si>
  <si>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</si>
  <si>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</si>
  <si>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</si>
  <si>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</si>
  <si>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</si>
  <si>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</si>
  <si>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</si>
  <si>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</si>
  <si>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</si>
  <si>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</si>
  <si>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</si>
  <si>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</si>
  <si>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</si>
  <si>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</si>
  <si>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</si>
  <si>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</si>
  <si>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</si>
  <si>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</si>
  <si>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</si>
  <si>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</si>
  <si>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</si>
  <si>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</si>
  <si>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</si>
  <si>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</si>
  <si>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</si>
  <si>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</si>
  <si>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</si>
  <si>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</si>
  <si>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</si>
  <si>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</si>
  <si>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</si>
  <si>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</si>
  <si>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</si>
  <si>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</si>
  <si>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</si>
  <si>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</si>
  <si>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</si>
  <si>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</si>
  <si>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</si>
  <si>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</si>
  <si>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</si>
  <si>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</si>
  <si>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</si>
  <si>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</si>
  <si>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</si>
  <si>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</si>
  <si>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</si>
  <si>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</si>
  <si>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</si>
  <si>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</si>
  <si>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</si>
  <si>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</si>
  <si>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</si>
  <si>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</si>
  <si>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</si>
  <si>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</si>
  <si>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</si>
  <si>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</si>
  <si>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</si>
  <si>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</si>
  <si>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</si>
  <si>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</si>
  <si>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</si>
  <si>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</si>
  <si>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</si>
  <si>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</si>
  <si>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</si>
  <si>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</si>
  <si>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</si>
  <si>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</si>
  <si>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</si>
  <si>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</si>
  <si>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</si>
  <si>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</si>
  <si>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</si>
  <si>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</si>
  <si>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</si>
  <si>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</si>
  <si>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</si>
  <si>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</si>
  <si>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</si>
  <si>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</si>
  <si>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</si>
  <si>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</si>
  <si>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</si>
  <si>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</si>
  <si>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</si>
  <si>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</si>
  <si>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</si>
  <si>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</si>
  <si>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</si>
  <si>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</si>
  <si>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</si>
  <si>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</si>
  <si>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</si>
  <si>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</si>
  <si>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</si>
  <si>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</si>
  <si>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</si>
  <si>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</si>
  <si>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</si>
  <si>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</si>
  <si>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</si>
  <si>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</si>
  <si>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</si>
  <si>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</si>
  <si>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</si>
  <si>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</si>
  <si>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</si>
  <si>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</si>
  <si>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</si>
  <si>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</si>
  <si>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</si>
  <si>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</si>
  <si>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</si>
  <si>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</si>
  <si>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</si>
  <si>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</si>
  <si>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</si>
  <si>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</si>
  <si>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</si>
  <si>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</si>
  <si>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</si>
  <si>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</si>
  <si>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</si>
  <si>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</si>
  <si>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</si>
  <si>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</si>
  <si>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</si>
  <si>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</si>
  <si>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</si>
  <si>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</si>
  <si>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</si>
  <si>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</si>
  <si>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</si>
  <si>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</si>
  <si>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</si>
  <si>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</si>
  <si>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</si>
  <si>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</si>
  <si>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</si>
  <si>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</si>
  <si>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</si>
  <si>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</si>
  <si>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</si>
  <si>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</si>
  <si>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</si>
  <si>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</si>
  <si>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</si>
  <si>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</si>
  <si>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</si>
  <si>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</si>
  <si>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</si>
  <si>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</si>
  <si>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</si>
  <si>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</si>
  <si>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</si>
  <si>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</si>
  <si>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</si>
  <si>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</si>
  <si>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</si>
  <si>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</si>
  <si>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</si>
  <si>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</si>
  <si>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</si>
  <si>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</si>
  <si>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</si>
  <si>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</si>
  <si>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</si>
  <si>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</si>
  <si>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</si>
  <si>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</si>
  <si>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</si>
  <si>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</si>
  <si>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</si>
  <si>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</si>
  <si>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</si>
  <si>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</si>
  <si>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</si>
  <si>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</si>
  <si>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</si>
  <si>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</si>
  <si>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</si>
  <si>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</si>
  <si>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</si>
  <si>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</si>
  <si>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</si>
  <si>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</si>
  <si>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</si>
  <si>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</si>
  <si>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</si>
  <si>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</si>
  <si>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</si>
  <si>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</si>
  <si>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</si>
  <si>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</si>
  <si>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</si>
  <si>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</si>
  <si>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</si>
  <si>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</si>
  <si>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</si>
  <si>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</si>
  <si>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</si>
  <si>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</si>
  <si>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</si>
  <si>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</si>
  <si>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</si>
  <si>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</si>
  <si>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</si>
  <si>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</si>
  <si>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</si>
  <si>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</si>
  <si>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</si>
  <si>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</si>
  <si>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</si>
  <si>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</si>
  <si>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</si>
  <si>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</si>
  <si>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</si>
  <si>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</si>
  <si>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</si>
  <si>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</si>
  <si>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</si>
  <si>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</si>
  <si>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</si>
  <si>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</si>
  <si>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</si>
  <si>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</si>
  <si>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</si>
  <si>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</si>
  <si>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</si>
  <si>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</si>
  <si>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</si>
  <si>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</si>
  <si>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</si>
  <si>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</si>
  <si>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</si>
  <si>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</si>
  <si>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</si>
  <si>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</si>
  <si>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</si>
  <si>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</si>
  <si>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</si>
  <si>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</si>
  <si>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</si>
  <si>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</si>
  <si>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</si>
  <si>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</si>
  <si>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</si>
  <si>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</si>
  <si>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</si>
  <si>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</si>
  <si>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</si>
  <si>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</si>
  <si>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</si>
  <si>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</si>
  <si>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</si>
  <si>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</si>
  <si>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</si>
  <si>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</si>
  <si>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</si>
  <si>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</si>
  <si>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</si>
  <si>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</si>
  <si>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</si>
  <si>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</si>
  <si>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</si>
  <si>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</si>
  <si>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</si>
  <si>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</si>
  <si>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</si>
  <si>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</si>
  <si>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</si>
  <si>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</si>
  <si>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</si>
  <si>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</si>
  <si>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</si>
  <si>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</si>
  <si>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</si>
  <si>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</si>
  <si>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</si>
  <si>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</si>
  <si>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</si>
  <si>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</si>
  <si>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</si>
  <si>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</si>
  <si>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</si>
  <si>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</si>
  <si>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</si>
  <si>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</si>
  <si>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</si>
  <si>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</si>
  <si>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</si>
  <si>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</si>
  <si>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</si>
  <si>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</si>
  <si>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</si>
  <si>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</si>
  <si>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</si>
  <si>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</si>
  <si>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</si>
  <si>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</si>
  <si>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</si>
  <si>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</si>
  <si>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</si>
  <si>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</si>
  <si>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</si>
  <si>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</si>
  <si>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</si>
  <si>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</si>
  <si>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</si>
  <si>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</si>
  <si>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</si>
  <si>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</si>
  <si>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</si>
  <si>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</si>
  <si>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</si>
  <si>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</si>
  <si>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</si>
  <si>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</si>
  <si>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</si>
  <si>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</si>
  <si>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</si>
  <si>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</si>
  <si>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</si>
  <si>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</si>
  <si>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</si>
  <si>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</si>
  <si>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</si>
  <si>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</si>
  <si>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</si>
  <si>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</si>
  <si>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</si>
  <si>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</si>
  <si>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</si>
  <si>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</si>
  <si>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</si>
  <si>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</si>
  <si>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</si>
  <si>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</si>
  <si>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</si>
  <si>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</si>
  <si>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</si>
  <si>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</si>
  <si>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</si>
  <si>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</si>
  <si>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</si>
  <si>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</si>
  <si>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</si>
  <si>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</si>
  <si>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</si>
  <si>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</si>
  <si>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</si>
  <si>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</si>
  <si>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</si>
  <si>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</si>
  <si>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</si>
  <si>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</si>
  <si>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</si>
  <si>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</si>
  <si>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</si>
  <si>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</si>
  <si>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</si>
  <si>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</si>
  <si>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</si>
  <si>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</si>
  <si>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</si>
  <si>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</si>
  <si>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</si>
  <si>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</si>
  <si>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</si>
  <si>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</si>
  <si>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</si>
  <si>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</si>
  <si>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</si>
  <si>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</si>
  <si>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</si>
  <si>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</si>
  <si>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</si>
  <si>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</si>
  <si>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</si>
  <si>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</si>
  <si>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</si>
  <si>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</si>
  <si>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</si>
  <si>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</si>
  <si>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</si>
  <si>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</si>
  <si>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</si>
  <si>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</si>
  <si>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</si>
  <si>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</si>
  <si>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</si>
  <si>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</si>
  <si>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</si>
  <si>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</si>
  <si>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</si>
  <si>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</si>
  <si>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</si>
  <si>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</si>
  <si>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</si>
  <si>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</si>
  <si>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</si>
  <si>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</si>
  <si>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</si>
  <si>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</si>
  <si>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</si>
  <si>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</si>
  <si>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</si>
  <si>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</si>
  <si>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</si>
  <si>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</si>
  <si>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</si>
  <si>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</si>
  <si>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</si>
  <si>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</si>
  <si>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</si>
  <si>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</si>
  <si>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</si>
  <si>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</si>
  <si>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</si>
  <si>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</si>
  <si>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</si>
  <si>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</si>
  <si>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</si>
  <si>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</si>
  <si>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</si>
  <si>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</si>
  <si>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</si>
  <si>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</si>
  <si>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</si>
  <si>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</si>
  <si>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</si>
  <si>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</si>
  <si>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</si>
  <si>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</si>
  <si>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</si>
  <si>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</si>
  <si>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</si>
  <si>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</si>
  <si>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</si>
  <si>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</si>
  <si>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</si>
  <si>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</si>
  <si>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</si>
  <si>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</si>
  <si>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</si>
  <si>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</si>
  <si>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</si>
  <si>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</si>
  <si>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</si>
  <si>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</si>
  <si>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</si>
  <si>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</si>
  <si>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</si>
  <si>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</si>
  <si>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</si>
  <si>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</si>
  <si>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</si>
  <si>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</si>
  <si>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</si>
  <si>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</si>
  <si>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</si>
  <si>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</si>
  <si>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</si>
  <si>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</si>
  <si>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</si>
  <si>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</si>
  <si>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</si>
  <si>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</si>
  <si>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</si>
  <si>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</si>
  <si>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</si>
  <si>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</si>
  <si>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</si>
  <si>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</si>
  <si>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</si>
  <si>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</si>
  <si>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</si>
  <si>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</si>
  <si>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</si>
  <si>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</si>
  <si>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</si>
  <si>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</si>
  <si>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</si>
  <si>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</si>
  <si>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</si>
  <si>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</si>
  <si>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</si>
  <si>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</si>
  <si>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</si>
  <si>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</si>
  <si>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</si>
  <si>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</si>
  <si>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</si>
  <si>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</si>
  <si>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</si>
  <si>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</si>
  <si>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</si>
  <si>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</si>
  <si>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</si>
  <si>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</si>
  <si>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</si>
  <si>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</si>
  <si>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</si>
  <si>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</si>
  <si>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</si>
  <si>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</si>
  <si>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</si>
  <si>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</si>
  <si>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</si>
  <si>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</si>
  <si>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</si>
  <si>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</si>
  <si>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</si>
  <si>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</si>
  <si>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</si>
  <si>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</si>
  <si>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</si>
  <si>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</si>
  <si>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</si>
  <si>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</si>
  <si>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</si>
  <si>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</si>
  <si>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</si>
  <si>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</si>
  <si>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</si>
  <si>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</si>
  <si>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</si>
  <si>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</si>
  <si>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</si>
  <si>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</si>
  <si>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</si>
  <si>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</si>
  <si>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</si>
  <si>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</si>
  <si>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</si>
  <si>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</si>
  <si>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</si>
  <si>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</si>
  <si>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</si>
  <si>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</si>
  <si>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</si>
  <si>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</si>
  <si>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</si>
  <si>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</si>
  <si>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</si>
  <si>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</si>
  <si>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</si>
  <si>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</si>
  <si>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</si>
  <si>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</si>
  <si>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</si>
  <si>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</si>
  <si>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</si>
  <si>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</si>
  <si>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</si>
  <si>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</si>
  <si>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</si>
  <si>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</si>
  <si>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</si>
  <si>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</si>
  <si>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</si>
  <si>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</si>
  <si>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</si>
  <si>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</si>
  <si>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</si>
  <si>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</si>
  <si>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</si>
  <si>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</si>
  <si>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</si>
  <si>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</si>
  <si>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</si>
  <si>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</si>
  <si>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</si>
  <si>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</si>
  <si>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</si>
  <si>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</si>
  <si>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</si>
  <si>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</si>
  <si>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</si>
  <si>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</si>
  <si>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</si>
  <si>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</si>
  <si>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</si>
  <si>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</si>
  <si>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</si>
  <si>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</si>
  <si>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</si>
  <si>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</si>
  <si>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</si>
  <si>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</si>
  <si>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</si>
  <si>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</si>
  <si>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</si>
  <si>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</si>
  <si>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</si>
  <si>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</si>
  <si>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</si>
  <si>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</si>
  <si>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</si>
  <si>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</si>
  <si>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</si>
  <si>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</si>
  <si>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</si>
  <si>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</si>
  <si>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</si>
  <si>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</si>
  <si>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</si>
  <si>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</si>
  <si>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</si>
  <si>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</si>
  <si>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</si>
  <si>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</si>
  <si>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</si>
  <si>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</si>
  <si>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</si>
  <si>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</si>
  <si>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</si>
  <si>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</si>
  <si>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</si>
  <si>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</si>
  <si>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</si>
  <si>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</si>
  <si>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</si>
  <si>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</si>
  <si>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</si>
  <si>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</si>
  <si>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</si>
  <si>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</si>
  <si>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</si>
  <si>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</si>
  <si>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</si>
  <si>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</si>
  <si>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</si>
  <si>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</si>
  <si>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</si>
  <si>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</si>
  <si>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</si>
  <si>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</si>
  <si>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</si>
  <si>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</si>
  <si>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</si>
  <si>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</si>
  <si>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</si>
  <si>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</si>
  <si>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</si>
  <si>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</si>
  <si>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</si>
  <si>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</si>
  <si>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</si>
  <si>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</si>
  <si>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</si>
  <si>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</si>
  <si>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</si>
  <si>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</si>
  <si>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</si>
  <si>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</si>
  <si>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</si>
  <si>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</si>
  <si>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</si>
  <si>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</si>
  <si>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</si>
  <si>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</si>
  <si>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</si>
  <si>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</si>
  <si>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</si>
  <si>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</si>
  <si>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</si>
  <si>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</si>
  <si>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</si>
  <si>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</si>
  <si>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</si>
  <si>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</si>
  <si>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</si>
  <si>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</si>
  <si>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</si>
  <si>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</si>
  <si>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</si>
  <si>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</si>
  <si>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</si>
  <si>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</si>
  <si>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</si>
  <si>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</si>
  <si>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</si>
  <si>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</si>
  <si>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</si>
  <si>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</si>
  <si>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</si>
  <si>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</si>
  <si>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</si>
  <si>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</si>
  <si>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</si>
  <si>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</si>
  <si>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</si>
  <si>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</si>
  <si>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</si>
  <si>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</si>
  <si>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</si>
  <si>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</si>
  <si>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</si>
  <si>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</si>
  <si>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</si>
  <si>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</si>
  <si>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</si>
  <si>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</si>
  <si>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</si>
  <si>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</si>
  <si>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</si>
  <si>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</si>
  <si>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</si>
  <si>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</si>
  <si>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</si>
  <si>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</si>
  <si>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</si>
  <si>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</si>
  <si>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</si>
  <si>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</si>
  <si>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</si>
  <si>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</si>
  <si>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</si>
  <si>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</si>
  <si>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</si>
  <si>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</si>
  <si>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</si>
  <si>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</si>
  <si>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</si>
  <si>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</si>
  <si>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</si>
  <si>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</si>
  <si>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</si>
  <si>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</si>
  <si>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</si>
  <si>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</si>
  <si>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</si>
  <si>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</si>
  <si>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</si>
  <si>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</si>
  <si>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</si>
  <si>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</si>
  <si>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</si>
  <si>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</si>
  <si>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</si>
  <si>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</si>
  <si>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</si>
  <si>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</si>
  <si>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</si>
  <si>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</si>
  <si>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</si>
  <si>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</si>
  <si>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</si>
  <si>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</si>
  <si>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</si>
  <si>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</si>
  <si>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</si>
  <si>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</si>
  <si>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</si>
  <si>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</si>
  <si>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</si>
  <si>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</si>
  <si>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</si>
  <si>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</si>
  <si>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</si>
  <si>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</si>
  <si>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</si>
  <si>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</si>
  <si>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</si>
  <si>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</si>
  <si>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</si>
  <si>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</si>
  <si>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</si>
  <si>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</si>
  <si>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</si>
  <si>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</si>
  <si>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</si>
  <si>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</si>
  <si>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</si>
  <si>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</si>
  <si>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</si>
  <si>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</si>
  <si>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</si>
  <si>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</si>
  <si>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</si>
  <si>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</si>
  <si>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</si>
  <si>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</si>
  <si>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</si>
  <si>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</si>
  <si>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</si>
  <si>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</si>
  <si>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</si>
  <si>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</si>
  <si>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</si>
  <si>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</si>
  <si>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</si>
  <si>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</si>
  <si>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</si>
  <si>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</si>
  <si>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</si>
  <si>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</si>
  <si>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</si>
  <si>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</si>
  <si>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</si>
  <si>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</si>
  <si>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</si>
  <si>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</si>
  <si>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</si>
  <si>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</si>
  <si>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</si>
  <si>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</si>
  <si>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</si>
  <si>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</si>
  <si>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</si>
  <si>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</si>
  <si>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</si>
  <si>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</si>
  <si>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</si>
  <si>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</si>
  <si>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</si>
  <si>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</si>
  <si>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</si>
  <si>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</si>
  <si>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</si>
  <si>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</si>
  <si>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</si>
  <si>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</si>
  <si>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</si>
  <si>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</si>
  <si>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</si>
  <si>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</si>
  <si>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</si>
  <si>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</si>
  <si>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</si>
  <si>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</si>
  <si>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</si>
  <si>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</si>
  <si>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</si>
  <si>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</si>
  <si>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</si>
  <si>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</si>
  <si>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</si>
  <si>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</si>
  <si>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</si>
  <si>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</si>
  <si>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</si>
  <si>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</si>
  <si>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</si>
  <si>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</si>
  <si>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</si>
  <si>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</si>
  <si>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</si>
  <si>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</si>
  <si>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</si>
  <si>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</si>
  <si>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</si>
  <si>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</si>
  <si>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</si>
  <si>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</si>
  <si>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</si>
  <si>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</si>
  <si>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</si>
  <si>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</si>
  <si>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</si>
  <si>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</si>
  <si>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</si>
  <si>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</si>
  <si>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</si>
  <si>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</si>
  <si>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</si>
  <si>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</si>
  <si>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</si>
  <si>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</si>
  <si>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</si>
  <si>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</si>
  <si>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</si>
  <si>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</si>
  <si>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</si>
  <si>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</si>
  <si>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</si>
  <si>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</si>
  <si>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</si>
  <si>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</si>
  <si>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</si>
  <si>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</si>
  <si>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</si>
  <si>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</si>
  <si>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</si>
  <si>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</si>
  <si>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</si>
  <si>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</si>
  <si>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</si>
  <si>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</si>
  <si>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</si>
  <si>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</si>
  <si>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</si>
  <si>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</si>
  <si>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</si>
  <si>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</si>
  <si>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</si>
  <si>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</si>
  <si>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</si>
  <si>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</si>
  <si>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</si>
  <si>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</si>
  <si>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</si>
  <si>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</si>
  <si>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</si>
  <si>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</si>
  <si>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</si>
  <si>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</si>
  <si>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</si>
  <si>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</si>
  <si>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</si>
  <si>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</si>
  <si>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</si>
  <si>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</si>
  <si>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</si>
  <si>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</si>
  <si>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</si>
  <si>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</si>
  <si>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</si>
  <si>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</si>
  <si>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</si>
  <si>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</si>
  <si>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</si>
  <si>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</si>
  <si>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</si>
  <si>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</si>
  <si>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</si>
  <si>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</si>
  <si>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</si>
  <si>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</si>
  <si>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</si>
  <si>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</si>
  <si>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</si>
  <si>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</si>
  <si>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</si>
  <si>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</si>
  <si>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</si>
  <si>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</si>
  <si>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</si>
  <si>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</si>
  <si>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</si>
  <si>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</si>
  <si>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</si>
  <si>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</si>
  <si>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</si>
  <si>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</si>
  <si>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</si>
  <si>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</si>
  <si>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</si>
  <si>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</si>
  <si>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</si>
  <si>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</si>
  <si>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</si>
  <si>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</si>
  <si>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</si>
  <si>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</si>
  <si>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</si>
  <si>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</si>
  <si>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</si>
  <si>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</si>
  <si>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</si>
  <si>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</si>
  <si>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</si>
  <si>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</si>
  <si>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</si>
  <si>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</si>
  <si>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</si>
  <si>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</si>
  <si>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</si>
  <si>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</si>
  <si>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</si>
  <si>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</si>
  <si>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</si>
  <si>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</si>
  <si>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</si>
  <si>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</si>
  <si>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</si>
  <si>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</si>
  <si>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</si>
  <si>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</si>
  <si>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</si>
  <si>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</si>
  <si>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</si>
  <si>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</si>
  <si>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</si>
  <si>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</si>
  <si>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</si>
  <si>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</si>
  <si>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</si>
  <si>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</si>
  <si>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</si>
  <si>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</si>
  <si>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</si>
  <si>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</si>
  <si>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</si>
  <si>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</si>
  <si>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</si>
  <si>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</si>
  <si>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</si>
  <si>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</si>
  <si>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</si>
  <si>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</si>
  <si>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</si>
  <si>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</si>
  <si>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</si>
  <si>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</si>
  <si>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</si>
  <si>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</si>
  <si>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</si>
  <si>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</si>
  <si>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</si>
  <si>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</si>
  <si>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</si>
  <si>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</si>
  <si>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</si>
  <si>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</si>
  <si>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</si>
  <si>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</si>
  <si>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</si>
  <si>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</si>
  <si>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</si>
  <si>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</si>
  <si>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</si>
  <si>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</si>
  <si>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</si>
  <si>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</si>
  <si>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</si>
  <si>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</si>
  <si>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</si>
  <si>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</si>
  <si>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</si>
  <si>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</si>
  <si>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</si>
  <si>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</si>
  <si>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</si>
  <si>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</si>
  <si>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</si>
  <si>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</si>
  <si>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</si>
  <si>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</si>
  <si>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</si>
  <si>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</si>
  <si>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</si>
  <si>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</si>
  <si>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</si>
  <si>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</si>
  <si>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</si>
  <si>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</si>
  <si>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</si>
  <si>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</si>
  <si>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</si>
  <si>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</si>
  <si>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</si>
  <si>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</si>
  <si>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</si>
  <si>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</si>
  <si>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</si>
  <si>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</si>
  <si>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</si>
  <si>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</si>
  <si>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</si>
  <si>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</si>
  <si>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</si>
  <si>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</si>
  <si>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</si>
  <si>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</si>
  <si>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</si>
  <si>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</si>
  <si>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</si>
  <si>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</si>
  <si>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</si>
  <si>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</si>
  <si>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</si>
  <si>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</si>
  <si>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</si>
  <si>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</si>
  <si>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</si>
  <si>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</si>
  <si>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</si>
  <si>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</si>
  <si>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</si>
  <si>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</si>
  <si>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</si>
  <si>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</si>
  <si>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</si>
  <si>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</si>
  <si>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</si>
  <si>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</si>
  <si>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</si>
  <si>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</si>
  <si>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</si>
  <si>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</si>
  <si>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</si>
  <si>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</si>
  <si>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</si>
  <si>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</si>
  <si>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</si>
  <si>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</si>
  <si>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</si>
  <si>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</si>
  <si>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</si>
  <si>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</si>
  <si>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</si>
  <si>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</si>
  <si>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</si>
  <si>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</si>
  <si>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</si>
  <si>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</si>
  <si>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</si>
  <si>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</si>
  <si>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</si>
  <si>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</si>
  <si>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</si>
  <si>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</si>
  <si>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</si>
  <si>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</si>
  <si>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</si>
  <si>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</si>
  <si>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</si>
  <si>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</si>
  <si>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</si>
  <si>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</si>
  <si>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</si>
  <si>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</si>
  <si>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</si>
  <si>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</si>
  <si>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</si>
  <si>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</si>
  <si>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</si>
  <si>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</si>
  <si>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</si>
  <si>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</si>
  <si>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</si>
  <si>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</si>
  <si>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</si>
  <si>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</si>
  <si>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</si>
  <si>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</si>
  <si>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</si>
  <si>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</si>
  <si>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</si>
  <si>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</si>
  <si>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</si>
  <si>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</si>
  <si>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</si>
  <si>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</si>
  <si>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</si>
  <si>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</si>
  <si>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</si>
  <si>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</si>
  <si>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</si>
  <si>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</si>
  <si>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</si>
  <si>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</si>
  <si>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</si>
  <si>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</si>
  <si>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</si>
  <si>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</si>
  <si>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</si>
  <si>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</si>
  <si>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</si>
  <si>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</si>
  <si>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</si>
  <si>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</si>
  <si>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</si>
  <si>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</si>
  <si>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</si>
  <si>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</si>
  <si>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</si>
  <si>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</si>
  <si>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</si>
  <si>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</si>
  <si>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</si>
  <si>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</si>
  <si>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</si>
  <si>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</si>
  <si>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</si>
  <si>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</si>
  <si>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</si>
  <si>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</si>
  <si>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</si>
  <si>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</si>
  <si>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</si>
  <si>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</si>
  <si>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</si>
  <si>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</si>
  <si>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</si>
  <si>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</si>
  <si>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</si>
  <si>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</si>
  <si>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</si>
  <si>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</si>
  <si>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</si>
  <si>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</si>
  <si>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</si>
  <si>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</si>
  <si>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</si>
  <si>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</si>
  <si>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</si>
  <si>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</si>
  <si>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</si>
  <si>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</si>
  <si>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</si>
  <si>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</si>
  <si>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</si>
  <si>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</si>
  <si>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</si>
  <si>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</si>
  <si>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</si>
  <si>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</si>
  <si>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</si>
  <si>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</si>
  <si>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</si>
  <si>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</si>
  <si>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</si>
  <si>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</si>
  <si>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</si>
  <si>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</si>
  <si>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</si>
  <si>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</si>
  <si>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</si>
  <si>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</si>
  <si>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</si>
  <si>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</si>
  <si>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</si>
  <si>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</si>
  <si>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</si>
  <si>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</si>
  <si>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</si>
  <si>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</si>
  <si>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</si>
  <si>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</si>
  <si>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</si>
  <si>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</si>
  <si>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</si>
  <si>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</si>
  <si>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</si>
  <si>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</si>
  <si>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</si>
  <si>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</si>
  <si>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</si>
  <si>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</si>
  <si>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</si>
  <si>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</si>
  <si>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</si>
  <si>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</si>
  <si>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</si>
  <si>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</si>
  <si>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</si>
  <si>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</si>
  <si>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</si>
  <si>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</si>
  <si>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</si>
  <si>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</si>
  <si>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</si>
  <si>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</si>
  <si>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</si>
  <si>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</si>
  <si>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</si>
  <si>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</si>
  <si>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</si>
  <si>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</si>
  <si>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</si>
  <si>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</si>
  <si>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</si>
  <si>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</si>
  <si>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</si>
  <si>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</si>
  <si>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</si>
  <si>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</si>
  <si>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</si>
  <si>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</si>
  <si>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</si>
  <si>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</si>
  <si>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</si>
  <si>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</si>
  <si>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</si>
  <si>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</si>
  <si>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</si>
  <si>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</si>
  <si>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</si>
  <si>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</si>
  <si>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</si>
  <si>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</si>
  <si>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</si>
  <si>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</si>
  <si>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</si>
  <si>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</si>
  <si>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</si>
  <si>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</si>
  <si>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</si>
  <si>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</si>
  <si>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</si>
  <si>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</si>
  <si>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</si>
  <si>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</si>
  <si>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</si>
  <si>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</si>
  <si>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</si>
  <si>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</si>
  <si>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</si>
  <si>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</si>
  <si>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</si>
  <si>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</si>
  <si>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</si>
  <si>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</si>
  <si>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</si>
  <si>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</si>
  <si>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</si>
  <si>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</si>
  <si>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</si>
  <si>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</si>
  <si>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</si>
  <si>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</si>
  <si>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</si>
  <si>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</si>
  <si>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</si>
  <si>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</si>
  <si>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</si>
  <si>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</si>
  <si>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</si>
  <si>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</si>
  <si>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</si>
  <si>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</si>
  <si>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</si>
  <si>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</si>
  <si>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</si>
  <si>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</si>
  <si>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</si>
  <si>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</si>
  <si>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</si>
  <si>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</si>
  <si>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</si>
  <si>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</si>
  <si>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</si>
  <si>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</si>
  <si>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</si>
  <si>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</si>
  <si>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</si>
  <si>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</si>
  <si>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</si>
  <si>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</si>
  <si>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</si>
  <si>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</si>
  <si>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</si>
  <si>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</si>
  <si>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</si>
  <si>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</si>
  <si>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</si>
  <si>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</si>
  <si>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</si>
  <si>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</si>
  <si>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</si>
  <si>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</si>
  <si>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</si>
  <si>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</si>
  <si>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</si>
  <si>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</si>
  <si>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</si>
  <si>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</si>
  <si>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</si>
  <si>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</si>
  <si>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</si>
  <si>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</si>
  <si>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</si>
  <si>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</si>
  <si>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</si>
  <si>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</si>
  <si>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</si>
  <si>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</si>
  <si>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</si>
  <si>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</si>
  <si>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</si>
  <si>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</si>
  <si>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</si>
  <si>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</si>
  <si>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</si>
  <si>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</si>
  <si>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</si>
  <si>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</si>
  <si>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</si>
  <si>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</si>
  <si>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</si>
  <si>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</si>
  <si>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</si>
  <si>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</si>
  <si>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</si>
  <si>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</si>
  <si>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</si>
  <si>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</si>
  <si>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</si>
  <si>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</si>
  <si>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</si>
  <si>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</si>
  <si>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</si>
  <si>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</si>
  <si>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</si>
  <si>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</si>
  <si>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</si>
  <si>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</si>
  <si>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</si>
  <si>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</si>
  <si>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</si>
  <si>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</si>
  <si>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</si>
  <si>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</si>
  <si>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</si>
  <si>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</si>
  <si>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</si>
  <si>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</si>
  <si>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</si>
  <si>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</si>
  <si>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</si>
  <si>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</si>
  <si>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</si>
  <si>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</si>
  <si>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</si>
  <si>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</si>
  <si>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</si>
  <si>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</si>
  <si>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</si>
  <si>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</si>
  <si>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</si>
  <si>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</si>
  <si>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</si>
  <si>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</si>
  <si>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</si>
  <si>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</si>
  <si>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</si>
  <si>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</si>
  <si>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</si>
  <si>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</si>
  <si>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</si>
  <si>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</si>
  <si>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</si>
  <si>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</si>
  <si>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</si>
  <si>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</si>
  <si>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</si>
  <si>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</si>
  <si>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</si>
  <si>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</si>
  <si>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</si>
  <si>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</si>
  <si>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</si>
  <si>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</si>
  <si>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</si>
  <si>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</si>
  <si>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</si>
  <si>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</si>
  <si>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</si>
  <si>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</si>
  <si>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</si>
  <si>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</si>
  <si>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</si>
  <si>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</si>
  <si>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</si>
  <si>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</si>
  <si>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</si>
  <si>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</si>
  <si>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</si>
  <si>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</si>
  <si>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</si>
  <si>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</si>
  <si>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</si>
  <si>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</si>
  <si>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</si>
  <si>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</si>
  <si>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</si>
  <si>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</si>
  <si>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</si>
  <si>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</si>
  <si>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</si>
  <si>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</si>
  <si>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</si>
  <si>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</si>
  <si>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</si>
  <si>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</si>
  <si>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</si>
  <si>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</si>
  <si>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</si>
  <si>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</si>
  <si>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</si>
  <si>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</si>
  <si>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</si>
  <si>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</si>
  <si>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</si>
  <si>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</si>
  <si>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</si>
  <si>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</si>
  <si>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</si>
  <si>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</si>
  <si>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</si>
  <si>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</si>
  <si>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</si>
  <si>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</si>
  <si>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</si>
  <si>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</si>
  <si>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</si>
  <si>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</si>
  <si>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</si>
  <si>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</si>
  <si>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</si>
  <si>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</si>
  <si>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</si>
  <si>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</si>
  <si>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</si>
  <si>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</si>
  <si>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</si>
  <si>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</si>
  <si>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</si>
  <si>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</si>
  <si>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</si>
  <si>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</si>
  <si>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</si>
  <si>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</si>
  <si>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</si>
  <si>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</si>
  <si>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</si>
  <si>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</si>
  <si>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</si>
  <si>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</si>
  <si>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</si>
  <si>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</si>
  <si>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</si>
  <si>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</si>
  <si>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</si>
  <si>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</si>
  <si>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</si>
  <si>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</si>
  <si>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</si>
  <si>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</si>
  <si>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</si>
  <si>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</si>
  <si>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</si>
  <si>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</si>
  <si>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</si>
  <si>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</si>
  <si>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</si>
  <si>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</si>
  <si>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</si>
  <si>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</si>
  <si>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</si>
  <si>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</si>
  <si>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</si>
  <si>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</si>
  <si>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</si>
  <si>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</si>
  <si>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</si>
  <si>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</si>
  <si>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</si>
  <si>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</si>
  <si>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</si>
  <si>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</si>
  <si>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</si>
  <si>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</si>
  <si>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</si>
  <si>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</si>
  <si>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</si>
  <si>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</si>
  <si>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</si>
  <si>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</si>
  <si>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</si>
  <si>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</si>
  <si>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</si>
  <si>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</si>
  <si>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</si>
  <si>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</si>
  <si>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</si>
  <si>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</si>
  <si>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</si>
  <si>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</si>
  <si>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</si>
  <si>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</si>
  <si>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</si>
  <si>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</si>
  <si>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</si>
  <si>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</si>
  <si>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</si>
  <si>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</si>
  <si>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</si>
  <si>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</si>
  <si>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</si>
  <si>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</si>
  <si>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</si>
  <si>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</si>
  <si>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</si>
  <si>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</si>
  <si>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</si>
  <si>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</si>
  <si>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</si>
  <si>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</si>
  <si>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</si>
  <si>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</si>
  <si>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</si>
  <si>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</si>
  <si>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</si>
  <si>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</si>
  <si>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</si>
  <si>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</si>
  <si>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</si>
  <si>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</si>
  <si>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</si>
  <si>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</si>
  <si>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</si>
  <si>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</si>
  <si>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</si>
  <si>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</si>
  <si>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</si>
  <si>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</si>
  <si>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</si>
  <si>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</si>
  <si>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</si>
  <si>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</si>
  <si>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</si>
  <si>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</si>
  <si>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</si>
  <si>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</si>
  <si>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</si>
  <si>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</si>
  <si>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</si>
  <si>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</si>
  <si>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</si>
  <si>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</si>
  <si>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</si>
  <si>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</si>
  <si>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</si>
  <si>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</si>
  <si>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</si>
  <si>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</si>
  <si>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</si>
  <si>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</si>
  <si>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</si>
  <si>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</si>
  <si>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</si>
  <si>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</si>
  <si>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</si>
  <si>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</si>
  <si>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</si>
  <si>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</si>
  <si>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</si>
  <si>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</si>
  <si>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</si>
  <si>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</si>
  <si>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</si>
  <si>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</si>
  <si>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</si>
  <si>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</si>
  <si>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</si>
  <si>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</si>
  <si>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</si>
  <si>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</si>
  <si>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</si>
  <si>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</si>
  <si>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</si>
  <si>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</si>
  <si>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</si>
  <si>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</si>
  <si>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</si>
  <si>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</si>
  <si>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</si>
  <si>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</si>
  <si>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</si>
  <si>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</si>
  <si>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</si>
  <si>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</si>
  <si>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</si>
  <si>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</si>
  <si>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</si>
  <si>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</si>
  <si>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</si>
  <si>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</si>
  <si>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</si>
  <si>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</si>
  <si>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</si>
  <si>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</si>
  <si>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</si>
  <si>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</si>
  <si>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</si>
  <si>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</si>
  <si>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</si>
  <si>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</si>
  <si>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</si>
  <si>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</si>
  <si>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</si>
  <si>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</si>
  <si>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</si>
  <si>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</si>
  <si>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</si>
  <si>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</si>
  <si>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</si>
  <si>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</si>
  <si>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</si>
  <si>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</si>
  <si>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</si>
  <si>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</si>
  <si>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</si>
  <si>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</si>
  <si>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</si>
  <si>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</si>
  <si>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</si>
  <si>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</si>
  <si>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</si>
  <si>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</si>
  <si>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</si>
  <si>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</si>
  <si>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</si>
  <si>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</si>
  <si>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</si>
  <si>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</si>
  <si>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</si>
  <si>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</si>
  <si>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</si>
  <si>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</si>
  <si>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</si>
  <si>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</si>
  <si>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</si>
  <si>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</si>
  <si>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</si>
  <si>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</si>
  <si>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</si>
  <si>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</si>
  <si>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</si>
  <si>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</si>
  <si>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</si>
  <si>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</si>
  <si>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</si>
  <si>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</si>
  <si>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</si>
  <si>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</si>
  <si>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</si>
  <si>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</si>
  <si>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</si>
  <si>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</si>
  <si>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</si>
  <si>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</si>
  <si>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</si>
  <si>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</si>
  <si>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</si>
  <si>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</si>
  <si>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</si>
  <si>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</si>
  <si>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</si>
  <si>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</si>
  <si>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</si>
  <si>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</si>
  <si>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</si>
  <si>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</si>
  <si>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</si>
  <si>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</si>
  <si>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</si>
  <si>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</si>
  <si>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</si>
  <si>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</si>
  <si>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</si>
  <si>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</si>
  <si>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</si>
  <si>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</si>
  <si>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</si>
  <si>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</si>
  <si>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</si>
  <si>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</si>
  <si>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</si>
  <si>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</si>
  <si>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</si>
  <si>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</si>
  <si>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</si>
  <si>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</si>
  <si>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</si>
  <si>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</si>
  <si>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</si>
  <si>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</si>
  <si>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</si>
  <si>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</si>
  <si>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</si>
  <si>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</si>
  <si>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</si>
  <si>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</si>
  <si>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</si>
  <si>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</si>
  <si>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</si>
  <si>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</si>
  <si>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</si>
  <si>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</si>
  <si>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</si>
  <si>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</si>
  <si>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</si>
  <si>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</si>
  <si>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</si>
  <si>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</si>
  <si>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</si>
  <si>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</si>
  <si>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</si>
  <si>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</si>
  <si>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</si>
  <si>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</si>
  <si>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</si>
  <si>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</si>
  <si>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</si>
  <si>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</si>
  <si>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</si>
  <si>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</si>
  <si>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</si>
  <si>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</si>
  <si>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</si>
  <si>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</si>
  <si>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</si>
  <si>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</si>
  <si>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</si>
  <si>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</si>
  <si>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</si>
  <si>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</si>
  <si>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</si>
  <si>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</si>
  <si>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</si>
  <si>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</si>
  <si>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</si>
  <si>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</si>
  <si>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</si>
  <si>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</si>
  <si>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</si>
  <si>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</si>
  <si>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</si>
  <si>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</si>
  <si>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</si>
  <si>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</si>
  <si>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</si>
  <si>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</si>
  <si>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</si>
  <si>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</si>
  <si>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</si>
  <si>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</si>
  <si>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</si>
  <si>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</si>
  <si>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</si>
  <si>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</si>
  <si>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</si>
  <si>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</si>
  <si>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</si>
  <si>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</si>
  <si>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</si>
  <si>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</si>
  <si>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</si>
  <si>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</si>
  <si>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</si>
  <si>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</si>
  <si>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</si>
  <si>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</si>
  <si>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</si>
  <si>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</si>
  <si>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</si>
  <si>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</si>
  <si>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</si>
  <si>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</si>
  <si>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</si>
  <si>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</si>
  <si>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</si>
  <si>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</si>
  <si>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</si>
  <si>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</si>
  <si>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</si>
  <si>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</si>
  <si>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</si>
  <si>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</si>
  <si>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</si>
  <si>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</si>
  <si>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</si>
  <si>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</si>
  <si>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</si>
  <si>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</si>
  <si>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</si>
  <si>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</si>
  <si>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</si>
  <si>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</si>
  <si>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</si>
  <si>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</si>
  <si>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</si>
  <si>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</si>
  <si>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</si>
  <si>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</si>
  <si>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</si>
  <si>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</si>
  <si>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</si>
  <si>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</si>
  <si>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</si>
  <si>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</si>
  <si>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</si>
  <si>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</si>
  <si>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</si>
  <si>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</si>
  <si>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</si>
  <si>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</si>
  <si>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</si>
  <si>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</si>
  <si>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</si>
  <si>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</si>
  <si>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</si>
  <si>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</si>
  <si>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</si>
  <si>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</si>
  <si>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</si>
  <si>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</si>
  <si>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</si>
  <si>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</si>
  <si>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</si>
  <si>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</si>
  <si>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</si>
  <si>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</si>
  <si>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</si>
  <si>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</si>
  <si>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</si>
  <si>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</si>
  <si>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</si>
  <si>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</si>
  <si>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</si>
  <si>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</si>
  <si>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</si>
  <si>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</si>
  <si>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</si>
  <si>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</si>
  <si>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</si>
  <si>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</si>
  <si>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</si>
  <si>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</si>
  <si>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</si>
  <si>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</si>
  <si>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</si>
  <si>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</si>
  <si>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</si>
  <si>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</si>
  <si>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</si>
  <si>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</si>
  <si>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</si>
  <si>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</si>
  <si>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</si>
  <si>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</si>
  <si>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</si>
  <si>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</si>
  <si>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</si>
  <si>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</si>
  <si>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</si>
  <si>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</si>
  <si>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</si>
  <si>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</si>
  <si>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</si>
  <si>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</si>
  <si>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</si>
  <si>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</si>
  <si>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</si>
  <si>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</si>
  <si>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</si>
  <si>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</si>
  <si>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</si>
  <si>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</si>
  <si>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</si>
  <si>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</si>
  <si>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</si>
  <si>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</si>
  <si>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</si>
  <si>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</si>
  <si>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</si>
  <si>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</si>
  <si>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</si>
  <si>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</si>
  <si>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</si>
  <si>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</si>
  <si>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</si>
  <si>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</si>
  <si>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</si>
  <si>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</si>
  <si>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</si>
  <si>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</si>
  <si>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</si>
  <si>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</si>
  <si>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</si>
  <si>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</si>
  <si>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</si>
  <si>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</si>
  <si>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</si>
  <si>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</si>
  <si>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</si>
  <si>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</si>
  <si>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</si>
  <si>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</si>
  <si>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</si>
  <si>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</si>
  <si>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</si>
  <si>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</si>
  <si>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</si>
  <si>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</si>
  <si>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</si>
  <si>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</si>
  <si>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</si>
  <si>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</si>
  <si>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</si>
  <si>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</si>
  <si>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</si>
  <si>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</si>
  <si>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</si>
  <si>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</si>
  <si>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</si>
  <si>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</si>
  <si>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</si>
  <si>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</si>
  <si>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</si>
  <si>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</si>
  <si>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</si>
  <si>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</si>
  <si>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</si>
  <si>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</si>
  <si>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</si>
  <si>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</si>
  <si>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</si>
  <si>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</si>
  <si>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</si>
  <si>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</si>
  <si>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</si>
  <si>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</si>
  <si>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</si>
  <si>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</si>
  <si>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</si>
  <si>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</si>
  <si>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</si>
  <si>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</si>
  <si>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</si>
  <si>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</si>
  <si>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</si>
  <si>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</si>
  <si>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</si>
  <si>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</si>
  <si>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</si>
  <si>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</si>
  <si>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</si>
  <si>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</si>
  <si>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</si>
  <si>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</si>
  <si>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</si>
  <si>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</si>
  <si>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</si>
  <si>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</si>
  <si>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</si>
  <si>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</si>
  <si>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</si>
  <si>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</si>
  <si>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</si>
  <si>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</si>
  <si>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</si>
  <si>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</si>
  <si>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</si>
  <si>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</si>
  <si>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</si>
  <si>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</si>
  <si>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</si>
  <si>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</si>
  <si>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</si>
  <si>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</si>
  <si>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</si>
  <si>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</si>
  <si>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</si>
  <si>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</si>
  <si>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</si>
  <si>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</si>
  <si>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</si>
  <si>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</si>
  <si>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</si>
  <si>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</si>
  <si>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</si>
  <si>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</si>
  <si>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</si>
  <si>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</si>
  <si>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</si>
  <si>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</si>
  <si>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</si>
  <si>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</si>
  <si>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</si>
  <si>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</si>
  <si>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</si>
  <si>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</si>
  <si>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</si>
  <si>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</si>
  <si>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</si>
  <si>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</si>
  <si>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</si>
  <si>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</si>
  <si>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</si>
  <si>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</si>
  <si>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</si>
  <si>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</si>
  <si>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</si>
  <si>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</si>
  <si>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</si>
  <si>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</si>
  <si>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</si>
  <si>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</si>
  <si>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</si>
  <si>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</si>
  <si>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</si>
  <si>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</si>
  <si>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</si>
  <si>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</si>
  <si>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</si>
  <si>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</si>
  <si>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</si>
  <si>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</si>
  <si>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</si>
  <si>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</si>
  <si>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</si>
  <si>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</si>
  <si>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</si>
  <si>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</si>
  <si>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</si>
  <si>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</si>
  <si>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</si>
  <si>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</si>
  <si>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</si>
  <si>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</si>
  <si>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</si>
  <si>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</si>
  <si>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</si>
  <si>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</si>
  <si>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</si>
  <si>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</si>
  <si>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</si>
  <si>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</si>
  <si>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</si>
  <si>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</si>
  <si>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</si>
  <si>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</si>
  <si>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</si>
  <si>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</si>
  <si>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</si>
  <si>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</si>
  <si>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</si>
  <si>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</si>
  <si>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</si>
  <si>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</si>
  <si>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</si>
  <si>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</si>
  <si>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</si>
  <si>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</si>
  <si>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</si>
  <si>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</si>
  <si>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</si>
  <si>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</si>
  <si>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</si>
  <si>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</si>
  <si>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</si>
  <si>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</si>
  <si>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</si>
  <si>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</si>
  <si>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</si>
  <si>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</si>
  <si>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</si>
  <si>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</si>
  <si>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</si>
  <si>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</si>
  <si>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</si>
  <si>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</si>
  <si>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</si>
  <si>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</si>
  <si>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</si>
  <si>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</si>
  <si>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</si>
  <si>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</si>
  <si>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</si>
  <si>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</si>
  <si>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</si>
  <si>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</si>
  <si>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</si>
  <si>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</si>
  <si>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</si>
  <si>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</si>
  <si>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</si>
  <si>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</si>
  <si>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</si>
  <si>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</si>
  <si>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</si>
  <si>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</si>
  <si>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</si>
  <si>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</si>
  <si>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</si>
  <si>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</si>
  <si>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</si>
  <si>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</si>
  <si>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</si>
  <si>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</si>
  <si>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</si>
  <si>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</si>
  <si>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</si>
  <si>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</si>
  <si>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</si>
  <si>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</si>
  <si>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</si>
  <si>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</si>
  <si>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</si>
  <si>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</si>
  <si>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</si>
  <si>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</si>
  <si>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</si>
  <si>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</si>
  <si>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</si>
  <si>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</si>
  <si>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</si>
  <si>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</si>
  <si>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</si>
  <si>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</si>
  <si>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</si>
  <si>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</si>
  <si>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</si>
  <si>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</si>
  <si>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</si>
  <si>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</si>
  <si>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</si>
  <si>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</si>
  <si>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</si>
  <si>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</si>
  <si>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</si>
  <si>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</si>
  <si>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</si>
  <si>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</si>
  <si>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</si>
  <si>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</si>
  <si>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</si>
  <si>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</si>
  <si>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</si>
  <si>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</si>
  <si>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</si>
  <si>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</si>
  <si>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</si>
  <si>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</si>
  <si>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</si>
  <si>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</si>
  <si>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</si>
  <si>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</si>
  <si>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</si>
  <si>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</si>
  <si>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</si>
  <si>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</si>
  <si>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</si>
  <si>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</si>
  <si>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</si>
  <si>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</si>
  <si>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</si>
  <si>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</si>
  <si>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</si>
  <si>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</si>
  <si>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</si>
  <si>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</si>
  <si>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</si>
  <si>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</si>
  <si>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</si>
  <si>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</si>
  <si>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</si>
  <si>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</si>
  <si>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</si>
  <si>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</si>
  <si>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</si>
  <si>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</si>
  <si>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</si>
  <si>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</si>
  <si>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</si>
  <si>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</si>
  <si>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</si>
  <si>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</si>
  <si>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</si>
  <si>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</si>
  <si>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</si>
  <si>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</si>
  <si>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</si>
  <si>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</si>
  <si>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</si>
  <si>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</si>
  <si>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</si>
  <si>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</si>
  <si>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</si>
  <si>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</si>
  <si>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</si>
  <si>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</si>
  <si>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</si>
  <si>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</si>
  <si>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</si>
  <si>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</si>
  <si>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</si>
  <si>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</si>
  <si>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</si>
  <si>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</si>
  <si>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</si>
  <si>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</si>
  <si>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</si>
  <si>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</si>
  <si>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</si>
  <si>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</si>
  <si>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</si>
  <si>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</si>
  <si>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</si>
  <si>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</si>
  <si>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</si>
  <si>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</si>
  <si>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</si>
  <si>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</si>
  <si>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</si>
  <si>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</si>
  <si>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</si>
  <si>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</si>
  <si>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</si>
  <si>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</si>
  <si>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</si>
  <si>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</si>
  <si>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</si>
  <si>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</si>
  <si>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</si>
  <si>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</si>
  <si>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</si>
  <si>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</si>
  <si>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</si>
  <si>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</si>
  <si>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</si>
  <si>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</si>
  <si>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</si>
  <si>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</si>
  <si>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</si>
  <si>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</si>
  <si>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</si>
  <si>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</si>
  <si>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</si>
  <si>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</si>
  <si>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</si>
  <si>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</si>
  <si>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</si>
  <si>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</si>
  <si>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</si>
  <si>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</si>
  <si>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</si>
  <si>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</si>
  <si>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</si>
  <si>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</si>
  <si>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</si>
  <si>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</si>
  <si>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</si>
  <si>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</si>
  <si>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</si>
  <si>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</si>
  <si>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</si>
  <si>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</si>
  <si>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</si>
  <si>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</si>
  <si>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</si>
  <si>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</si>
  <si>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</si>
  <si>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</si>
  <si>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</si>
  <si>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</si>
  <si>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</si>
  <si>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</si>
  <si>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</si>
  <si>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</si>
  <si>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</si>
  <si>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</si>
  <si>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</si>
  <si>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</si>
  <si>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</si>
  <si>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</si>
  <si>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</si>
  <si>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</si>
  <si>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</si>
  <si>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</si>
  <si>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</si>
  <si>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</si>
  <si>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</si>
  <si>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</si>
  <si>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</si>
  <si>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</si>
  <si>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</si>
  <si>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</si>
  <si>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</si>
  <si>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</si>
  <si>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</si>
  <si>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</si>
  <si>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</si>
  <si>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</si>
  <si>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</si>
  <si>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</si>
  <si>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</si>
  <si>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</si>
  <si>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</si>
  <si>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</si>
  <si>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</si>
  <si>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</si>
  <si>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</si>
  <si>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</si>
  <si>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</si>
  <si>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</si>
  <si>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</si>
  <si>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</si>
  <si>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</si>
  <si>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</si>
  <si>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</si>
  <si>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</si>
  <si>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</si>
  <si>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</si>
  <si>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</si>
  <si>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</si>
  <si>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</si>
  <si>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</si>
  <si>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</si>
  <si>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</si>
  <si>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</si>
  <si>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</si>
  <si>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</si>
  <si>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</si>
  <si>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</si>
  <si>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</si>
  <si>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</si>
  <si>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</si>
  <si>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</si>
  <si>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</si>
  <si>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</si>
  <si>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</si>
  <si>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</si>
  <si>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</si>
  <si>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</si>
  <si>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</si>
  <si>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</si>
  <si>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</si>
  <si>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</si>
  <si>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</si>
  <si>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</si>
  <si>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</si>
  <si>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</si>
  <si>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</si>
  <si>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</si>
  <si>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</si>
  <si>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</si>
  <si>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</si>
  <si>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</si>
  <si>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</si>
  <si>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</si>
  <si>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</si>
  <si>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</si>
  <si>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</si>
  <si>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</si>
  <si>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</si>
  <si>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</si>
  <si>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</si>
  <si>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</si>
  <si>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</si>
  <si>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</si>
  <si>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</si>
  <si>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</si>
  <si>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</si>
  <si>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</si>
  <si>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</si>
  <si>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</si>
  <si>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</si>
  <si>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</si>
  <si>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</si>
  <si>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</si>
  <si>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</si>
  <si>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</si>
  <si>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</si>
  <si>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</si>
  <si>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</si>
  <si>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</si>
  <si>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</si>
  <si>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</si>
  <si>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</si>
  <si>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</si>
  <si>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</si>
  <si>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</si>
  <si>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</si>
  <si>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</si>
  <si>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</si>
  <si>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</si>
  <si>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</si>
  <si>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</si>
  <si>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</si>
  <si>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</si>
  <si>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</si>
  <si>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</si>
  <si>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</si>
  <si>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</si>
  <si>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</si>
  <si>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</si>
  <si>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</si>
  <si>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</si>
  <si>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</si>
  <si>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</si>
  <si>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</si>
  <si>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</si>
  <si>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</si>
  <si>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</si>
  <si>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</si>
  <si>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</si>
  <si>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</si>
  <si>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</si>
  <si>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</si>
  <si>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</si>
  <si>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</si>
  <si>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</si>
  <si>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</si>
  <si>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</si>
  <si>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</si>
  <si>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</si>
  <si>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</si>
  <si>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</si>
  <si>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</si>
  <si>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</si>
  <si>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</si>
  <si>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</si>
  <si>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</si>
  <si>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</si>
  <si>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</si>
  <si>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</si>
  <si>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</si>
  <si>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</si>
  <si>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</si>
  <si>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</si>
  <si>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</si>
  <si>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</si>
  <si>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</si>
  <si>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</si>
  <si>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</si>
  <si>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</si>
  <si>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</si>
  <si>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</si>
  <si>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</si>
  <si>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</si>
  <si>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</si>
  <si>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</si>
  <si>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</si>
  <si>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</si>
  <si>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</si>
  <si>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</si>
  <si>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</si>
  <si>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</si>
  <si>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</si>
  <si>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</si>
  <si>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</si>
  <si>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</si>
  <si>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</si>
  <si>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</si>
  <si>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</si>
  <si>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</si>
  <si>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</si>
  <si>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</si>
  <si>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</si>
  <si>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</si>
  <si>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</si>
  <si>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</si>
  <si>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</si>
  <si>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</si>
  <si>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</si>
  <si>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</si>
  <si>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</si>
  <si>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</si>
  <si>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</si>
  <si>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</si>
  <si>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</si>
  <si>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</si>
  <si>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</si>
  <si>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</si>
  <si>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</si>
  <si>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</si>
  <si>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</si>
  <si>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</si>
  <si>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</si>
  <si>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</si>
  <si>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</si>
  <si>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</si>
  <si>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</si>
  <si>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</si>
  <si>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</si>
  <si>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</si>
  <si>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</si>
  <si>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</si>
  <si>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</si>
  <si>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</si>
  <si>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</si>
  <si>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</si>
  <si>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</si>
  <si>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</si>
  <si>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</si>
  <si>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</si>
  <si>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</si>
  <si>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</si>
  <si>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</si>
  <si>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</si>
  <si>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</si>
  <si>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</si>
  <si>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</si>
  <si>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</si>
  <si>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</si>
  <si>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</si>
  <si>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</si>
  <si>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</si>
  <si>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</si>
  <si>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</si>
  <si>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</si>
  <si>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</si>
  <si>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</si>
  <si>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</si>
  <si>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</si>
  <si>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</si>
  <si>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</si>
  <si>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</si>
  <si>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</si>
  <si>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</si>
  <si>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</si>
  <si>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</si>
  <si>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</si>
  <si>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</si>
  <si>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</si>
  <si>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</si>
  <si>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</si>
  <si>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</si>
  <si>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</si>
  <si>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</si>
  <si>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</si>
  <si>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</si>
  <si>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</si>
  <si>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</si>
  <si>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</si>
  <si>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</si>
  <si>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</si>
  <si>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</si>
  <si>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</si>
  <si>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</si>
  <si>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</si>
  <si>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</si>
  <si>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</si>
  <si>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</si>
  <si>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</si>
  <si>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</si>
  <si>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</si>
  <si>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</si>
  <si>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</si>
  <si>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</si>
  <si>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</si>
  <si>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</si>
  <si>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</si>
  <si>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</si>
  <si>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</si>
  <si>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</si>
  <si>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</si>
  <si>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</si>
  <si>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</si>
  <si>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</si>
  <si>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</si>
  <si>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</si>
  <si>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</si>
  <si>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</si>
  <si>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</si>
  <si>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</si>
  <si>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</si>
  <si>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</si>
  <si>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</si>
  <si>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</si>
  <si>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</si>
  <si>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</si>
  <si>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</si>
  <si>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</si>
  <si>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</si>
  <si>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</si>
  <si>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</si>
  <si>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</si>
  <si>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</si>
  <si>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</si>
  <si>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</si>
  <si>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</si>
  <si>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</si>
  <si>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</si>
  <si>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</si>
  <si>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</si>
  <si>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</si>
  <si>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</si>
  <si>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</si>
  <si>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</si>
  <si>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</si>
  <si>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</si>
  <si>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</si>
  <si>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</si>
  <si>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</si>
  <si>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</si>
  <si>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</si>
  <si>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</si>
  <si>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</si>
  <si>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</si>
  <si>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</si>
  <si>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</si>
  <si>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</si>
  <si>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</si>
  <si>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</si>
  <si>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</si>
  <si>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</si>
  <si>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</si>
  <si>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</si>
  <si>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</si>
  <si>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</si>
  <si>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</si>
  <si>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</si>
  <si>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</si>
  <si>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</si>
  <si>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</si>
  <si>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</si>
  <si>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</si>
  <si>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</si>
  <si>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</si>
  <si>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</si>
  <si>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</si>
  <si>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</si>
  <si>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</si>
  <si>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</si>
  <si>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</si>
  <si>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</si>
  <si>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</si>
  <si>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</si>
  <si>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</si>
  <si>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</si>
  <si>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</si>
  <si>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</si>
  <si>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</si>
  <si>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</si>
  <si>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</si>
  <si>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</si>
  <si>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</si>
  <si>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</si>
  <si>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</si>
  <si>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</si>
  <si>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</si>
  <si>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</si>
  <si>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</si>
  <si>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</si>
  <si>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</si>
  <si>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</si>
  <si>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</si>
  <si>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</si>
  <si>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</si>
  <si>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</si>
  <si>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</si>
  <si>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</si>
  <si>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</si>
  <si>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</si>
  <si>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</si>
  <si>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</si>
  <si>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</si>
  <si>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</si>
  <si>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</si>
  <si>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</si>
  <si>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</si>
  <si>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</si>
  <si>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</si>
  <si>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</si>
  <si>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</si>
  <si>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</si>
  <si>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</si>
  <si>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</si>
  <si>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</si>
  <si>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</si>
  <si>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</si>
  <si>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</si>
  <si>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</si>
  <si>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</si>
  <si>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</si>
  <si>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</si>
  <si>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</si>
  <si>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</si>
  <si>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</si>
  <si>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</si>
  <si>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</si>
  <si>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</si>
  <si>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</si>
  <si>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</si>
  <si>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</si>
  <si>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</si>
  <si>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</si>
  <si>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</si>
  <si>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</si>
  <si>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</si>
  <si>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</si>
  <si>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</si>
  <si>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</si>
  <si>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</si>
  <si>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</si>
  <si>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</si>
  <si>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</si>
  <si>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</si>
  <si>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</si>
  <si>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</si>
  <si>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</si>
  <si>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</si>
  <si>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</si>
  <si>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</si>
  <si>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</si>
  <si>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</si>
  <si>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</si>
  <si>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</si>
  <si>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</si>
  <si>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</si>
  <si>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</si>
  <si>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</si>
  <si>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</si>
  <si>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</si>
  <si>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</si>
  <si>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</si>
  <si>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</si>
  <si>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</si>
  <si>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</si>
  <si>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</si>
  <si>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</si>
  <si>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</si>
  <si>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</si>
  <si>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</si>
  <si>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</si>
  <si>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</si>
  <si>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</si>
  <si>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</si>
  <si>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</si>
  <si>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</si>
  <si>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</si>
  <si>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</si>
  <si>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</si>
  <si>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</si>
  <si>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</si>
  <si>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</si>
  <si>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</si>
  <si>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</si>
  <si>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</si>
  <si>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</si>
  <si>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</si>
  <si>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</si>
  <si>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</si>
  <si>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</si>
  <si>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</si>
  <si>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</si>
  <si>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</si>
  <si>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</si>
  <si>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</si>
  <si>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</si>
  <si>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</si>
  <si>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</si>
  <si>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</si>
  <si>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</si>
  <si>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</si>
  <si>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</si>
  <si>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</si>
  <si>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</si>
  <si>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</si>
  <si>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</si>
  <si>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</si>
  <si>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</si>
  <si>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</si>
  <si>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</si>
  <si>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</si>
  <si>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</si>
  <si>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</si>
  <si>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</si>
  <si>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</si>
  <si>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</si>
  <si>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</si>
  <si>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</si>
  <si>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</si>
  <si>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</si>
  <si>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</si>
  <si>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</si>
  <si>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</si>
  <si>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</si>
  <si>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</si>
  <si>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</si>
  <si>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</si>
  <si>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</si>
  <si>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</si>
  <si>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</si>
  <si>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</si>
  <si>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</si>
  <si>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</si>
  <si>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</si>
  <si>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</si>
  <si>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</si>
  <si>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</si>
  <si>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</si>
  <si>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</si>
  <si>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</si>
  <si>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</si>
  <si>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</si>
  <si>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</si>
  <si>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</si>
  <si>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</si>
  <si>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</si>
  <si>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</si>
  <si>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</si>
  <si>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</si>
  <si>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</si>
  <si>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</si>
  <si>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</si>
  <si>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</si>
  <si>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</si>
  <si>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</si>
  <si>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</si>
  <si>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</si>
  <si>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</si>
  <si>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</si>
  <si>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</si>
  <si>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</si>
  <si>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</si>
  <si>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</si>
  <si>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</si>
  <si>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</si>
  <si>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</si>
  <si>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</si>
  <si>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</si>
  <si>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</si>
  <si>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</si>
  <si>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</si>
  <si>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</si>
  <si>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</si>
  <si>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</si>
  <si>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</si>
  <si>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</si>
  <si>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</si>
  <si>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</si>
  <si>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</si>
  <si>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</si>
  <si>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</si>
  <si>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</si>
  <si>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</si>
  <si>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</si>
  <si>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</si>
  <si>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</si>
  <si>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</si>
  <si>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</si>
  <si>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</si>
  <si>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</si>
  <si>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</si>
  <si>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</si>
  <si>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</si>
  <si>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</si>
  <si>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</si>
  <si>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</si>
  <si>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</si>
  <si>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</si>
  <si>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</si>
  <si>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</si>
  <si>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</si>
  <si>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</si>
  <si>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</si>
  <si>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</si>
  <si>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</si>
  <si>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</si>
  <si>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</si>
  <si>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</si>
  <si>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</si>
  <si>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</si>
  <si>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</si>
  <si>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</si>
  <si>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</si>
  <si>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</si>
  <si>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</si>
  <si>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</si>
  <si>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</si>
  <si>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</si>
  <si>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</si>
  <si>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</si>
  <si>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</si>
  <si>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</si>
  <si>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</si>
  <si>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</si>
  <si>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</si>
  <si>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</si>
  <si>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</si>
  <si>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</si>
  <si>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</si>
  <si>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</si>
  <si>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</si>
  <si>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</si>
  <si>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</si>
  <si>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</si>
  <si>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</si>
  <si>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</si>
  <si>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</si>
  <si>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</si>
  <si>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</si>
  <si>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</si>
  <si>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</si>
  <si>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</si>
  <si>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</si>
  <si>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</si>
  <si>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</si>
  <si>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</si>
  <si>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</si>
  <si>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</si>
  <si>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</si>
  <si>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</si>
  <si>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</si>
  <si>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</si>
  <si>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</si>
  <si>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</si>
  <si>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</si>
  <si>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</si>
  <si>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</si>
  <si>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</si>
  <si>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</si>
  <si>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</si>
  <si>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</si>
  <si>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</si>
  <si>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</si>
  <si>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</si>
  <si>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</si>
  <si>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</si>
  <si>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</si>
  <si>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</si>
  <si>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</si>
  <si>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</si>
  <si>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</si>
  <si>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</si>
  <si>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</si>
  <si>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</si>
  <si>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</si>
  <si>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</si>
  <si>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</si>
  <si>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</si>
  <si>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</si>
  <si>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</si>
  <si>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</si>
  <si>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</si>
  <si>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</si>
  <si>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</si>
  <si>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</si>
  <si>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</si>
  <si>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</si>
  <si>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</si>
  <si>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</si>
  <si>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</si>
  <si>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</si>
  <si>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</si>
  <si>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</si>
  <si>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</si>
  <si>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</si>
  <si>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</si>
  <si>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</si>
  <si>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</si>
  <si>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</si>
  <si>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</si>
  <si>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</si>
  <si>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</si>
  <si>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</si>
  <si>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</si>
  <si>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</si>
  <si>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</si>
  <si>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</si>
  <si>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</si>
  <si>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</si>
  <si>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</si>
  <si>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</si>
  <si>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</si>
  <si>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</si>
  <si>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</si>
  <si>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</si>
  <si>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</si>
  <si>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</si>
  <si>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</si>
  <si>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</si>
  <si>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</si>
  <si>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</si>
  <si>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</si>
  <si>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</si>
  <si>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</si>
  <si>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</si>
  <si>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</si>
  <si>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</si>
  <si>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</si>
  <si>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</si>
  <si>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</si>
  <si>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</si>
  <si>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</si>
  <si>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</si>
  <si>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</si>
  <si>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</si>
  <si>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</si>
  <si>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</si>
  <si>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</si>
  <si>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</si>
  <si>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</si>
  <si>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</si>
  <si>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</si>
  <si>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</si>
  <si>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</si>
  <si>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</si>
  <si>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</si>
  <si>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</si>
  <si>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</si>
  <si>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</si>
  <si>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</si>
  <si>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</si>
  <si>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</si>
  <si>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</si>
  <si>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</si>
  <si>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</si>
  <si>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</si>
  <si>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</si>
  <si>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</si>
  <si>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</si>
  <si>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</si>
  <si>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</si>
  <si>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</si>
  <si>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</si>
  <si>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</si>
  <si>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</si>
  <si>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</si>
  <si>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</si>
  <si>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</si>
  <si>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</si>
  <si>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</si>
  <si>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</si>
  <si>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</si>
  <si>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</si>
  <si>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</si>
  <si>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</si>
  <si>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</si>
  <si>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</si>
  <si>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</si>
  <si>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</si>
  <si>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</si>
  <si>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</si>
  <si>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</si>
  <si>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</si>
  <si>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</si>
  <si>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</si>
  <si>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</si>
  <si>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</si>
  <si>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</si>
  <si>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</si>
  <si>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</si>
  <si>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</si>
  <si>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</si>
  <si>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</si>
  <si>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</si>
  <si>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</si>
  <si>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</si>
  <si>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</si>
  <si>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</si>
  <si>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</si>
  <si>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</si>
  <si>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</si>
  <si>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</si>
  <si>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</si>
  <si>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</si>
  <si>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</si>
  <si>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</si>
  <si>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</si>
  <si>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</si>
  <si>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</si>
  <si>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</si>
  <si>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</si>
  <si>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</si>
  <si>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</si>
  <si>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</si>
  <si>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</si>
  <si>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</si>
  <si>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</si>
  <si>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</si>
  <si>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</si>
  <si>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</si>
  <si>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</si>
  <si>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</si>
  <si>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</si>
  <si>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</si>
  <si>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</si>
  <si>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</si>
  <si>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</si>
  <si>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</si>
  <si>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</si>
  <si>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</si>
  <si>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</si>
  <si>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</si>
  <si>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</si>
  <si>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</si>
  <si>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</si>
  <si>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</si>
  <si>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</si>
  <si>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</si>
  <si>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</si>
  <si>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</si>
  <si>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</si>
  <si>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</si>
  <si>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</si>
  <si>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</si>
  <si>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</si>
  <si>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</si>
  <si>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</si>
  <si>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</si>
  <si>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</si>
  <si>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</si>
  <si>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</si>
  <si>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</si>
  <si>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</si>
  <si>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</si>
  <si>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</si>
  <si>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</si>
  <si>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</si>
  <si>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</si>
  <si>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</si>
  <si>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</si>
  <si>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</si>
  <si>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</si>
  <si>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</si>
  <si>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</si>
  <si>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</si>
  <si>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</si>
  <si>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</si>
  <si>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</si>
  <si>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</si>
  <si>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</si>
  <si>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</si>
  <si>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</si>
  <si>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</si>
  <si>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</si>
  <si>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</si>
  <si>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</si>
  <si>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</si>
  <si>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</si>
  <si>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</si>
  <si>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</si>
  <si>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</si>
  <si>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</si>
  <si>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</si>
  <si>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</si>
  <si>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</si>
  <si>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</si>
  <si>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</si>
  <si>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</si>
  <si>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</si>
  <si>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</si>
  <si>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</si>
  <si>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</si>
  <si>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</si>
  <si>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</si>
  <si>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</si>
  <si>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</si>
  <si>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</si>
  <si>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</si>
  <si>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</si>
  <si>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</si>
  <si>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</si>
  <si>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</si>
  <si>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</si>
  <si>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</si>
  <si>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</si>
  <si>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</si>
  <si>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</si>
  <si>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</si>
  <si>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</si>
  <si>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</si>
  <si>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</si>
  <si>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</si>
  <si>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</si>
  <si>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</si>
  <si>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</si>
  <si>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</si>
  <si>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</si>
  <si>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</si>
  <si>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</si>
  <si>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</si>
  <si>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</si>
  <si>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</si>
  <si>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</si>
  <si>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</si>
  <si>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</si>
  <si>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</si>
  <si>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</si>
  <si>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</si>
  <si>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</si>
  <si>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</si>
  <si>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</si>
  <si>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</si>
  <si>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</si>
  <si>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</si>
  <si>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</si>
  <si>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</si>
  <si>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</si>
  <si>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</si>
  <si>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</si>
  <si>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</si>
  <si>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</si>
  <si>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</si>
  <si>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</si>
  <si>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</si>
  <si>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</si>
  <si>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</si>
  <si>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</si>
  <si>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</si>
  <si>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</si>
  <si>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</si>
  <si>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</si>
  <si>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</si>
  <si>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</si>
  <si>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</si>
  <si>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</si>
  <si>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</si>
  <si>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</si>
  <si>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</si>
  <si>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</si>
  <si>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</si>
  <si>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</si>
  <si>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</si>
  <si>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</si>
  <si>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</si>
  <si>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</si>
  <si>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</si>
  <si>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</si>
  <si>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</si>
  <si>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</si>
  <si>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</si>
  <si>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</si>
  <si>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</si>
  <si>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</si>
  <si>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</si>
  <si>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</si>
  <si>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</si>
  <si>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</si>
  <si>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</si>
  <si>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</si>
  <si>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</si>
  <si>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</si>
  <si>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</si>
  <si>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</si>
  <si>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</si>
  <si>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</si>
  <si>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</si>
  <si>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</si>
  <si>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</si>
  <si>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</si>
  <si>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</si>
  <si>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</si>
  <si>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</si>
  <si>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</si>
  <si>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</si>
  <si>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</si>
  <si>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</si>
  <si>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</si>
  <si>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</si>
  <si>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</si>
  <si>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</si>
  <si>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</si>
  <si>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</si>
  <si>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</si>
  <si>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</si>
  <si>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</si>
  <si>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</si>
  <si>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</si>
  <si>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</si>
  <si>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</si>
  <si>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</si>
  <si>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</si>
  <si>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</si>
  <si>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</si>
  <si>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</si>
  <si>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</si>
  <si>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</si>
  <si>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</si>
  <si>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</si>
  <si>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</si>
  <si>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</si>
  <si>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</si>
  <si>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</si>
  <si>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</si>
  <si>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</si>
  <si>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</si>
  <si>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</si>
  <si>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</si>
  <si>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</si>
  <si>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</si>
  <si>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</si>
  <si>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</si>
  <si>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</si>
  <si>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</si>
  <si>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</si>
  <si>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</si>
  <si>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</si>
  <si>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</si>
  <si>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</si>
  <si>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</si>
  <si>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</si>
  <si>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</si>
  <si>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</si>
  <si>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</si>
  <si>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</si>
  <si>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</si>
  <si>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</si>
  <si>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</si>
  <si>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</si>
  <si>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</si>
  <si>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</si>
  <si>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</si>
  <si>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</si>
  <si>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</si>
  <si>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</si>
  <si>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</si>
  <si>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</si>
  <si>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</si>
  <si>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</si>
  <si>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</si>
  <si>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</si>
  <si>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</si>
  <si>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</si>
  <si>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</si>
  <si>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</si>
  <si>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</si>
  <si>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</si>
  <si>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</si>
  <si>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</si>
  <si>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</si>
  <si>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</si>
  <si>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</si>
  <si>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</si>
  <si>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</si>
  <si>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</si>
  <si>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</si>
  <si>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</si>
  <si>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</si>
  <si>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</si>
  <si>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</si>
  <si>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</si>
  <si>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PAVIMENTAÇÃO DA RUA ANGELO GIRARDI, LAJEADO BONITO (TRECHO 02)</t>
  </si>
  <si>
    <t>PREFEITURA DE COTIPORA</t>
  </si>
  <si>
    <t>ADMINISTRAÇÃO LOCAL</t>
  </si>
  <si>
    <t>ENGENHEIRO CIVIL PLENO</t>
  </si>
  <si>
    <t>ENCARREGADO GERAL DE OBRAS</t>
  </si>
  <si>
    <t>SERVIÇOS INICIAIS</t>
  </si>
  <si>
    <t xml:space="preserve">FORNECIMENTO E INSTALAÇÃO DE PLACA DE OBRA COM CHAPA GALVANIZADA E ESTRUTURA DE MADEIRA. AF_03/2022_PS </t>
  </si>
  <si>
    <t>MOBILIZAÇÃO DE EQUIPAMENTOS</t>
  </si>
  <si>
    <t>PAVIMENTAÇÃO</t>
  </si>
  <si>
    <t xml:space="preserve">REGULARIZAÇÃO E COMPACTAÇÃO DE SUBLEITO DE SOLO 
PREDOMINANTEMENTE ARGILOSO. AF_11/2019 </t>
  </si>
  <si>
    <t>EXECUÇÃO E COMPACATAÇÃO DE BASE OU SUB-BASE PARA PAVIMENTAÇÃO DE BRITA COMUM - EXCLUSIVE CARGA E TRASNPORTE</t>
  </si>
  <si>
    <t>CARGA, MANOBRA E DESCARGA DE SOLOS E MATERIAIS GRANULARES EM CAMINHÃO BASCULANTE 10 M³ - CARGA COM PÁ CARREGADEIRA (CAÇAMBA DE 1,7 A 2,8 M³ / 128 HP) E DESCARGA LIVRE (UNIDADE: M3). AF_07/2020</t>
  </si>
  <si>
    <t xml:space="preserve">TRANSPORTE COM CAMINHÃO BASCULANTE DE 10 M³, EM VIA URBANA PAVIMENTADA, DMT ATÉ 30 KM (UNIDADE: M3XKM). AF_07/2020 </t>
  </si>
  <si>
    <t xml:space="preserve">TRANSPORTE COM CAMINHÃO BASCULANTE DE 10 M³, EM VIA URBANA PAVIMENTADA, EXCEDENTE DE 30 KM (UNIDADE: M3XKM). AF_07/2020 </t>
  </si>
  <si>
    <t>EXECUÇÃO E COMPACTAÇÃO DE BASE E OU SUB BASE PARA  PAVIMENTAÇÃO DE BRITA GRADUADA SIMPLES - EXCLUSIVE CARGA E TRANSPORTE. AF_11/2019</t>
  </si>
  <si>
    <t xml:space="preserve">CARGA, MANOBRA E DESCARGA DE SOLOS E MATERIAIS GRANULARES EM CAMINHÃO BASCULANTE 10 M³ - CARGA COM PÁ CARREGADEIRA </t>
  </si>
  <si>
    <t>EXECUÇÃO DE IMPRIMAÇÃO COM ASFALTO DILUÍDO CM-30. AF_11/2019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</si>
  <si>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</si>
  <si>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</si>
  <si>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>EXECUÇÃO DE PINTURA DE LIGAÇÃO COM EMULSÃO ASFÁLTICA RR-2C. AF_11/2019</t>
  </si>
  <si>
    <t>CBUQ , INCLUSIVE CAP E EXCLUSIVE TRANSPORTE</t>
  </si>
  <si>
    <t>CARGA, MANOBRA E DESCARGA</t>
  </si>
  <si>
    <t>SINALIZAÇÃO VIÁRIA</t>
  </si>
  <si>
    <t>PINTURA DE BORDO VIÁRIO SOBRE ASFALTO COM TINTA RETRORREFLETIVA A BASE DE RESINA ACRÍLICA COM MICROESFERAS DE VIDRO, APLICAÇÃO MECÂNICA COM DEMARCADORA AUTOPROPELIDA. AF_05/2021</t>
  </si>
  <si>
    <t>PINTURA DE EIXO VIÁRIO SOBRE ASFALTO COM TINTA RETRORREFLETIVA A BASE DE RESINA ACRÍLICA COM MICROESFERAS DE VIDRO, APLICAÇÃO MECÂNICA COM DEMARCADORA AUTOPROPELIDA. AF_05/2021</t>
  </si>
  <si>
    <t>Placa em aço nº 16 galvanizado com película retrorrefletiva tipo III + III - confecção</t>
  </si>
  <si>
    <t>Suporte metálico galvanizado -  fornecimento e implantação</t>
  </si>
  <si>
    <t>Escavação manual em material de 2ª categoria na profundidade de até 1 m</t>
  </si>
  <si>
    <t>Concreto fck = 15 MPa - confecção em betoneira e lançamento manual</t>
  </si>
  <si>
    <t>DESMOBILIZAÇÃO</t>
  </si>
  <si>
    <t>DESMOBILIZAÇÃO DE EQUIPAMENTOS</t>
  </si>
  <si>
    <t>1.1</t>
  </si>
  <si>
    <t>1.1.1</t>
  </si>
  <si>
    <t>1.1.2</t>
  </si>
  <si>
    <t>1.2</t>
  </si>
  <si>
    <t>1.2.1</t>
  </si>
  <si>
    <t>1.2.2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</si>
  <si>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</si>
  <si>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</si>
  <si>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</si>
  <si>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</si>
  <si>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</si>
  <si>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</si>
  <si>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</si>
  <si>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</si>
  <si>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</si>
  <si>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</si>
  <si>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</si>
  <si>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</si>
  <si>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</si>
  <si>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</si>
  <si>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</si>
  <si>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</si>
  <si>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</si>
  <si>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</si>
  <si>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</si>
  <si>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</si>
  <si>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</si>
  <si>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</si>
  <si>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1.4</t>
  </si>
  <si>
    <t>1.4.1</t>
  </si>
  <si>
    <t>1.4.2</t>
  </si>
  <si>
    <t>1.4.3</t>
  </si>
  <si>
    <t>1.4.4</t>
  </si>
  <si>
    <t>1.4.5</t>
  </si>
  <si>
    <t>1.4.6</t>
  </si>
  <si>
    <t>1.5</t>
  </si>
  <si>
    <t>1.5.1</t>
  </si>
  <si>
    <t>90898487000164</t>
  </si>
  <si>
    <t>concresul engenharia ltda</t>
  </si>
  <si>
    <t>26277170000101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</si>
</sst>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00"/>
    <numFmt numFmtId="170" formatCode="_-&quot;R$&quot;\ * #,##0.0000_-;\-&quot;R$&quot;\ * #,##0.0000_-;_-&quot;R$&quot;\ * &quot;-&quot;??_-;_-@_-"/>
    <numFmt numFmtId="171" formatCode="_-&quot;R$&quot;\ * #,##0.000000_-;\-&quot;R$&quot;\ * #,##0.000000_-;_-&quot;R$&quot;\ * &quot;-&quot;??_-;_-@_-"/>
    <numFmt numFmtId="172" formatCode="_-&quot;R$&quot;\ * #,##0.0000000_-;\-&quot;R$&quot;\ * #,##0.0000000_-;_-&quot;R$&quot;\ * &quot;-&quot;??_-;_-@_-"/>
    <numFmt numFmtId="173" formatCode="#,##0.000000"/>
    <numFmt numFmtId="174" formatCode="_-&quot;R$&quot;\ * #,##0.0000_-;\-&quot;R$&quot;\ * #,##0.0000_-;_-&quot;R$&quot;\ * &quot;-&quot;????_-;_-@_-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9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40" borderId="1" xfId="0" applyFont="1" applyFill="1" applyBorder="1" applyAlignment="1" applyProtection="1">
      <alignment wrapText="1"/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2" fillId="40" borderId="1" xfId="0" applyFont="1" applyFill="1" applyBorder="1" applyAlignment="1" applyProtection="1">
      <alignment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41" borderId="1" xfId="0" applyFont="1" applyFill="1" applyBorder="1" applyAlignment="1" applyProtection="1">
      <alignment horizontal="left" vertical="center" wrapText="1"/>
      <protection locked="0"/>
    </xf>
    <xf numFmtId="0" fontId="12" fillId="0" borderId="35" xfId="0" applyFont="1" applyBorder="1" applyAlignment="1" applyProtection="1">
      <alignment horizontal="left" vertical="center" wrapText="1"/>
      <protection locked="0"/>
    </xf>
    <xf numFmtId="43" fontId="31" fillId="0" borderId="1" xfId="49" applyFont="1" applyFill="1" applyBorder="1" applyAlignment="1" applyProtection="1">
      <alignment horizontal="center"/>
      <protection locked="0"/>
    </xf>
    <xf numFmtId="44" fontId="4" fillId="0" borderId="1" xfId="1" applyFont="1" applyBorder="1" applyProtection="1">
      <protection locked="0"/>
    </xf>
    <xf numFmtId="44" fontId="4" fillId="41" borderId="1" xfId="1" applyFont="1" applyFill="1" applyBorder="1" applyProtection="1">
      <protection locked="0"/>
    </xf>
    <xf numFmtId="44" fontId="31" fillId="42" borderId="1" xfId="1" applyFont="1" applyFill="1" applyBorder="1" applyProtection="1">
      <protection locked="0"/>
    </xf>
    <xf numFmtId="169" fontId="0" fillId="0" borderId="1" xfId="0" applyNumberFormat="1" applyBorder="1" applyProtection="1">
      <protection locked="0"/>
    </xf>
    <xf numFmtId="168" fontId="4" fillId="3" borderId="1" xfId="0" applyNumberFormat="1" applyFont="1" applyFill="1" applyBorder="1" applyProtection="1">
      <protection locked="0"/>
    </xf>
    <xf numFmtId="4" fontId="4" fillId="3" borderId="1" xfId="0" applyNumberFormat="1" applyFont="1" applyFill="1" applyBorder="1" applyAlignment="1" applyProtection="1">
      <alignment wrapText="1"/>
      <protection locked="0"/>
    </xf>
    <xf numFmtId="170" fontId="4" fillId="0" borderId="1" xfId="1" applyNumberFormat="1" applyFont="1" applyBorder="1" applyProtection="1">
      <protection locked="0"/>
    </xf>
    <xf numFmtId="170" fontId="4" fillId="41" borderId="1" xfId="1" applyNumberFormat="1" applyFont="1" applyFill="1" applyBorder="1" applyProtection="1">
      <protection locked="0"/>
    </xf>
    <xf numFmtId="170" fontId="31" fillId="42" borderId="1" xfId="1" applyNumberFormat="1" applyFont="1" applyFill="1" applyBorder="1" applyProtection="1">
      <protection locked="0"/>
    </xf>
    <xf numFmtId="171" fontId="4" fillId="0" borderId="1" xfId="1" applyNumberFormat="1" applyFont="1" applyBorder="1" applyProtection="1">
      <protection locked="0"/>
    </xf>
    <xf numFmtId="172" fontId="4" fillId="0" borderId="1" xfId="1" applyNumberFormat="1" applyFont="1" applyBorder="1" applyProtection="1">
      <protection locked="0"/>
    </xf>
    <xf numFmtId="173" fontId="4" fillId="0" borderId="1" xfId="0" applyNumberFormat="1" applyFont="1" applyBorder="1" applyProtection="1">
      <protection locked="0"/>
    </xf>
    <xf numFmtId="173" fontId="4" fillId="3" borderId="1" xfId="0" applyNumberFormat="1" applyFont="1" applyFill="1" applyBorder="1" applyProtection="1">
      <protection locked="0"/>
    </xf>
    <xf numFmtId="174" fontId="0" fillId="0" borderId="0" xfId="0" applyNumberFormat="1" applyProtection="1">
      <protection locked="0"/>
    </xf>
    <xf numFmtId="10" fontId="0" fillId="41" borderId="1" xfId="48" applyNumberFormat="1" applyFont="1" applyFill="1" applyBorder="1" applyProtection="1">
      <protection locked="0"/>
    </xf>
    <xf numFmtId="10" fontId="0" fillId="41" borderId="1" xfId="0" applyNumberFormat="1" applyFill="1" applyBorder="1" applyProtection="1">
      <protection locked="0"/>
    </xf>
    <xf numFmtId="10" fontId="0" fillId="41" borderId="0" xfId="0" applyNumberFormat="1" applyFill="1" applyProtection="1">
      <protection locked="0"/>
    </xf>
    <xf numFmtId="0" fontId="0" fillId="41" borderId="0" xfId="0" applyFill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E2" sqref="E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44" t="s">
        <v>3752</v>
      </c>
      <c r="B1" s="145"/>
      <c r="C1" s="145"/>
      <c r="D1" s="145"/>
      <c r="E1" s="145"/>
      <c r="F1" s="145"/>
      <c r="G1" s="146"/>
    </row>
    <row r="2" spans="1:8" s="59" customFormat="1" ht="15.75" thickBot="1" x14ac:dyDescent="0.3">
      <c r="A2" s="15" t="s">
        <v>161</v>
      </c>
      <c r="B2" s="150" t="s">
        <v>4003</v>
      </c>
      <c r="C2" s="150"/>
      <c r="D2" s="50" t="s">
        <v>162</v>
      </c>
      <c r="E2" s="70">
        <v>2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51" t="s">
        <v>4035</v>
      </c>
      <c r="C3" s="151"/>
      <c r="D3" s="151"/>
      <c r="E3" s="151"/>
      <c r="F3" s="151"/>
      <c r="G3" s="152"/>
    </row>
    <row r="4" spans="1:8" s="59" customFormat="1" ht="15.75" thickBot="1" x14ac:dyDescent="0.3">
      <c r="A4" s="15" t="s">
        <v>175</v>
      </c>
      <c r="B4" s="153" t="s">
        <v>4036</v>
      </c>
      <c r="C4" s="153"/>
      <c r="D4" s="153"/>
      <c r="E4" s="154"/>
      <c r="F4" s="22" t="s">
        <v>179</v>
      </c>
      <c r="G4" s="78" t="s">
        <v>4103</v>
      </c>
    </row>
    <row r="5" spans="1:8" s="59" customFormat="1" ht="15.75" thickBot="1" x14ac:dyDescent="0.3">
      <c r="A5" s="15" t="s">
        <v>3785</v>
      </c>
      <c r="B5" s="80" t="s">
        <v>170</v>
      </c>
      <c r="C5" s="15" t="s">
        <v>3956</v>
      </c>
      <c r="D5" s="15"/>
      <c r="E5" s="15"/>
      <c r="F5" s="155"/>
      <c r="G5" s="156"/>
    </row>
    <row r="6" spans="1:8" s="61" customFormat="1" ht="15.75" thickBot="1" x14ac:dyDescent="0.3">
      <c r="A6" s="15" t="s">
        <v>155</v>
      </c>
      <c r="B6" s="51">
        <f>'Orçamento-base'!C6</f>
        <v>359463.45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359457.23000000004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32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47" t="s">
        <v>3750</v>
      </c>
      <c r="B11" s="14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47"/>
      <c r="B12" s="14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M49" sqref="M49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6.140625" style="40" customWidth="1"/>
    <col min="5" max="5" width="10.85546875" style="40" customWidth="1"/>
    <col min="6" max="6" width="11" style="69" customWidth="1"/>
    <col min="7" max="7" width="83.42578125" style="43" customWidth="1"/>
    <col min="8" max="8" width="11.140625" style="112" bestFit="1" customWidth="1"/>
    <col min="9" max="9" width="9.7109375" style="49" customWidth="1"/>
    <col min="10" max="10" width="13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81" t="s">
        <v>3676</v>
      </c>
      <c r="B1" s="182"/>
      <c r="C1" s="182"/>
      <c r="D1" s="182"/>
      <c r="E1" s="182"/>
      <c r="F1" s="182"/>
      <c r="G1" s="182"/>
      <c r="H1" s="182"/>
      <c r="I1" s="182"/>
      <c r="J1" s="182"/>
      <c r="K1" s="183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84" t="str">
        <f>IF(Identificação!B2=0,"",Identificação!B2)</f>
        <v>Concorrência Lei 14.133/21 Presencial</v>
      </c>
      <c r="D2" s="184"/>
      <c r="E2" s="184"/>
      <c r="F2" s="184"/>
      <c r="G2" s="184"/>
      <c r="H2" s="37" t="s">
        <v>151</v>
      </c>
      <c r="I2" s="38">
        <f>IF(Identificação!E2=0,"",Identificação!E2)</f>
        <v>2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62" t="s">
        <v>153</v>
      </c>
      <c r="B3" s="163"/>
      <c r="C3" s="164" t="str">
        <f>IF(Identificação!B3=0,"",Identificação!B3)</f>
        <v>PAVIMENTAÇÃO DA RUA ANGELO GIRARDI, LAJEADO BONITO (TRECHO 02)</v>
      </c>
      <c r="D3" s="164"/>
      <c r="E3" s="164"/>
      <c r="F3" s="164"/>
      <c r="G3" s="164"/>
      <c r="H3" s="164"/>
      <c r="I3" s="164"/>
      <c r="J3" s="164"/>
      <c r="K3" s="165"/>
      <c r="L3" s="94"/>
      <c r="M3" s="94"/>
    </row>
    <row r="4" spans="1:18" s="27" customFormat="1" ht="15.75" thickBot="1" x14ac:dyDescent="0.3">
      <c r="A4" s="15" t="s">
        <v>176</v>
      </c>
      <c r="B4" s="22"/>
      <c r="C4" s="158" t="str">
        <f>IF(Identificação!B4=0,"",Identificação!B4)</f>
        <v>PREFEITURA DE COTIPORA</v>
      </c>
      <c r="D4" s="158"/>
      <c r="E4" s="158"/>
      <c r="F4" s="158"/>
      <c r="G4" s="158"/>
      <c r="H4" s="158"/>
      <c r="I4" s="158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58" t="str">
        <f>IF(Identificação!B5=0,"",Identificação!B5)</f>
        <v>Obras e Serviços de Engenharia</v>
      </c>
      <c r="D5" s="158"/>
      <c r="E5" s="158"/>
      <c r="F5" s="158"/>
      <c r="G5" s="15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60">
        <f>SUMIFS(K12:K39953,B12:B39953,"&gt;0",K12:K39953,"&lt;&gt;0")</f>
        <v>359463.45</v>
      </c>
      <c r="D6" s="160"/>
      <c r="E6" s="160"/>
      <c r="F6" s="160"/>
      <c r="G6" s="16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73" t="s">
        <v>3761</v>
      </c>
      <c r="B10" s="173" t="s">
        <v>3759</v>
      </c>
      <c r="C10" s="173" t="s">
        <v>3760</v>
      </c>
      <c r="D10" s="175" t="s">
        <v>3675</v>
      </c>
      <c r="E10" s="177" t="s">
        <v>168</v>
      </c>
      <c r="F10" s="179" t="s">
        <v>3674</v>
      </c>
      <c r="G10" s="175" t="s">
        <v>156</v>
      </c>
      <c r="H10" s="170" t="s">
        <v>165</v>
      </c>
      <c r="I10" s="171"/>
      <c r="J10" s="171"/>
      <c r="K10" s="171"/>
      <c r="L10" s="171"/>
      <c r="M10" s="172"/>
      <c r="N10" s="166" t="s">
        <v>177</v>
      </c>
      <c r="O10" s="167"/>
      <c r="P10" s="168" t="s">
        <v>178</v>
      </c>
      <c r="Q10" s="169"/>
      <c r="R10" s="157" t="s">
        <v>3678</v>
      </c>
    </row>
    <row r="11" spans="1:18" customFormat="1" ht="30" x14ac:dyDescent="0.25">
      <c r="A11" s="174"/>
      <c r="B11" s="174"/>
      <c r="C11" s="174"/>
      <c r="D11" s="176"/>
      <c r="E11" s="178"/>
      <c r="F11" s="180"/>
      <c r="G11" s="17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57"/>
    </row>
    <row r="12" spans="1:18" x14ac:dyDescent="0.25">
      <c r="A12" s="47"/>
      <c r="B12" s="56" t="str">
        <f>IF(AND(G12&lt;&gt;"",H12&gt;0,I12&lt;&gt;"",J12&lt;&gt;0,K12&lt;&gt;0),COUNT($B$11:B11)+1,"")</f>
        <v/>
      </c>
      <c r="C12" s="34" t="s">
        <v>4066</v>
      </c>
      <c r="D12" s="91"/>
      <c r="E12" s="47"/>
      <c r="F12" s="68"/>
      <c r="G12" s="119" t="s">
        <v>4037</v>
      </c>
      <c r="H12" s="114"/>
      <c r="I12" s="47"/>
      <c r="J12" s="114"/>
      <c r="K12" s="54" t="str">
        <f>IFERROR(IF(H12*J12&lt;&gt;0,ROUND(ROUND(H12,4)*ROUND(J12,4),2),""),"")</f>
        <v/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x14ac:dyDescent="0.25">
      <c r="A13" s="47"/>
      <c r="B13" s="56">
        <f>IF(AND(G13&lt;&gt;"",H13&gt;0,I13&lt;&gt;"",J13&lt;&gt;0,K13&lt;&gt;0),COUNT($B$11:B12)+1,"")</f>
        <v>1</v>
      </c>
      <c r="C13" s="34" t="s">
        <v>4067</v>
      </c>
      <c r="D13" s="91" t="s">
        <v>3776</v>
      </c>
      <c r="E13" s="47">
        <v>90778</v>
      </c>
      <c r="F13" s="68">
        <v>45627</v>
      </c>
      <c r="G13" s="120" t="s">
        <v>4038</v>
      </c>
      <c r="H13" s="125">
        <v>20</v>
      </c>
      <c r="I13" s="47" t="s">
        <v>3725</v>
      </c>
      <c r="J13" s="126">
        <v>155.68</v>
      </c>
      <c r="K13" s="116">
        <f>IFERROR(IF(H13*J13&lt;&gt;0,ROUND(ROUND(H13,4)*ROUND(J13,4),2),""),"")</f>
        <v>3113.6</v>
      </c>
      <c r="L13" s="98">
        <v>0.22989999999999999</v>
      </c>
      <c r="M13" s="98">
        <v>1.1288</v>
      </c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x14ac:dyDescent="0.25">
      <c r="A14" s="47"/>
      <c r="B14" s="117">
        <f>IF(AND(G14&lt;&gt;"",H14&gt;0,I14&lt;&gt;"",J14&lt;&gt;0,K14&lt;&gt;0),COUNT($B$11:B13)+1,"")</f>
        <v>2</v>
      </c>
      <c r="C14" s="34" t="s">
        <v>4068</v>
      </c>
      <c r="D14" s="91" t="s">
        <v>3776</v>
      </c>
      <c r="E14" s="47">
        <v>90776</v>
      </c>
      <c r="F14" s="68">
        <v>45627</v>
      </c>
      <c r="G14" s="120" t="s">
        <v>4039</v>
      </c>
      <c r="H14" s="125">
        <v>40</v>
      </c>
      <c r="I14" s="47" t="s">
        <v>3725</v>
      </c>
      <c r="J14" s="126">
        <v>90.63</v>
      </c>
      <c r="K14" s="130">
        <f>IFERROR(IF(H14*J14&lt;&gt;0,ROUND(ROUND(H14,4)*ROUND(J14,4),2),""),"")</f>
        <v>3625.2</v>
      </c>
      <c r="L14" s="98">
        <v>0.22989999999999999</v>
      </c>
      <c r="M14" s="98">
        <v>1.1288</v>
      </c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x14ac:dyDescent="0.25">
      <c r="A15" s="47"/>
      <c r="B15" s="117" t="str">
        <f>IF(AND(G15&lt;&gt;"",H15&gt;0,I15&lt;&gt;"",J15&lt;&gt;0,K15&lt;&gt;0),COUNT($B$11:B14)+1,"")</f>
        <v/>
      </c>
      <c r="C15" s="34" t="s">
        <v>4069</v>
      </c>
      <c r="D15" s="91"/>
      <c r="E15" s="47"/>
      <c r="F15" s="68"/>
      <c r="G15" s="121" t="s">
        <v>4040</v>
      </c>
      <c r="H15" s="125"/>
      <c r="I15" s="47"/>
      <c r="J15" s="126"/>
      <c r="K15" s="106" t="str">
        <f t="shared" ref="K15:K78" si="0">IFERROR(IF(H15*J15&lt;&gt;0,ROUND(ROUND(H15,4)*ROUND(J15,4),2),""),"")</f>
        <v/>
      </c>
      <c r="L15" s="98"/>
      <c r="M15" s="98">
        <v>1.1288</v>
      </c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30" customHeight="1" x14ac:dyDescent="0.25">
      <c r="A16" s="47"/>
      <c r="B16" s="117">
        <f>IF(AND(G16&lt;&gt;"",H16&gt;0,I16&lt;&gt;"",J16&lt;&gt;0,K16&lt;&gt;0),COUNT($B$11:B15)+1,"")</f>
        <v>3</v>
      </c>
      <c r="C16" s="34" t="s">
        <v>4070</v>
      </c>
      <c r="D16" s="91" t="s">
        <v>3776</v>
      </c>
      <c r="E16" s="47">
        <v>103689</v>
      </c>
      <c r="F16" s="68">
        <v>45627</v>
      </c>
      <c r="G16" s="122" t="s">
        <v>4041</v>
      </c>
      <c r="H16" s="125">
        <v>2.5</v>
      </c>
      <c r="I16" s="47" t="s">
        <v>3695</v>
      </c>
      <c r="J16" s="126">
        <v>565.52</v>
      </c>
      <c r="K16" s="130">
        <f t="shared" si="0"/>
        <v>1413.8</v>
      </c>
      <c r="L16" s="98">
        <v>0.22989999999999999</v>
      </c>
      <c r="M16" s="98">
        <v>1.1288</v>
      </c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x14ac:dyDescent="0.25">
      <c r="A17" s="47"/>
      <c r="B17" s="117">
        <f>IF(AND(G17&lt;&gt;"",H17&gt;0,I17&lt;&gt;"",J17&lt;&gt;0,K17&lt;&gt;0),COUNT($B$11:B16)+1,"")</f>
        <v>4</v>
      </c>
      <c r="C17" s="34" t="s">
        <v>4071</v>
      </c>
      <c r="D17" s="91" t="s">
        <v>3800</v>
      </c>
      <c r="E17" s="129">
        <v>1</v>
      </c>
      <c r="F17" s="68">
        <v>45627</v>
      </c>
      <c r="G17" s="122" t="s">
        <v>4042</v>
      </c>
      <c r="H17" s="125">
        <v>1</v>
      </c>
      <c r="I17" s="47" t="s">
        <v>3710</v>
      </c>
      <c r="J17" s="126">
        <v>5733.33</v>
      </c>
      <c r="K17" s="130">
        <f t="shared" si="0"/>
        <v>5733.33</v>
      </c>
      <c r="L17" s="98">
        <v>0.22989999999999999</v>
      </c>
      <c r="M17" s="98">
        <v>1.1288</v>
      </c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x14ac:dyDescent="0.25">
      <c r="A18" s="47"/>
      <c r="B18" s="117" t="str">
        <f>IF(AND(G18&lt;&gt;"",H18&gt;0,I18&lt;&gt;"",J18&lt;&gt;0,K18&lt;&gt;0),COUNT($B$11:B17)+1,"")</f>
        <v/>
      </c>
      <c r="C18" s="34" t="s">
        <v>4072</v>
      </c>
      <c r="D18" s="91"/>
      <c r="E18" s="47"/>
      <c r="F18" s="68"/>
      <c r="G18" s="121" t="s">
        <v>4043</v>
      </c>
      <c r="H18" s="114"/>
      <c r="I18" s="47"/>
      <c r="J18" s="126"/>
      <c r="K18" s="106" t="str">
        <f t="shared" si="0"/>
        <v/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31.5" customHeight="1" x14ac:dyDescent="0.25">
      <c r="A19" s="47"/>
      <c r="B19" s="117">
        <f>IF(AND(G19&lt;&gt;"",H19&gt;0,I19&lt;&gt;"",J19&lt;&gt;0,K19&lt;&gt;0),COUNT($B$11:B18)+1,"")</f>
        <v>5</v>
      </c>
      <c r="C19" s="34" t="s">
        <v>4073</v>
      </c>
      <c r="D19" s="91" t="s">
        <v>3776</v>
      </c>
      <c r="E19" s="47">
        <v>100576</v>
      </c>
      <c r="F19" s="68">
        <v>45627</v>
      </c>
      <c r="G19" s="122" t="s">
        <v>4044</v>
      </c>
      <c r="H19" s="125">
        <f>280*7</f>
        <v>1960</v>
      </c>
      <c r="I19" s="47" t="s">
        <v>3695</v>
      </c>
      <c r="J19" s="126">
        <v>2.68</v>
      </c>
      <c r="K19" s="106">
        <f t="shared" si="0"/>
        <v>5252.8</v>
      </c>
      <c r="L19" s="98">
        <v>0.22989999999999999</v>
      </c>
      <c r="M19" s="98">
        <v>1.1288</v>
      </c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7" customHeight="1" x14ac:dyDescent="0.25">
      <c r="A20" s="47"/>
      <c r="B20" s="117">
        <f>IF(AND(G20&lt;&gt;"",H20&gt;0,I20&lt;&gt;"",J20&lt;&gt;0,K20&lt;&gt;0),COUNT($B$11:B19)+1,"")</f>
        <v>6</v>
      </c>
      <c r="C20" s="34" t="s">
        <v>4074</v>
      </c>
      <c r="D20" s="91" t="s">
        <v>3800</v>
      </c>
      <c r="E20" s="129">
        <v>2</v>
      </c>
      <c r="F20" s="68">
        <v>45627</v>
      </c>
      <c r="G20" s="122" t="s">
        <v>4045</v>
      </c>
      <c r="H20" s="125">
        <v>58.8</v>
      </c>
      <c r="I20" s="47" t="s">
        <v>3696</v>
      </c>
      <c r="J20" s="126">
        <v>125.46</v>
      </c>
      <c r="K20" s="130">
        <f t="shared" si="0"/>
        <v>7377.05</v>
      </c>
      <c r="L20" s="98">
        <v>0.22989999999999999</v>
      </c>
      <c r="M20" s="98">
        <v>1.1288</v>
      </c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41.25" customHeight="1" x14ac:dyDescent="0.25">
      <c r="A21" s="47"/>
      <c r="B21" s="117">
        <f>IF(AND(G21&lt;&gt;"",H21&gt;0,I21&lt;&gt;"",J21&lt;&gt;0,K21&lt;&gt;0),COUNT($B$11:B20)+1,"")</f>
        <v>7</v>
      </c>
      <c r="C21" s="34" t="s">
        <v>4075</v>
      </c>
      <c r="D21" s="91" t="s">
        <v>3776</v>
      </c>
      <c r="E21" s="47">
        <v>100974</v>
      </c>
      <c r="F21" s="68">
        <v>45627</v>
      </c>
      <c r="G21" s="122" t="s">
        <v>4046</v>
      </c>
      <c r="H21" s="125">
        <v>58.8</v>
      </c>
      <c r="I21" s="47" t="s">
        <v>3696</v>
      </c>
      <c r="J21" s="126">
        <v>11</v>
      </c>
      <c r="K21" s="130">
        <f t="shared" si="0"/>
        <v>646.79999999999995</v>
      </c>
      <c r="L21" s="98">
        <v>0.22989999999999999</v>
      </c>
      <c r="M21" s="98">
        <v>1.1288</v>
      </c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28.5" customHeight="1" x14ac:dyDescent="0.25">
      <c r="A22" s="47"/>
      <c r="B22" s="117">
        <f>IF(AND(G22&lt;&gt;"",H22&gt;0,I22&lt;&gt;"",J22&lt;&gt;0,K22&lt;&gt;0),COUNT($B$11:B21)+1,"")</f>
        <v>8</v>
      </c>
      <c r="C22" s="34" t="s">
        <v>4076</v>
      </c>
      <c r="D22" s="91" t="s">
        <v>3776</v>
      </c>
      <c r="E22" s="47">
        <v>95875</v>
      </c>
      <c r="F22" s="68">
        <v>45627</v>
      </c>
      <c r="G22" s="123" t="s">
        <v>4047</v>
      </c>
      <c r="H22" s="125">
        <f>+H20*40</f>
        <v>2352</v>
      </c>
      <c r="I22" s="47" t="s">
        <v>4017</v>
      </c>
      <c r="J22" s="126">
        <v>3.17</v>
      </c>
      <c r="K22" s="130">
        <f t="shared" si="0"/>
        <v>7455.84</v>
      </c>
      <c r="L22" s="98">
        <v>0.22989999999999999</v>
      </c>
      <c r="M22" s="98">
        <v>1.1288</v>
      </c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27" customHeight="1" x14ac:dyDescent="0.25">
      <c r="A23" s="47"/>
      <c r="B23" s="117">
        <f>IF(AND(G23&lt;&gt;"",H23&gt;0,I23&lt;&gt;"",J23&lt;&gt;0,K23&lt;&gt;0),COUNT($B$11:B22)+1,"")</f>
        <v>9</v>
      </c>
      <c r="C23" s="34" t="s">
        <v>4077</v>
      </c>
      <c r="D23" s="91" t="s">
        <v>3776</v>
      </c>
      <c r="E23" s="47">
        <v>93590</v>
      </c>
      <c r="F23" s="68">
        <v>45627</v>
      </c>
      <c r="G23" s="123" t="s">
        <v>4048</v>
      </c>
      <c r="H23" s="125">
        <f>+H20*8</f>
        <v>470.4</v>
      </c>
      <c r="I23" s="47" t="s">
        <v>3765</v>
      </c>
      <c r="J23" s="126">
        <v>1.24</v>
      </c>
      <c r="K23" s="130">
        <f t="shared" si="0"/>
        <v>583.29999999999995</v>
      </c>
      <c r="L23" s="98">
        <v>0.22989999999999999</v>
      </c>
      <c r="M23" s="98">
        <v>1.1288</v>
      </c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32.25" customHeight="1" x14ac:dyDescent="0.25">
      <c r="A24" s="47"/>
      <c r="B24" s="117">
        <f>IF(AND(G24&lt;&gt;"",H24&gt;0,I24&lt;&gt;"",J24&lt;&gt;0,K24&lt;&gt;0),COUNT($B$11:B23)+1,"")</f>
        <v>10</v>
      </c>
      <c r="C24" s="34" t="s">
        <v>4078</v>
      </c>
      <c r="D24" s="91" t="s">
        <v>3776</v>
      </c>
      <c r="E24" s="47">
        <v>96396</v>
      </c>
      <c r="F24" s="68">
        <v>45627</v>
      </c>
      <c r="G24" s="122" t="s">
        <v>4049</v>
      </c>
      <c r="H24" s="125">
        <f>280*6.4*0.2</f>
        <v>358.40000000000003</v>
      </c>
      <c r="I24" s="47" t="s">
        <v>3696</v>
      </c>
      <c r="J24" s="126">
        <v>190.71</v>
      </c>
      <c r="K24" s="130">
        <f t="shared" si="0"/>
        <v>68350.460000000006</v>
      </c>
      <c r="L24" s="98">
        <v>0.22989999999999999</v>
      </c>
      <c r="M24" s="98">
        <v>1.1288</v>
      </c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32.25" customHeight="1" x14ac:dyDescent="0.25">
      <c r="A25" s="47"/>
      <c r="B25" s="117">
        <f>IF(AND(G25&lt;&gt;"",H25&gt;0,I25&lt;&gt;"",J25&lt;&gt;0,K25&lt;&gt;0),COUNT($B$11:B24)+1,"")</f>
        <v>11</v>
      </c>
      <c r="C25" s="34" t="s">
        <v>4079</v>
      </c>
      <c r="D25" s="91" t="s">
        <v>3776</v>
      </c>
      <c r="E25" s="47">
        <v>100974</v>
      </c>
      <c r="F25" s="68">
        <v>45627</v>
      </c>
      <c r="G25" s="123" t="s">
        <v>4050</v>
      </c>
      <c r="H25" s="125">
        <f>+H24</f>
        <v>358.40000000000003</v>
      </c>
      <c r="I25" s="47" t="s">
        <v>3696</v>
      </c>
      <c r="J25" s="127">
        <v>11</v>
      </c>
      <c r="K25" s="130">
        <f t="shared" si="0"/>
        <v>3942.4</v>
      </c>
      <c r="L25" s="98">
        <v>0.22989999999999999</v>
      </c>
      <c r="M25" s="98">
        <v>1.1288</v>
      </c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28.5" customHeight="1" x14ac:dyDescent="0.25">
      <c r="A26" s="47"/>
      <c r="B26" s="117">
        <f>IF(AND(G26&lt;&gt;"",H26&gt;0,I26&lt;&gt;"",J26&lt;&gt;0,K26&lt;&gt;0),COUNT($B$11:B25)+1,"")</f>
        <v>12</v>
      </c>
      <c r="C26" s="34" t="s">
        <v>4080</v>
      </c>
      <c r="D26" s="91" t="s">
        <v>3776</v>
      </c>
      <c r="E26" s="47">
        <v>95875</v>
      </c>
      <c r="F26" s="68">
        <v>45627</v>
      </c>
      <c r="G26" s="123" t="s">
        <v>4047</v>
      </c>
      <c r="H26" s="125">
        <f>+H24*40</f>
        <v>14336.000000000002</v>
      </c>
      <c r="I26" s="47" t="s">
        <v>3765</v>
      </c>
      <c r="J26" s="126">
        <v>3.17</v>
      </c>
      <c r="K26" s="130">
        <f t="shared" si="0"/>
        <v>45445.120000000003</v>
      </c>
      <c r="L26" s="98">
        <v>0.22989999999999999</v>
      </c>
      <c r="M26" s="98">
        <v>1.1288</v>
      </c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30" customHeight="1" x14ac:dyDescent="0.25">
      <c r="A27" s="47"/>
      <c r="B27" s="117">
        <f>IF(AND(G27&lt;&gt;"",H27&gt;0,I27&lt;&gt;"",J27&lt;&gt;0,K27&lt;&gt;0),COUNT($B$11:B26)+1,"")</f>
        <v>13</v>
      </c>
      <c r="C27" s="34" t="s">
        <v>4081</v>
      </c>
      <c r="D27" s="91" t="s">
        <v>3776</v>
      </c>
      <c r="E27" s="47">
        <v>93590</v>
      </c>
      <c r="F27" s="68">
        <v>45627</v>
      </c>
      <c r="G27" s="123" t="s">
        <v>4048</v>
      </c>
      <c r="H27" s="125">
        <f>+H24*8</f>
        <v>2867.2000000000003</v>
      </c>
      <c r="I27" s="47" t="s">
        <v>3765</v>
      </c>
      <c r="J27" s="128">
        <v>1.24</v>
      </c>
      <c r="K27" s="130">
        <f t="shared" si="0"/>
        <v>3555.33</v>
      </c>
      <c r="L27" s="98">
        <v>0.22989999999999999</v>
      </c>
      <c r="M27" s="98">
        <v>1.1288</v>
      </c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7.25" customHeight="1" x14ac:dyDescent="0.25">
      <c r="A28" s="47"/>
      <c r="B28" s="117">
        <f>IF(AND(G28&lt;&gt;"",H28&gt;0,I28&lt;&gt;"",J28&lt;&gt;0,K28&lt;&gt;0),COUNT($B$11:B27)+1,"")</f>
        <v>14</v>
      </c>
      <c r="C28" s="34" t="s">
        <v>4082</v>
      </c>
      <c r="D28" s="91" t="s">
        <v>3800</v>
      </c>
      <c r="E28" s="129">
        <v>3</v>
      </c>
      <c r="F28" s="68">
        <v>45627</v>
      </c>
      <c r="G28" s="122" t="s">
        <v>4051</v>
      </c>
      <c r="H28" s="125">
        <f>280*6.2</f>
        <v>1736</v>
      </c>
      <c r="I28" s="47" t="s">
        <v>3695</v>
      </c>
      <c r="J28" s="128">
        <v>10.75</v>
      </c>
      <c r="K28" s="106">
        <f t="shared" si="0"/>
        <v>18662</v>
      </c>
      <c r="L28" s="98">
        <v>0.22989999999999999</v>
      </c>
      <c r="M28" s="98">
        <v>1.1288</v>
      </c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32.25" customHeight="1" x14ac:dyDescent="0.25">
      <c r="A29" s="47"/>
      <c r="B29" s="117">
        <f>IF(AND(G29&lt;&gt;"",H29&gt;0,I29&lt;&gt;"",J29&lt;&gt;0,K29&lt;&gt;0),COUNT($B$11:B28)+1,"")</f>
        <v>15</v>
      </c>
      <c r="C29" s="34" t="s">
        <v>4083</v>
      </c>
      <c r="D29" s="91" t="s">
        <v>3776</v>
      </c>
      <c r="E29" s="47">
        <v>102330</v>
      </c>
      <c r="F29" s="68">
        <v>45627</v>
      </c>
      <c r="G29" s="122" t="s">
        <v>4052</v>
      </c>
      <c r="H29" s="125">
        <f>H28*0.0012*40</f>
        <v>83.327999999999989</v>
      </c>
      <c r="I29" s="47" t="s">
        <v>3693</v>
      </c>
      <c r="J29" s="126">
        <v>1.83</v>
      </c>
      <c r="K29" s="130">
        <f t="shared" si="0"/>
        <v>152.49</v>
      </c>
      <c r="L29" s="98">
        <v>0.22989999999999999</v>
      </c>
      <c r="M29" s="98">
        <v>1.1288</v>
      </c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42.75" customHeight="1" x14ac:dyDescent="0.25">
      <c r="A30" s="47"/>
      <c r="B30" s="117">
        <f>IF(AND(G30&lt;&gt;"",H30&gt;0,I30&lt;&gt;"",J30&lt;&gt;0,K30&lt;&gt;0),COUNT($B$11:B29)+1,"")</f>
        <v>16</v>
      </c>
      <c r="C30" s="34" t="s">
        <v>4084</v>
      </c>
      <c r="D30" s="91" t="s">
        <v>3776</v>
      </c>
      <c r="E30" s="47">
        <v>102331</v>
      </c>
      <c r="F30" s="68">
        <v>45627</v>
      </c>
      <c r="G30" s="122" t="s">
        <v>4053</v>
      </c>
      <c r="H30" s="125">
        <f>H28*0.0012*8</f>
        <v>16.665599999999998</v>
      </c>
      <c r="I30" s="47" t="s">
        <v>3693</v>
      </c>
      <c r="J30" s="126">
        <v>0.73</v>
      </c>
      <c r="K30" s="130">
        <f t="shared" si="0"/>
        <v>12.17</v>
      </c>
      <c r="L30" s="98">
        <v>0.22989999999999999</v>
      </c>
      <c r="M30" s="98">
        <v>1.1288</v>
      </c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>
        <f>IF(AND(G31&lt;&gt;"",H31&gt;0,I31&lt;&gt;"",J31&lt;&gt;0,K31&lt;&gt;0),COUNT($B$11:B30)+1,"")</f>
        <v>17</v>
      </c>
      <c r="C31" s="34" t="s">
        <v>4085</v>
      </c>
      <c r="D31" s="91" t="s">
        <v>3800</v>
      </c>
      <c r="E31" s="129">
        <v>4</v>
      </c>
      <c r="F31" s="68">
        <v>45627</v>
      </c>
      <c r="G31" s="122" t="s">
        <v>4054</v>
      </c>
      <c r="H31" s="125">
        <v>1680</v>
      </c>
      <c r="I31" s="47" t="s">
        <v>3695</v>
      </c>
      <c r="J31" s="128">
        <v>3.75</v>
      </c>
      <c r="K31" s="130">
        <f t="shared" si="0"/>
        <v>6300</v>
      </c>
      <c r="L31" s="98">
        <v>0.22989999999999999</v>
      </c>
      <c r="M31" s="98">
        <v>1.1288</v>
      </c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26.25" customHeight="1" x14ac:dyDescent="0.25">
      <c r="A32" s="47"/>
      <c r="B32" s="117">
        <f>IF(AND(G32&lt;&gt;"",H32&gt;0,I32&lt;&gt;"",J32&lt;&gt;0,K32&lt;&gt;0),COUNT($B$11:B31)+1,"")</f>
        <v>18</v>
      </c>
      <c r="C32" s="34" t="s">
        <v>4086</v>
      </c>
      <c r="D32" s="91" t="s">
        <v>3776</v>
      </c>
      <c r="E32" s="47">
        <v>102330</v>
      </c>
      <c r="F32" s="68">
        <v>45627</v>
      </c>
      <c r="G32" s="122" t="s">
        <v>4052</v>
      </c>
      <c r="H32" s="125">
        <f>H31*0.00045*40</f>
        <v>30.240000000000002</v>
      </c>
      <c r="I32" s="47" t="s">
        <v>3693</v>
      </c>
      <c r="J32" s="128">
        <v>1.83</v>
      </c>
      <c r="K32" s="130">
        <f t="shared" si="0"/>
        <v>55.34</v>
      </c>
      <c r="L32" s="98">
        <v>0.22989999999999999</v>
      </c>
      <c r="M32" s="98">
        <v>1.1288</v>
      </c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42.75" customHeight="1" x14ac:dyDescent="0.25">
      <c r="A33" s="47"/>
      <c r="B33" s="117">
        <f>IF(AND(G33&lt;&gt;"",H33&gt;0,I33&lt;&gt;"",J33&lt;&gt;0,K33&lt;&gt;0),COUNT($B$11:B32)+1,"")</f>
        <v>19</v>
      </c>
      <c r="C33" s="34" t="s">
        <v>4087</v>
      </c>
      <c r="D33" s="91" t="s">
        <v>3776</v>
      </c>
      <c r="E33" s="47">
        <v>102331</v>
      </c>
      <c r="F33" s="68">
        <v>45627</v>
      </c>
      <c r="G33" s="122" t="s">
        <v>4053</v>
      </c>
      <c r="H33" s="125">
        <f>H31*0.00045*8</f>
        <v>6.048</v>
      </c>
      <c r="I33" s="47" t="s">
        <v>3693</v>
      </c>
      <c r="J33" s="126">
        <v>0.73</v>
      </c>
      <c r="K33" s="130">
        <f t="shared" si="0"/>
        <v>4.42</v>
      </c>
      <c r="L33" s="98">
        <v>0.22989999999999999</v>
      </c>
      <c r="M33" s="98">
        <v>1.1288</v>
      </c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>
        <f>IF(AND(G34&lt;&gt;"",H34&gt;0,I34&lt;&gt;"",J34&lt;&gt;0,K34&lt;&gt;0),COUNT($B$11:B33)+1,"")</f>
        <v>20</v>
      </c>
      <c r="C34" s="34" t="s">
        <v>4088</v>
      </c>
      <c r="D34" s="91" t="s">
        <v>3800</v>
      </c>
      <c r="E34" s="129">
        <v>5</v>
      </c>
      <c r="F34" s="68">
        <v>45627</v>
      </c>
      <c r="G34" s="122" t="s">
        <v>4055</v>
      </c>
      <c r="H34" s="125">
        <f>H31*0.05</f>
        <v>84</v>
      </c>
      <c r="I34" s="47" t="s">
        <v>3696</v>
      </c>
      <c r="J34" s="126">
        <v>1764.28</v>
      </c>
      <c r="K34" s="130">
        <f t="shared" si="0"/>
        <v>148199.51999999999</v>
      </c>
      <c r="L34" s="98">
        <v>0.22989999999999999</v>
      </c>
      <c r="M34" s="98">
        <v>1.1288</v>
      </c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>
        <f>IF(AND(G35&lt;&gt;"",H35&gt;0,I35&lt;&gt;"",J35&lt;&gt;0,K35&lt;&gt;0),COUNT($B$11:B34)+1,"")</f>
        <v>21</v>
      </c>
      <c r="C35" s="34" t="s">
        <v>4089</v>
      </c>
      <c r="D35" s="91" t="s">
        <v>3776</v>
      </c>
      <c r="E35" s="47">
        <v>101002</v>
      </c>
      <c r="F35" s="68">
        <v>45627</v>
      </c>
      <c r="G35" s="123" t="s">
        <v>4056</v>
      </c>
      <c r="H35" s="125">
        <f>+H34*2.4</f>
        <v>201.6</v>
      </c>
      <c r="I35" s="47" t="s">
        <v>3699</v>
      </c>
      <c r="J35" s="126">
        <v>7.72</v>
      </c>
      <c r="K35" s="130">
        <f t="shared" si="0"/>
        <v>1556.35</v>
      </c>
      <c r="L35" s="98">
        <v>0.22989999999999999</v>
      </c>
      <c r="M35" s="98">
        <v>1.1288</v>
      </c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24.75" customHeight="1" x14ac:dyDescent="0.25">
      <c r="A36" s="47"/>
      <c r="B36" s="117">
        <f>IF(AND(G36&lt;&gt;"",H36&gt;0,I36&lt;&gt;"",J36&lt;&gt;0,K36&lt;&gt;0),COUNT($B$11:B35)+1,"")</f>
        <v>22</v>
      </c>
      <c r="C36" s="34" t="s">
        <v>4090</v>
      </c>
      <c r="D36" s="91" t="s">
        <v>3776</v>
      </c>
      <c r="E36" s="47">
        <v>95875</v>
      </c>
      <c r="F36" s="68">
        <v>45627</v>
      </c>
      <c r="G36" s="122" t="s">
        <v>4047</v>
      </c>
      <c r="H36" s="125">
        <f>+H34*40</f>
        <v>3360</v>
      </c>
      <c r="I36" s="47" t="s">
        <v>3765</v>
      </c>
      <c r="J36" s="126">
        <v>3.17</v>
      </c>
      <c r="K36" s="106">
        <f t="shared" si="0"/>
        <v>10651.2</v>
      </c>
      <c r="L36" s="98">
        <v>0.22989999999999999</v>
      </c>
      <c r="M36" s="98">
        <v>1.1288</v>
      </c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27.75" customHeight="1" x14ac:dyDescent="0.25">
      <c r="A37" s="47"/>
      <c r="B37" s="117">
        <f>IF(AND(G37&lt;&gt;"",H37&gt;0,I37&lt;&gt;"",J37&lt;&gt;0,K37&lt;&gt;0),COUNT($B$11:B36)+1,"")</f>
        <v>23</v>
      </c>
      <c r="C37" s="34" t="s">
        <v>4091</v>
      </c>
      <c r="D37" s="91" t="s">
        <v>3776</v>
      </c>
      <c r="E37" s="47">
        <v>93590</v>
      </c>
      <c r="F37" s="68">
        <v>45627</v>
      </c>
      <c r="G37" s="123" t="s">
        <v>4048</v>
      </c>
      <c r="H37" s="125">
        <f>+H34*8</f>
        <v>672</v>
      </c>
      <c r="I37" s="47" t="s">
        <v>3765</v>
      </c>
      <c r="J37" s="126">
        <v>1.24</v>
      </c>
      <c r="K37" s="106">
        <f t="shared" si="0"/>
        <v>833.28</v>
      </c>
      <c r="L37" s="98">
        <v>0.22989999999999999</v>
      </c>
      <c r="M37" s="98">
        <v>1.1288</v>
      </c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28.5" customHeight="1" x14ac:dyDescent="0.25">
      <c r="A38" s="47"/>
      <c r="B38" s="117">
        <f>IF(AND(G38&lt;&gt;"",H38&gt;0,I38&lt;&gt;"",J38&lt;&gt;0,K38&lt;&gt;0),COUNT($B$11:B37)+1,"")</f>
        <v>24</v>
      </c>
      <c r="C38" s="34" t="s">
        <v>4092</v>
      </c>
      <c r="D38" s="91" t="s">
        <v>3776</v>
      </c>
      <c r="E38" s="47">
        <v>102330</v>
      </c>
      <c r="F38" s="68">
        <v>45627</v>
      </c>
      <c r="G38" s="122" t="s">
        <v>4052</v>
      </c>
      <c r="H38" s="125">
        <f>0.06323*H35*40</f>
        <v>509.88671999999997</v>
      </c>
      <c r="I38" s="47" t="s">
        <v>3693</v>
      </c>
      <c r="J38" s="126">
        <v>1.83</v>
      </c>
      <c r="K38" s="106">
        <f>IFERROR(IF(H38*J38&lt;&gt;0,ROUND(ROUND(H38,4)*ROUND(J38,4),2),""),"")</f>
        <v>933.09</v>
      </c>
      <c r="L38" s="98">
        <v>0.22989999999999999</v>
      </c>
      <c r="M38" s="98">
        <v>1.1288</v>
      </c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38.25" customHeight="1" x14ac:dyDescent="0.25">
      <c r="A39" s="47"/>
      <c r="B39" s="117">
        <f>IF(AND(G39&lt;&gt;"",H39&gt;0,I39&lt;&gt;"",J39&lt;&gt;0,K39&lt;&gt;0),COUNT($B$11:B38)+1,"")</f>
        <v>25</v>
      </c>
      <c r="C39" s="34" t="s">
        <v>4093</v>
      </c>
      <c r="D39" s="91" t="s">
        <v>3776</v>
      </c>
      <c r="E39" s="47">
        <v>102331</v>
      </c>
      <c r="F39" s="68">
        <v>45627</v>
      </c>
      <c r="G39" s="122" t="s">
        <v>4053</v>
      </c>
      <c r="H39" s="125">
        <f>0.06323*H35*(112-40)</f>
        <v>917.79609599999992</v>
      </c>
      <c r="I39" s="47" t="s">
        <v>3693</v>
      </c>
      <c r="J39" s="126">
        <v>0.73</v>
      </c>
      <c r="K39" s="106">
        <f t="shared" si="0"/>
        <v>669.99</v>
      </c>
      <c r="L39" s="98">
        <v>0.22989999999999999</v>
      </c>
      <c r="M39" s="98">
        <v>1.1288</v>
      </c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 t="s">
        <v>4094</v>
      </c>
      <c r="D40" s="91"/>
      <c r="E40" s="47"/>
      <c r="F40" s="68"/>
      <c r="G40" s="119" t="s">
        <v>4057</v>
      </c>
      <c r="H40" s="114"/>
      <c r="I40" s="47"/>
      <c r="J40" s="126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45" customHeight="1" x14ac:dyDescent="0.25">
      <c r="A41" s="47"/>
      <c r="B41" s="117">
        <f>IF(AND(G41&lt;&gt;"",H41&gt;0,I41&lt;&gt;"",J41&lt;&gt;0,K41&lt;&gt;0),COUNT($B$11:B40)+1,"")</f>
        <v>26</v>
      </c>
      <c r="C41" s="34" t="s">
        <v>4095</v>
      </c>
      <c r="D41" s="91" t="s">
        <v>3776</v>
      </c>
      <c r="E41" s="47">
        <v>102512</v>
      </c>
      <c r="F41" s="68">
        <v>45627</v>
      </c>
      <c r="G41" s="122" t="s">
        <v>4058</v>
      </c>
      <c r="H41" s="125">
        <f>H42*2</f>
        <v>560</v>
      </c>
      <c r="I41" s="47" t="s">
        <v>3694</v>
      </c>
      <c r="J41" s="126">
        <v>7.69</v>
      </c>
      <c r="K41" s="106">
        <f t="shared" si="0"/>
        <v>4306.3999999999996</v>
      </c>
      <c r="L41" s="98">
        <v>0.22989999999999999</v>
      </c>
      <c r="M41" s="98">
        <v>1.1288</v>
      </c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41.25" customHeight="1" x14ac:dyDescent="0.25">
      <c r="A42" s="47"/>
      <c r="B42" s="117">
        <f>IF(AND(G42&lt;&gt;"",H42&gt;0,I42&lt;&gt;"",J42&lt;&gt;0,K42&lt;&gt;0),COUNT($B$11:B41)+1,"")</f>
        <v>27</v>
      </c>
      <c r="C42" s="34" t="s">
        <v>4096</v>
      </c>
      <c r="D42" s="91" t="s">
        <v>3776</v>
      </c>
      <c r="E42" s="47">
        <v>102512</v>
      </c>
      <c r="F42" s="68">
        <v>45627</v>
      </c>
      <c r="G42" s="122" t="s">
        <v>4059</v>
      </c>
      <c r="H42" s="125">
        <v>280</v>
      </c>
      <c r="I42" s="47" t="s">
        <v>3694</v>
      </c>
      <c r="J42" s="126">
        <v>7.69</v>
      </c>
      <c r="K42" s="106">
        <f t="shared" si="0"/>
        <v>2153.1999999999998</v>
      </c>
      <c r="L42" s="98">
        <v>0.22989999999999999</v>
      </c>
      <c r="M42" s="98">
        <v>1.1288</v>
      </c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customHeight="1" x14ac:dyDescent="0.25">
      <c r="A43" s="47"/>
      <c r="B43" s="117">
        <f>IF(AND(G43&lt;&gt;"",H43&gt;0,I43&lt;&gt;"",J43&lt;&gt;0,K43&lt;&gt;0),COUNT($B$11:B42)+1,"")</f>
        <v>28</v>
      </c>
      <c r="C43" s="34" t="s">
        <v>4097</v>
      </c>
      <c r="D43" s="91" t="s">
        <v>3780</v>
      </c>
      <c r="E43" s="47">
        <v>5213418</v>
      </c>
      <c r="F43" s="68">
        <v>45627</v>
      </c>
      <c r="G43" s="122" t="s">
        <v>4060</v>
      </c>
      <c r="H43" s="125">
        <v>0.88</v>
      </c>
      <c r="I43" s="47" t="s">
        <v>3695</v>
      </c>
      <c r="J43" s="126">
        <v>689.84</v>
      </c>
      <c r="K43" s="106">
        <f t="shared" si="0"/>
        <v>607.05999999999995</v>
      </c>
      <c r="L43" s="98">
        <v>0.22989999999999999</v>
      </c>
      <c r="M43" s="98">
        <v>1.1288</v>
      </c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>
        <f>IF(AND(G44&lt;&gt;"",H44&gt;0,I44&lt;&gt;"",J44&lt;&gt;0,K44&lt;&gt;0),COUNT($B$11:B43)+1,"")</f>
        <v>29</v>
      </c>
      <c r="C44" s="34" t="s">
        <v>4098</v>
      </c>
      <c r="D44" s="91" t="s">
        <v>3780</v>
      </c>
      <c r="E44" s="47">
        <v>5213855</v>
      </c>
      <c r="F44" s="68">
        <v>45627</v>
      </c>
      <c r="G44" s="122" t="s">
        <v>4061</v>
      </c>
      <c r="H44" s="125">
        <v>4</v>
      </c>
      <c r="I44" s="47" t="s">
        <v>3701</v>
      </c>
      <c r="J44" s="126">
        <v>498.29</v>
      </c>
      <c r="K44" s="106">
        <f t="shared" si="0"/>
        <v>1993.16</v>
      </c>
      <c r="L44" s="98">
        <v>0.22989999999999999</v>
      </c>
      <c r="M44" s="98">
        <v>1.1288</v>
      </c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3.5" customHeight="1" x14ac:dyDescent="0.25">
      <c r="A45" s="47"/>
      <c r="B45" s="117">
        <f>IF(AND(G45&lt;&gt;"",H45&gt;0,I45&lt;&gt;"",J45&lt;&gt;0,K45&lt;&gt;0),COUNT($B$11:B44)+1,"")</f>
        <v>30</v>
      </c>
      <c r="C45" s="34" t="s">
        <v>4099</v>
      </c>
      <c r="D45" s="91" t="s">
        <v>3780</v>
      </c>
      <c r="E45" s="47">
        <v>4805760</v>
      </c>
      <c r="F45" s="68">
        <v>45627</v>
      </c>
      <c r="G45" s="122" t="s">
        <v>4062</v>
      </c>
      <c r="H45" s="125">
        <v>0.22</v>
      </c>
      <c r="I45" s="47" t="s">
        <v>3696</v>
      </c>
      <c r="J45" s="126">
        <v>78.14</v>
      </c>
      <c r="K45" s="106">
        <f t="shared" si="0"/>
        <v>17.190000000000001</v>
      </c>
      <c r="L45" s="98">
        <v>0.22989999999999999</v>
      </c>
      <c r="M45" s="98">
        <v>1.1288</v>
      </c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4.25" customHeight="1" x14ac:dyDescent="0.25">
      <c r="A46" s="47"/>
      <c r="B46" s="117">
        <f>IF(AND(G46&lt;&gt;"",H46&gt;0,I46&lt;&gt;"",J46&lt;&gt;0,K46&lt;&gt;0),COUNT($B$11:B45)+1,"")</f>
        <v>31</v>
      </c>
      <c r="C46" s="34" t="s">
        <v>4100</v>
      </c>
      <c r="D46" s="91" t="s">
        <v>3780</v>
      </c>
      <c r="E46" s="47">
        <v>1107888</v>
      </c>
      <c r="F46" s="68">
        <v>45627</v>
      </c>
      <c r="G46" s="122" t="s">
        <v>4063</v>
      </c>
      <c r="H46" s="125">
        <v>0.22</v>
      </c>
      <c r="I46" s="47" t="s">
        <v>3696</v>
      </c>
      <c r="J46" s="126">
        <v>582.87</v>
      </c>
      <c r="K46" s="106">
        <f t="shared" si="0"/>
        <v>128.22999999999999</v>
      </c>
      <c r="L46" s="98">
        <v>0.22989999999999999</v>
      </c>
      <c r="M46" s="98">
        <v>1.1288</v>
      </c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 t="s">
        <v>4101</v>
      </c>
      <c r="D47" s="91"/>
      <c r="E47" s="47"/>
      <c r="F47" s="68"/>
      <c r="G47" s="121" t="s">
        <v>4064</v>
      </c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5.75" thickBot="1" x14ac:dyDescent="0.3">
      <c r="A48" s="47"/>
      <c r="B48" s="117">
        <f>IF(AND(G48&lt;&gt;"",H48&gt;0,I48&lt;&gt;"",J48&lt;&gt;0,K48&lt;&gt;0),COUNT($B$11:B47)+1,"")</f>
        <v>32</v>
      </c>
      <c r="C48" s="34" t="s">
        <v>4102</v>
      </c>
      <c r="D48" s="91" t="s">
        <v>3800</v>
      </c>
      <c r="E48" s="129">
        <v>6</v>
      </c>
      <c r="F48" s="68">
        <v>45627</v>
      </c>
      <c r="G48" s="124" t="s">
        <v>4065</v>
      </c>
      <c r="H48" s="114">
        <v>1</v>
      </c>
      <c r="I48" s="47" t="s">
        <v>3710</v>
      </c>
      <c r="J48" s="114">
        <v>5733.33</v>
      </c>
      <c r="K48" s="106">
        <f t="shared" si="0"/>
        <v>5733.33</v>
      </c>
      <c r="L48" s="98">
        <v>0.22989999999999999</v>
      </c>
      <c r="M48" s="98">
        <v>1.1288</v>
      </c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phoneticPr fontId="33" type="noConversion"/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5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8000000}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9000000}">
          <x14:formula1>
            <xm:f>base!$N$2:$N$37</xm:f>
          </x14:formula1>
          <xm:sqref>D12:D1048576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0"/>
  <sheetViews>
    <sheetView tabSelected="1" zoomScaleNormal="100" workbookViewId="0">
      <selection activeCell="H4" sqref="H4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4.85546875" style="48" customWidth="1"/>
    <col min="6" max="6" width="14.85546875" style="49" customWidth="1"/>
    <col min="7" max="7" width="14.285156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4.710937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81" t="s">
        <v>3679</v>
      </c>
      <c r="B1" s="182"/>
      <c r="C1" s="182"/>
      <c r="D1" s="182"/>
      <c r="E1" s="182"/>
      <c r="F1" s="182"/>
      <c r="G1" s="182"/>
      <c r="H1" s="183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87" t="str">
        <f>IF(Identificação!B2=0,"",Identificação!B2)</f>
        <v>Concorrência Lei 14.133/21 Presencial</v>
      </c>
      <c r="D2" s="187"/>
      <c r="E2" s="28" t="s">
        <v>151</v>
      </c>
      <c r="F2" s="29">
        <f>IF(Identificação!E2=0,"",Identificação!E2)</f>
        <v>2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62" t="s">
        <v>153</v>
      </c>
      <c r="B3" s="163"/>
      <c r="C3" s="164" t="str">
        <f>IF(Identificação!B3=0,"",Identificação!B3)</f>
        <v>PAVIMENTAÇÃO DA RUA ANGELO GIRARDI, LAJEADO BONITO (TRECHO 02)</v>
      </c>
      <c r="D3" s="164"/>
      <c r="E3" s="164"/>
      <c r="F3" s="164"/>
      <c r="G3" s="164"/>
      <c r="H3" s="165"/>
      <c r="I3" s="103"/>
      <c r="J3" s="103"/>
    </row>
    <row r="4" spans="1:12" s="27" customFormat="1" ht="15.75" thickBot="1" x14ac:dyDescent="0.3">
      <c r="A4" s="18" t="s">
        <v>3791</v>
      </c>
      <c r="B4" s="26"/>
      <c r="C4" s="153" t="s">
        <v>4104</v>
      </c>
      <c r="D4" s="153"/>
      <c r="E4" s="153"/>
      <c r="F4" s="153"/>
      <c r="G4" s="22" t="s">
        <v>3753</v>
      </c>
      <c r="H4" s="79" t="s">
        <v>4105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88" t="str">
        <f>IF(Identificação!B5=0,"",Identificação!B5)</f>
        <v>Obras e Serviços de Engenharia</v>
      </c>
      <c r="D5" s="189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85">
        <f>SUMIFS(H12:H39953,B12:B39953,"&gt;0",H12:H39953,"&lt;&gt;0")</f>
        <v>359457.23000000004</v>
      </c>
      <c r="D6" s="186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73" t="s">
        <v>3754</v>
      </c>
      <c r="B10" s="173" t="s">
        <v>3755</v>
      </c>
      <c r="C10" s="173" t="s">
        <v>3677</v>
      </c>
      <c r="D10" s="175" t="s">
        <v>3756</v>
      </c>
      <c r="E10" s="190" t="s">
        <v>171</v>
      </c>
      <c r="F10" s="191"/>
      <c r="G10" s="191"/>
      <c r="H10" s="191"/>
      <c r="I10" s="191"/>
      <c r="J10" s="191"/>
      <c r="K10" s="191"/>
    </row>
    <row r="11" spans="1:12" customFormat="1" ht="45" x14ac:dyDescent="0.25">
      <c r="A11" s="174"/>
      <c r="B11" s="174"/>
      <c r="C11" s="174"/>
      <c r="D11" s="17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 t="str">
        <f>'Orçamento-base'!B12</f>
        <v/>
      </c>
      <c r="C12" s="66" t="str">
        <f>IF('Orçamento-base'!C12&gt;0,'Orçamento-base'!C12,"")</f>
        <v>1.1</v>
      </c>
      <c r="D12" s="54" t="str">
        <f>IF('Orçamento-base'!G12&gt;0,'Orçamento-base'!G12,"")</f>
        <v>ADMINISTRAÇÃO LOCAL</v>
      </c>
      <c r="E12" s="116" t="str">
        <f>IF('Orçamento-base'!H12&gt;0,'Orçamento-base'!H12,"")</f>
        <v/>
      </c>
      <c r="F12" s="54" t="str">
        <f>IF('Orçamento-base'!I12&gt;0,'Orçamento-base'!I12,"")</f>
        <v/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1</v>
      </c>
      <c r="C13" s="66" t="str">
        <f>IF('Orçamento-base'!C13&gt;0,'Orçamento-base'!C13,"")</f>
        <v>1.1.1</v>
      </c>
      <c r="D13" s="54" t="str">
        <f>IF('Orçamento-base'!G13&gt;0,'Orçamento-base'!G13,"")</f>
        <v>ENGENHEIRO CIVIL PLENO</v>
      </c>
      <c r="E13" s="116">
        <f>IF('Orçamento-base'!H13&gt;0,'Orçamento-base'!H13,"")</f>
        <v>20</v>
      </c>
      <c r="F13" s="54" t="str">
        <f>IF('Orçamento-base'!I13&gt;0,'Orçamento-base'!I13,"")</f>
        <v>h</v>
      </c>
      <c r="G13" s="132">
        <v>155.68</v>
      </c>
      <c r="H13" s="116">
        <f>IFERROR(IF(E13*G13&lt;&gt;0,ROUND(ROUND(E13,4)*ROUND(G13,4),2),""),"")</f>
        <v>3113.6</v>
      </c>
      <c r="I13" s="98">
        <v>0.22989999999999999</v>
      </c>
      <c r="J13" s="98">
        <v>1.1288</v>
      </c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2</v>
      </c>
      <c r="C14" s="111" t="str">
        <f>IF('Orçamento-base'!C14&gt;0,'Orçamento-base'!C14,"")</f>
        <v>1.1.2</v>
      </c>
      <c r="D14" s="106" t="str">
        <f>IF('Orçamento-base'!G14&gt;0,'Orçamento-base'!G14,"")</f>
        <v>ENCARREGADO GERAL DE OBRAS</v>
      </c>
      <c r="E14" s="130">
        <f>IF('Orçamento-base'!H14&gt;0,'Orçamento-base'!H14,"")</f>
        <v>40</v>
      </c>
      <c r="F14" s="106" t="str">
        <f>IF('Orçamento-base'!I14&gt;0,'Orçamento-base'!I14,"")</f>
        <v>h</v>
      </c>
      <c r="G14" s="132">
        <v>90.63</v>
      </c>
      <c r="H14" s="130">
        <f t="shared" ref="H14:H77" si="0">IFERROR(IF(E14*G14&lt;&gt;0,ROUND(ROUND(E14,4)*ROUND(G14,4),2),""),"")</f>
        <v>3625.2</v>
      </c>
      <c r="I14" s="98">
        <v>0.22989999999999999</v>
      </c>
      <c r="J14" s="98">
        <v>1.1288</v>
      </c>
      <c r="K14" s="46"/>
    </row>
    <row r="15" spans="1:12" x14ac:dyDescent="0.25">
      <c r="A15" s="111" t="str">
        <f>IF('Orçamento-base'!A15&gt;0,'Orçamento-base'!A15,"")</f>
        <v/>
      </c>
      <c r="B15" s="111" t="str">
        <f>'Orçamento-base'!B15</f>
        <v/>
      </c>
      <c r="C15" s="111" t="str">
        <f>IF('Orçamento-base'!C15&gt;0,'Orçamento-base'!C15,"")</f>
        <v>1.2</v>
      </c>
      <c r="D15" s="106" t="str">
        <f>IF('Orçamento-base'!G15&gt;0,'Orçamento-base'!G15,"")</f>
        <v>SERVIÇOS INICIAIS</v>
      </c>
      <c r="E15" s="130" t="str">
        <f>IF('Orçamento-base'!H15&gt;0,'Orçamento-base'!H15,"")</f>
        <v/>
      </c>
      <c r="F15" s="106" t="str">
        <f>IF('Orçamento-base'!I15&gt;0,'Orçamento-base'!I15,"")</f>
        <v/>
      </c>
      <c r="G15" s="126"/>
      <c r="H15" s="106" t="str">
        <f t="shared" si="0"/>
        <v/>
      </c>
      <c r="I15" s="98"/>
      <c r="J15" s="98"/>
      <c r="K15" s="46"/>
    </row>
    <row r="16" spans="1:12" ht="32.25" customHeight="1" x14ac:dyDescent="0.25">
      <c r="A16" s="111" t="str">
        <f>IF('Orçamento-base'!A16&gt;0,'Orçamento-base'!A16,"")</f>
        <v/>
      </c>
      <c r="B16" s="111">
        <f>'Orçamento-base'!B16</f>
        <v>3</v>
      </c>
      <c r="C16" s="111" t="str">
        <f>IF('Orçamento-base'!C16&gt;0,'Orçamento-base'!C16,"")</f>
        <v>1.2.1</v>
      </c>
      <c r="D16" s="131" t="str">
        <f>IF('Orçamento-base'!G16&gt;0,'Orçamento-base'!G16,"")</f>
        <v xml:space="preserve">FORNECIMENTO E INSTALAÇÃO DE PLACA DE OBRA COM CHAPA GALVANIZADA E ESTRUTURA DE MADEIRA. AF_03/2022_PS </v>
      </c>
      <c r="E16" s="130">
        <f>IF('Orçamento-base'!H16&gt;0,'Orçamento-base'!H16,"")</f>
        <v>2.5</v>
      </c>
      <c r="F16" s="106" t="str">
        <f>IF('Orçamento-base'!I16&gt;0,'Orçamento-base'!I16,"")</f>
        <v>m2</v>
      </c>
      <c r="G16" s="132">
        <v>565.52</v>
      </c>
      <c r="H16" s="130">
        <f t="shared" si="0"/>
        <v>1413.8</v>
      </c>
      <c r="I16" s="98">
        <v>0.22989999999999999</v>
      </c>
      <c r="J16" s="98">
        <v>1.1288</v>
      </c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4</v>
      </c>
      <c r="C17" s="111" t="str">
        <f>IF('Orçamento-base'!C17&gt;0,'Orçamento-base'!C17,"")</f>
        <v>1.2.2</v>
      </c>
      <c r="D17" s="131" t="str">
        <f>IF('Orçamento-base'!G17&gt;0,'Orçamento-base'!G17,"")</f>
        <v>MOBILIZAÇÃO DE EQUIPAMENTOS</v>
      </c>
      <c r="E17" s="130">
        <f>IF('Orçamento-base'!H17&gt;0,'Orçamento-base'!H17,"")</f>
        <v>1</v>
      </c>
      <c r="F17" s="106" t="str">
        <f>IF('Orçamento-base'!I17&gt;0,'Orçamento-base'!I17,"")</f>
        <v>cj</v>
      </c>
      <c r="G17" s="132">
        <v>5733.33</v>
      </c>
      <c r="H17" s="130">
        <f t="shared" si="0"/>
        <v>5733.33</v>
      </c>
      <c r="I17" s="98">
        <v>0.22989999999999999</v>
      </c>
      <c r="J17" s="98">
        <v>1.1288</v>
      </c>
      <c r="K17" s="46"/>
    </row>
    <row r="18" spans="1:11" x14ac:dyDescent="0.25">
      <c r="A18" s="111" t="str">
        <f>IF('Orçamento-base'!A18&gt;0,'Orçamento-base'!A18,"")</f>
        <v/>
      </c>
      <c r="B18" s="111" t="str">
        <f>'Orçamento-base'!B18</f>
        <v/>
      </c>
      <c r="C18" s="111" t="str">
        <f>IF('Orçamento-base'!C18&gt;0,'Orçamento-base'!C18,"")</f>
        <v>1.3</v>
      </c>
      <c r="D18" s="106" t="str">
        <f>IF('Orçamento-base'!G18&gt;0,'Orçamento-base'!G18,"")</f>
        <v>PAVIMENTAÇÃO</v>
      </c>
      <c r="E18" s="130" t="str">
        <f>IF('Orçamento-base'!H18&gt;0,'Orçamento-base'!H18,"")</f>
        <v/>
      </c>
      <c r="F18" s="106" t="str">
        <f>IF('Orçamento-base'!I18&gt;0,'Orçamento-base'!I18,"")</f>
        <v/>
      </c>
      <c r="G18" s="126"/>
      <c r="H18" s="106" t="str">
        <f t="shared" si="0"/>
        <v/>
      </c>
      <c r="I18" s="98"/>
      <c r="J18" s="98"/>
      <c r="K18" s="46"/>
    </row>
    <row r="19" spans="1:11" ht="30" x14ac:dyDescent="0.25">
      <c r="A19" s="111" t="str">
        <f>IF('Orçamento-base'!A19&gt;0,'Orçamento-base'!A19,"")</f>
        <v/>
      </c>
      <c r="B19" s="111">
        <f>'Orçamento-base'!B19</f>
        <v>5</v>
      </c>
      <c r="C19" s="111" t="str">
        <f>IF('Orçamento-base'!C19&gt;0,'Orçamento-base'!C19,"")</f>
        <v>1.3.1</v>
      </c>
      <c r="D19" s="131" t="str">
        <f>IF('Orçamento-base'!G19&gt;0,'Orçamento-base'!G19,"")</f>
        <v xml:space="preserve">REGULARIZAÇÃO E COMPACTAÇÃO DE SUBLEITO DE SOLO 
PREDOMINANTEMENTE ARGILOSO. AF_11/2019 </v>
      </c>
      <c r="E19" s="130">
        <f>IF('Orçamento-base'!H19&gt;0,'Orçamento-base'!H19,"")</f>
        <v>1960</v>
      </c>
      <c r="F19" s="106" t="str">
        <f>IF('Orçamento-base'!I19&gt;0,'Orçamento-base'!I19,"")</f>
        <v>m2</v>
      </c>
      <c r="G19" s="132">
        <v>2.68</v>
      </c>
      <c r="H19" s="130">
        <f t="shared" si="0"/>
        <v>5252.8</v>
      </c>
      <c r="I19" s="98">
        <v>0.22989999999999999</v>
      </c>
      <c r="J19" s="98">
        <v>1.1288</v>
      </c>
      <c r="K19" s="46"/>
    </row>
    <row r="20" spans="1:11" ht="45" x14ac:dyDescent="0.25">
      <c r="A20" s="111" t="str">
        <f>IF('Orçamento-base'!A20&gt;0,'Orçamento-base'!A20,"")</f>
        <v/>
      </c>
      <c r="B20" s="111">
        <f>'Orçamento-base'!B20</f>
        <v>6</v>
      </c>
      <c r="C20" s="111" t="str">
        <f>IF('Orçamento-base'!C20&gt;0,'Orçamento-base'!C20,"")</f>
        <v>1.3.2</v>
      </c>
      <c r="D20" s="131" t="str">
        <f>IF('Orçamento-base'!G20&gt;0,'Orçamento-base'!G20,"")</f>
        <v>EXECUÇÃO E COMPACATAÇÃO DE BASE OU SUB-BASE PARA PAVIMENTAÇÃO DE BRITA COMUM - EXCLUSIVE CARGA E TRASNPORTE</v>
      </c>
      <c r="E20" s="130">
        <f>IF('Orçamento-base'!H20&gt;0,'Orçamento-base'!H20,"")</f>
        <v>58.8</v>
      </c>
      <c r="F20" s="106" t="str">
        <f>IF('Orçamento-base'!I20&gt;0,'Orçamento-base'!I20,"")</f>
        <v>m3</v>
      </c>
      <c r="G20" s="132">
        <v>125.46</v>
      </c>
      <c r="H20" s="130">
        <f t="shared" si="0"/>
        <v>7377.05</v>
      </c>
      <c r="I20" s="98">
        <v>0.22989999999999999</v>
      </c>
      <c r="J20" s="98">
        <v>1.1288</v>
      </c>
      <c r="K20" s="46"/>
    </row>
    <row r="21" spans="1:11" ht="60" x14ac:dyDescent="0.25">
      <c r="A21" s="111" t="str">
        <f>IF('Orçamento-base'!A21&gt;0,'Orçamento-base'!A21,"")</f>
        <v/>
      </c>
      <c r="B21" s="111">
        <f>'Orçamento-base'!B21</f>
        <v>7</v>
      </c>
      <c r="C21" s="111" t="str">
        <f>IF('Orçamento-base'!C21&gt;0,'Orçamento-base'!C21,"")</f>
        <v>1.3.3</v>
      </c>
      <c r="D21" s="131" t="str">
        <f>IF('Orçamento-base'!G21&gt;0,'Orçamento-base'!G21,"")</f>
        <v>CARGA, MANOBRA E DESCARGA DE SOLOS E MATERIAIS GRANULARES EM CAMINHÃO BASCULANTE 10 M³ - CARGA COM PÁ CARREGADEIRA (CAÇAMBA DE 1,7 A 2,8 M³ / 128 HP) E DESCARGA LIVRE (UNIDADE: M3). AF_07/2020</v>
      </c>
      <c r="E21" s="130">
        <f>IF('Orçamento-base'!H21&gt;0,'Orçamento-base'!H21,"")</f>
        <v>58.8</v>
      </c>
      <c r="F21" s="106" t="str">
        <f>IF('Orçamento-base'!I21&gt;0,'Orçamento-base'!I21,"")</f>
        <v>m3</v>
      </c>
      <c r="G21" s="132">
        <v>11</v>
      </c>
      <c r="H21" s="130">
        <f t="shared" si="0"/>
        <v>646.79999999999995</v>
      </c>
      <c r="I21" s="98">
        <v>0.22989999999999999</v>
      </c>
      <c r="J21" s="98">
        <v>1.1288</v>
      </c>
      <c r="K21" s="46"/>
    </row>
    <row r="22" spans="1:11" ht="45" x14ac:dyDescent="0.25">
      <c r="A22" s="111" t="str">
        <f>IF('Orçamento-base'!A22&gt;0,'Orçamento-base'!A22,"")</f>
        <v/>
      </c>
      <c r="B22" s="111">
        <f>'Orçamento-base'!B22</f>
        <v>8</v>
      </c>
      <c r="C22" s="111" t="str">
        <f>IF('Orçamento-base'!C22&gt;0,'Orçamento-base'!C22,"")</f>
        <v>1.3.4</v>
      </c>
      <c r="D22" s="131" t="str">
        <f>IF('Orçamento-base'!G22&gt;0,'Orçamento-base'!G22,"")</f>
        <v xml:space="preserve">TRANSPORTE COM CAMINHÃO BASCULANTE DE 10 M³, EM VIA URBANA PAVIMENTADA, DMT ATÉ 30 KM (UNIDADE: M3XKM). AF_07/2020 </v>
      </c>
      <c r="E22" s="130">
        <f>IF('Orçamento-base'!H22&gt;0,'Orçamento-base'!H22,"")</f>
        <v>2352</v>
      </c>
      <c r="F22" s="106" t="str">
        <f>IF('Orçamento-base'!I22&gt;0,'Orçamento-base'!I22,"")</f>
        <v>m2xkm</v>
      </c>
      <c r="G22" s="132">
        <v>3.17</v>
      </c>
      <c r="H22" s="130">
        <f t="shared" si="0"/>
        <v>7455.84</v>
      </c>
      <c r="I22" s="98">
        <v>0.22989999999999999</v>
      </c>
      <c r="J22" s="98">
        <v>1.1288</v>
      </c>
      <c r="K22" s="46"/>
    </row>
    <row r="23" spans="1:11" ht="45" x14ac:dyDescent="0.25">
      <c r="A23" s="111" t="str">
        <f>IF('Orçamento-base'!A23&gt;0,'Orçamento-base'!A23,"")</f>
        <v/>
      </c>
      <c r="B23" s="111">
        <f>'Orçamento-base'!B23</f>
        <v>9</v>
      </c>
      <c r="C23" s="111" t="str">
        <f>IF('Orçamento-base'!C23&gt;0,'Orçamento-base'!C23,"")</f>
        <v>1.3.5</v>
      </c>
      <c r="D23" s="131" t="str">
        <f>IF('Orçamento-base'!G23&gt;0,'Orçamento-base'!G23,"")</f>
        <v xml:space="preserve">TRANSPORTE COM CAMINHÃO BASCULANTE DE 10 M³, EM VIA URBANA PAVIMENTADA, EXCEDENTE DE 30 KM (UNIDADE: M3XKM). AF_07/2020 </v>
      </c>
      <c r="E23" s="130">
        <f>IF('Orçamento-base'!H23&gt;0,'Orçamento-base'!H23,"")</f>
        <v>470.4</v>
      </c>
      <c r="F23" s="106" t="str">
        <f>IF('Orçamento-base'!I23&gt;0,'Orçamento-base'!I23,"")</f>
        <v>m3xkm</v>
      </c>
      <c r="G23" s="132">
        <v>1.24</v>
      </c>
      <c r="H23" s="130">
        <f t="shared" si="0"/>
        <v>583.29999999999995</v>
      </c>
      <c r="I23" s="98">
        <v>0.22989999999999999</v>
      </c>
      <c r="J23" s="98">
        <v>1.1288</v>
      </c>
      <c r="K23" s="46"/>
    </row>
    <row r="24" spans="1:11" ht="45" x14ac:dyDescent="0.25">
      <c r="A24" s="111" t="str">
        <f>IF('Orçamento-base'!A24&gt;0,'Orçamento-base'!A24,"")</f>
        <v/>
      </c>
      <c r="B24" s="111">
        <f>'Orçamento-base'!B24</f>
        <v>10</v>
      </c>
      <c r="C24" s="111" t="str">
        <f>IF('Orçamento-base'!C24&gt;0,'Orçamento-base'!C24,"")</f>
        <v>1.3.6</v>
      </c>
      <c r="D24" s="131" t="str">
        <f>IF('Orçamento-base'!G24&gt;0,'Orçamento-base'!G24,"")</f>
        <v>EXECUÇÃO E COMPACTAÇÃO DE BASE E OU SUB BASE PARA  PAVIMENTAÇÃO DE BRITA GRADUADA SIMPLES - EXCLUSIVE CARGA E TRANSPORTE. AF_11/2019</v>
      </c>
      <c r="E24" s="130">
        <f>IF('Orçamento-base'!H24&gt;0,'Orçamento-base'!H24,"")</f>
        <v>358.40000000000003</v>
      </c>
      <c r="F24" s="106" t="str">
        <f>IF('Orçamento-base'!I24&gt;0,'Orçamento-base'!I24,"")</f>
        <v>m3</v>
      </c>
      <c r="G24" s="132">
        <v>190.71</v>
      </c>
      <c r="H24" s="130">
        <f t="shared" si="0"/>
        <v>68350.460000000006</v>
      </c>
      <c r="I24" s="98">
        <v>0.22989999999999999</v>
      </c>
      <c r="J24" s="98">
        <v>1.1288</v>
      </c>
      <c r="K24" s="46"/>
    </row>
    <row r="25" spans="1:11" ht="45" x14ac:dyDescent="0.25">
      <c r="A25" s="111" t="str">
        <f>IF('Orçamento-base'!A25&gt;0,'Orçamento-base'!A25,"")</f>
        <v/>
      </c>
      <c r="B25" s="111">
        <f>'Orçamento-base'!B25</f>
        <v>11</v>
      </c>
      <c r="C25" s="111" t="str">
        <f>IF('Orçamento-base'!C25&gt;0,'Orçamento-base'!C25,"")</f>
        <v>1.3.7</v>
      </c>
      <c r="D25" s="131" t="str">
        <f>IF('Orçamento-base'!G25&gt;0,'Orçamento-base'!G25,"")</f>
        <v xml:space="preserve">CARGA, MANOBRA E DESCARGA DE SOLOS E MATERIAIS GRANULARES EM CAMINHÃO BASCULANTE 10 M³ - CARGA COM PÁ CARREGADEIRA </v>
      </c>
      <c r="E25" s="130">
        <f>IF('Orçamento-base'!H25&gt;0,'Orçamento-base'!H25,"")</f>
        <v>358.40000000000003</v>
      </c>
      <c r="F25" s="106" t="str">
        <f>IF('Orçamento-base'!I25&gt;0,'Orçamento-base'!I25,"")</f>
        <v>m3</v>
      </c>
      <c r="G25" s="133">
        <v>11</v>
      </c>
      <c r="H25" s="130">
        <f t="shared" si="0"/>
        <v>3942.4</v>
      </c>
      <c r="I25" s="98">
        <v>0.22989999999999999</v>
      </c>
      <c r="J25" s="98">
        <v>1.1288</v>
      </c>
      <c r="K25" s="46"/>
    </row>
    <row r="26" spans="1:11" ht="45" x14ac:dyDescent="0.25">
      <c r="A26" s="111" t="str">
        <f>IF('Orçamento-base'!A26&gt;0,'Orçamento-base'!A26,"")</f>
        <v/>
      </c>
      <c r="B26" s="111">
        <f>'Orçamento-base'!B26</f>
        <v>12</v>
      </c>
      <c r="C26" s="111" t="str">
        <f>IF('Orçamento-base'!C26&gt;0,'Orçamento-base'!C26,"")</f>
        <v>1.3.8</v>
      </c>
      <c r="D26" s="131" t="str">
        <f>IF('Orçamento-base'!G26&gt;0,'Orçamento-base'!G26,"")</f>
        <v xml:space="preserve">TRANSPORTE COM CAMINHÃO BASCULANTE DE 10 M³, EM VIA URBANA PAVIMENTADA, DMT ATÉ 30 KM (UNIDADE: M3XKM). AF_07/2020 </v>
      </c>
      <c r="E26" s="130">
        <f>IF('Orçamento-base'!H26&gt;0,'Orçamento-base'!H26,"")</f>
        <v>14336.000000000002</v>
      </c>
      <c r="F26" s="106" t="str">
        <f>IF('Orçamento-base'!I26&gt;0,'Orçamento-base'!I26,"")</f>
        <v>m3xkm</v>
      </c>
      <c r="G26" s="132">
        <v>3.17</v>
      </c>
      <c r="H26" s="130">
        <f t="shared" si="0"/>
        <v>45445.120000000003</v>
      </c>
      <c r="I26" s="98">
        <v>0.22989999999999999</v>
      </c>
      <c r="J26" s="98">
        <v>1.1288</v>
      </c>
      <c r="K26" s="46"/>
    </row>
    <row r="27" spans="1:11" ht="45" x14ac:dyDescent="0.25">
      <c r="A27" s="111" t="str">
        <f>IF('Orçamento-base'!A27&gt;0,'Orçamento-base'!A27,"")</f>
        <v/>
      </c>
      <c r="B27" s="111">
        <f>'Orçamento-base'!B27</f>
        <v>13</v>
      </c>
      <c r="C27" s="111" t="str">
        <f>IF('Orçamento-base'!C27&gt;0,'Orçamento-base'!C27,"")</f>
        <v>1.3.9</v>
      </c>
      <c r="D27" s="131" t="str">
        <f>IF('Orçamento-base'!G27&gt;0,'Orçamento-base'!G27,"")</f>
        <v xml:space="preserve">TRANSPORTE COM CAMINHÃO BASCULANTE DE 10 M³, EM VIA URBANA PAVIMENTADA, EXCEDENTE DE 30 KM (UNIDADE: M3XKM). AF_07/2020 </v>
      </c>
      <c r="E27" s="130">
        <f>IF('Orçamento-base'!H27&gt;0,'Orçamento-base'!H27,"")</f>
        <v>2867.2000000000003</v>
      </c>
      <c r="F27" s="106" t="str">
        <f>IF('Orçamento-base'!I27&gt;0,'Orçamento-base'!I27,"")</f>
        <v>m3xkm</v>
      </c>
      <c r="G27" s="134">
        <v>1.24</v>
      </c>
      <c r="H27" s="130">
        <f t="shared" si="0"/>
        <v>3555.33</v>
      </c>
      <c r="I27" s="98">
        <v>0.22989999999999999</v>
      </c>
      <c r="J27" s="98">
        <v>1.1288</v>
      </c>
      <c r="K27" s="46"/>
    </row>
    <row r="28" spans="1:11" ht="30" x14ac:dyDescent="0.25">
      <c r="A28" s="111" t="str">
        <f>IF('Orçamento-base'!A28&gt;0,'Orçamento-base'!A28,"")</f>
        <v/>
      </c>
      <c r="B28" s="111">
        <f>'Orçamento-base'!B28</f>
        <v>14</v>
      </c>
      <c r="C28" s="111" t="str">
        <f>IF('Orçamento-base'!C28&gt;0,'Orçamento-base'!C28,"")</f>
        <v>1.3.10</v>
      </c>
      <c r="D28" s="131" t="str">
        <f>IF('Orçamento-base'!G28&gt;0,'Orçamento-base'!G28,"")</f>
        <v>EXECUÇÃO DE IMPRIMAÇÃO COM ASFALTO DILUÍDO CM-30. AF_11/2019</v>
      </c>
      <c r="E28" s="130">
        <f>IF('Orçamento-base'!H28&gt;0,'Orçamento-base'!H28,"")</f>
        <v>1736</v>
      </c>
      <c r="F28" s="106" t="str">
        <f>IF('Orçamento-base'!I28&gt;0,'Orçamento-base'!I28,"")</f>
        <v>m2</v>
      </c>
      <c r="G28" s="134">
        <v>10.75</v>
      </c>
      <c r="H28" s="130">
        <f t="shared" si="0"/>
        <v>18662</v>
      </c>
      <c r="I28" s="98">
        <v>0.22989999999999999</v>
      </c>
      <c r="J28" s="98">
        <v>1.1288</v>
      </c>
      <c r="K28" s="46"/>
    </row>
    <row r="29" spans="1:11" ht="45" x14ac:dyDescent="0.25">
      <c r="A29" s="111" t="str">
        <f>IF('Orçamento-base'!A29&gt;0,'Orçamento-base'!A29,"")</f>
        <v/>
      </c>
      <c r="B29" s="111">
        <f>'Orçamento-base'!B29</f>
        <v>15</v>
      </c>
      <c r="C29" s="111" t="str">
        <f>IF('Orçamento-base'!C29&gt;0,'Orçamento-base'!C29,"")</f>
        <v>1.3.11</v>
      </c>
      <c r="D29" s="131" t="str">
        <f>IF('Orçamento-base'!G29&gt;0,'Orçamento-base'!G29,"")</f>
        <v>TRANSPORTE COM CAMINHÃO TANQUE DE TRANSPORTE DE MATERIAL ASFÁLTICO DE 30000 L, EM VIA URBANA PAVIMENTADA, DMT ATÉ 30KM (UNIDADE: TXKM). AF_07/2020</v>
      </c>
      <c r="E29" s="130">
        <f>IF('Orçamento-base'!H29&gt;0,'Orçamento-base'!H29,"")</f>
        <v>83.327999999999989</v>
      </c>
      <c r="F29" s="106" t="str">
        <f>IF('Orçamento-base'!I29&gt;0,'Orçamento-base'!I29,"")</f>
        <v>txkm</v>
      </c>
      <c r="G29" s="132">
        <v>1.82</v>
      </c>
      <c r="H29" s="138">
        <f t="shared" si="0"/>
        <v>151.66</v>
      </c>
      <c r="I29" s="98">
        <v>0.22989999999999999</v>
      </c>
      <c r="J29" s="98">
        <v>1.1288</v>
      </c>
      <c r="K29" s="46"/>
    </row>
    <row r="30" spans="1:11" ht="60" x14ac:dyDescent="0.25">
      <c r="A30" s="111" t="str">
        <f>IF('Orçamento-base'!A30&gt;0,'Orçamento-base'!A30,"")</f>
        <v/>
      </c>
      <c r="B30" s="111">
        <f>'Orçamento-base'!B30</f>
        <v>16</v>
      </c>
      <c r="C30" s="111" t="str">
        <f>IF('Orçamento-base'!C30&gt;0,'Orçamento-base'!C30,"")</f>
        <v>1.3.12</v>
      </c>
      <c r="D30" s="131" t="str">
        <f>IF('Orçamento-base'!G30&gt;0,'Orçamento-base'!G30,"")</f>
        <v>TRANSPORTE COM CAMINHÃO TANQUE DE TRANSPORTE DE MATERIAL ASFÁLTICO DE 30000 L, EM VIA URBANA PAVIMENTADA, ADICIONAL PARA DMT EXCEDENTE A 30 KM (UNIDADE: TXKM). AF_07/2020</v>
      </c>
      <c r="E30" s="130">
        <f>IF('Orçamento-base'!H30&gt;0,'Orçamento-base'!H30,"")</f>
        <v>16.665599999999998</v>
      </c>
      <c r="F30" s="106" t="str">
        <f>IF('Orçamento-base'!I30&gt;0,'Orçamento-base'!I30,"")</f>
        <v>txkm</v>
      </c>
      <c r="G30" s="132">
        <v>0.73</v>
      </c>
      <c r="H30" s="130">
        <f t="shared" si="0"/>
        <v>12.17</v>
      </c>
      <c r="I30" s="98">
        <v>0.22989999999999999</v>
      </c>
      <c r="J30" s="98">
        <v>1.1288</v>
      </c>
      <c r="K30" s="46"/>
    </row>
    <row r="31" spans="1:11" ht="30" x14ac:dyDescent="0.25">
      <c r="A31" s="111" t="str">
        <f>IF('Orçamento-base'!A31&gt;0,'Orçamento-base'!A31,"")</f>
        <v/>
      </c>
      <c r="B31" s="111">
        <f>'Orçamento-base'!B31</f>
        <v>17</v>
      </c>
      <c r="C31" s="111" t="str">
        <f>IF('Orçamento-base'!C31&gt;0,'Orçamento-base'!C31,"")</f>
        <v>1.3.13</v>
      </c>
      <c r="D31" s="131" t="str">
        <f>IF('Orçamento-base'!G31&gt;0,'Orçamento-base'!G31,"")</f>
        <v>EXECUÇÃO DE PINTURA DE LIGAÇÃO COM EMULSÃO ASFÁLTICA RR-2C. AF_11/2019</v>
      </c>
      <c r="E31" s="130">
        <f>IF('Orçamento-base'!H31&gt;0,'Orçamento-base'!H31,"")</f>
        <v>1680</v>
      </c>
      <c r="F31" s="106" t="str">
        <f>IF('Orçamento-base'!I31&gt;0,'Orçamento-base'!I31,"")</f>
        <v>m2</v>
      </c>
      <c r="G31" s="134">
        <v>3.75</v>
      </c>
      <c r="H31" s="130">
        <f t="shared" si="0"/>
        <v>6300</v>
      </c>
      <c r="I31" s="98">
        <v>0.22989999999999999</v>
      </c>
      <c r="J31" s="98">
        <v>1.1288</v>
      </c>
      <c r="K31" s="46"/>
    </row>
    <row r="32" spans="1:11" ht="45" x14ac:dyDescent="0.25">
      <c r="A32" s="111" t="str">
        <f>IF('Orçamento-base'!A32&gt;0,'Orçamento-base'!A32,"")</f>
        <v/>
      </c>
      <c r="B32" s="111">
        <f>'Orçamento-base'!B32</f>
        <v>18</v>
      </c>
      <c r="C32" s="111" t="str">
        <f>IF('Orçamento-base'!C32&gt;0,'Orçamento-base'!C32,"")</f>
        <v>1.3.14</v>
      </c>
      <c r="D32" s="131" t="str">
        <f>IF('Orçamento-base'!G32&gt;0,'Orçamento-base'!G32,"")</f>
        <v>TRANSPORTE COM CAMINHÃO TANQUE DE TRANSPORTE DE MATERIAL ASFÁLTICO DE 30000 L, EM VIA URBANA PAVIMENTADA, DMT ATÉ 30KM (UNIDADE: TXKM). AF_07/2020</v>
      </c>
      <c r="E32" s="130">
        <f>IF('Orçamento-base'!H32&gt;0,'Orçamento-base'!H32,"")</f>
        <v>30.240000000000002</v>
      </c>
      <c r="F32" s="106" t="str">
        <f>IF('Orçamento-base'!I32&gt;0,'Orçamento-base'!I32,"")</f>
        <v>txkm</v>
      </c>
      <c r="G32" s="134">
        <v>1.82</v>
      </c>
      <c r="H32" s="130">
        <f t="shared" si="0"/>
        <v>55.04</v>
      </c>
      <c r="I32" s="98">
        <v>0.22989999999999999</v>
      </c>
      <c r="J32" s="98">
        <v>1.1288</v>
      </c>
      <c r="K32" s="46"/>
    </row>
    <row r="33" spans="1:13" ht="60" x14ac:dyDescent="0.25">
      <c r="A33" s="111" t="str">
        <f>IF('Orçamento-base'!A33&gt;0,'Orçamento-base'!A33,"")</f>
        <v/>
      </c>
      <c r="B33" s="111">
        <f>'Orçamento-base'!B33</f>
        <v>19</v>
      </c>
      <c r="C33" s="111" t="str">
        <f>IF('Orçamento-base'!C33&gt;0,'Orçamento-base'!C33,"")</f>
        <v>1.3.15</v>
      </c>
      <c r="D33" s="131" t="str">
        <f>IF('Orçamento-base'!G33&gt;0,'Orçamento-base'!G33,"")</f>
        <v>TRANSPORTE COM CAMINHÃO TANQUE DE TRANSPORTE DE MATERIAL ASFÁLTICO DE 30000 L, EM VIA URBANA PAVIMENTADA, ADICIONAL PARA DMT EXCEDENTE A 30 KM (UNIDADE: TXKM). AF_07/2020</v>
      </c>
      <c r="E33" s="130">
        <f>IF('Orçamento-base'!H33&gt;0,'Orçamento-base'!H33,"")</f>
        <v>6.048</v>
      </c>
      <c r="F33" s="106" t="str">
        <f>IF('Orçamento-base'!I33&gt;0,'Orçamento-base'!I33,"")</f>
        <v>txkm</v>
      </c>
      <c r="G33" s="132">
        <v>0.73</v>
      </c>
      <c r="H33" s="130">
        <f t="shared" si="0"/>
        <v>4.42</v>
      </c>
      <c r="I33" s="98">
        <v>0.22989999999999999</v>
      </c>
      <c r="J33" s="98">
        <v>1.1288</v>
      </c>
      <c r="K33" s="46"/>
    </row>
    <row r="34" spans="1:13" x14ac:dyDescent="0.25">
      <c r="A34" s="111" t="str">
        <f>IF('Orçamento-base'!A34&gt;0,'Orçamento-base'!A34,"")</f>
        <v/>
      </c>
      <c r="B34" s="111">
        <f>'Orçamento-base'!B34</f>
        <v>20</v>
      </c>
      <c r="C34" s="111" t="str">
        <f>IF('Orçamento-base'!C34&gt;0,'Orçamento-base'!C34,"")</f>
        <v>1.3.16</v>
      </c>
      <c r="D34" s="131" t="str">
        <f>IF('Orçamento-base'!G34&gt;0,'Orçamento-base'!G34,"")</f>
        <v>CBUQ , INCLUSIVE CAP E EXCLUSIVE TRANSPORTE</v>
      </c>
      <c r="E34" s="130">
        <f>IF('Orçamento-base'!H34&gt;0,'Orçamento-base'!H34,"")</f>
        <v>84</v>
      </c>
      <c r="F34" s="106" t="str">
        <f>IF('Orçamento-base'!I34&gt;0,'Orçamento-base'!I34,"")</f>
        <v>m3</v>
      </c>
      <c r="G34" s="132">
        <v>1764.28</v>
      </c>
      <c r="H34" s="130">
        <f t="shared" si="0"/>
        <v>148199.51999999999</v>
      </c>
      <c r="I34" s="98">
        <v>0.22989999999999999</v>
      </c>
      <c r="J34" s="98">
        <v>1.1288</v>
      </c>
      <c r="K34" s="46"/>
    </row>
    <row r="35" spans="1:13" x14ac:dyDescent="0.25">
      <c r="A35" s="111" t="str">
        <f>IF('Orçamento-base'!A35&gt;0,'Orçamento-base'!A35,"")</f>
        <v/>
      </c>
      <c r="B35" s="111">
        <f>'Orçamento-base'!B35</f>
        <v>21</v>
      </c>
      <c r="C35" s="111" t="str">
        <f>IF('Orçamento-base'!C35&gt;0,'Orçamento-base'!C35,"")</f>
        <v>1.3.17</v>
      </c>
      <c r="D35" s="131" t="str">
        <f>IF('Orçamento-base'!G35&gt;0,'Orçamento-base'!G35,"")</f>
        <v>CARGA, MANOBRA E DESCARGA</v>
      </c>
      <c r="E35" s="130">
        <f>IF('Orçamento-base'!H35&gt;0,'Orçamento-base'!H35,"")</f>
        <v>201.6</v>
      </c>
      <c r="F35" s="106" t="str">
        <f>IF('Orçamento-base'!I35&gt;0,'Orçamento-base'!I35,"")</f>
        <v>t</v>
      </c>
      <c r="G35" s="132">
        <v>7.72</v>
      </c>
      <c r="H35" s="130">
        <f t="shared" si="0"/>
        <v>1556.35</v>
      </c>
      <c r="I35" s="98">
        <v>0.22989999999999999</v>
      </c>
      <c r="J35" s="98">
        <v>1.1288</v>
      </c>
      <c r="K35" s="46"/>
    </row>
    <row r="36" spans="1:13" ht="45" x14ac:dyDescent="0.25">
      <c r="A36" s="111" t="str">
        <f>IF('Orçamento-base'!A36&gt;0,'Orçamento-base'!A36,"")</f>
        <v/>
      </c>
      <c r="B36" s="111">
        <f>'Orçamento-base'!B36</f>
        <v>22</v>
      </c>
      <c r="C36" s="111" t="str">
        <f>IF('Orçamento-base'!C36&gt;0,'Orçamento-base'!C36,"")</f>
        <v>1.3.18</v>
      </c>
      <c r="D36" s="131" t="str">
        <f>IF('Orçamento-base'!G36&gt;0,'Orçamento-base'!G36,"")</f>
        <v xml:space="preserve">TRANSPORTE COM CAMINHÃO BASCULANTE DE 10 M³, EM VIA URBANA PAVIMENTADA, DMT ATÉ 30 KM (UNIDADE: M3XKM). AF_07/2020 </v>
      </c>
      <c r="E36" s="130">
        <f>IF('Orçamento-base'!H36&gt;0,'Orçamento-base'!H36,"")</f>
        <v>3360</v>
      </c>
      <c r="F36" s="106" t="str">
        <f>IF('Orçamento-base'!I36&gt;0,'Orçamento-base'!I36,"")</f>
        <v>m3xkm</v>
      </c>
      <c r="G36" s="132">
        <v>3.17</v>
      </c>
      <c r="H36" s="130">
        <f t="shared" si="0"/>
        <v>10651.2</v>
      </c>
      <c r="I36" s="98">
        <v>0.22989999999999999</v>
      </c>
      <c r="J36" s="98">
        <v>1.1288</v>
      </c>
      <c r="K36" s="46"/>
    </row>
    <row r="37" spans="1:13" ht="45" x14ac:dyDescent="0.25">
      <c r="A37" s="111" t="str">
        <f>IF('Orçamento-base'!A37&gt;0,'Orçamento-base'!A37,"")</f>
        <v/>
      </c>
      <c r="B37" s="111">
        <f>'Orçamento-base'!B37</f>
        <v>23</v>
      </c>
      <c r="C37" s="111" t="str">
        <f>IF('Orçamento-base'!C37&gt;0,'Orçamento-base'!C37,"")</f>
        <v>1.3.19</v>
      </c>
      <c r="D37" s="131" t="str">
        <f>IF('Orçamento-base'!G37&gt;0,'Orçamento-base'!G37,"")</f>
        <v xml:space="preserve">TRANSPORTE COM CAMINHÃO BASCULANTE DE 10 M³, EM VIA URBANA PAVIMENTADA, EXCEDENTE DE 30 KM (UNIDADE: M3XKM). AF_07/2020 </v>
      </c>
      <c r="E37" s="130">
        <f>IF('Orçamento-base'!H37&gt;0,'Orçamento-base'!H37,"")</f>
        <v>672</v>
      </c>
      <c r="F37" s="106" t="str">
        <f>IF('Orçamento-base'!I37&gt;0,'Orçamento-base'!I37,"")</f>
        <v>m3xkm</v>
      </c>
      <c r="G37" s="132">
        <v>1.24</v>
      </c>
      <c r="H37" s="130">
        <f t="shared" si="0"/>
        <v>833.28</v>
      </c>
      <c r="I37" s="98">
        <v>0.22989999999999999</v>
      </c>
      <c r="J37" s="98">
        <v>1.1288</v>
      </c>
      <c r="K37" s="46"/>
    </row>
    <row r="38" spans="1:13" s="143" customFormat="1" ht="45" x14ac:dyDescent="0.25">
      <c r="A38" s="111" t="str">
        <f>IF('Orçamento-base'!A38&gt;0,'Orçamento-base'!A38,"")</f>
        <v/>
      </c>
      <c r="B38" s="111">
        <f>'Orçamento-base'!B38</f>
        <v>24</v>
      </c>
      <c r="C38" s="111" t="str">
        <f>IF('Orçamento-base'!C38&gt;0,'Orçamento-base'!C38,"")</f>
        <v>1.3.20</v>
      </c>
      <c r="D38" s="131" t="str">
        <f>IF('Orçamento-base'!G38&gt;0,'Orçamento-base'!G38,"")</f>
        <v>TRANSPORTE COM CAMINHÃO TANQUE DE TRANSPORTE DE MATERIAL ASFÁLTICO DE 30000 L, EM VIA URBANA PAVIMENTADA, DMT ATÉ 30KM (UNIDADE: TXKM). AF_07/2020</v>
      </c>
      <c r="E38" s="130">
        <f>IF('Orçamento-base'!H38&gt;0,'Orçamento-base'!H38,"")</f>
        <v>509.88671999999997</v>
      </c>
      <c r="F38" s="106" t="str">
        <f>IF('Orçamento-base'!I38&gt;0,'Orçamento-base'!I38,"")</f>
        <v>txkm</v>
      </c>
      <c r="G38" s="133">
        <v>1.82</v>
      </c>
      <c r="H38" s="130">
        <f>IFERROR(IF(E38*G38&lt;&gt;0,ROUND(ROUND(E38,4)*ROUND(G38,4),2),""),"")</f>
        <v>927.99</v>
      </c>
      <c r="I38" s="140">
        <v>0.22989999999999999</v>
      </c>
      <c r="J38" s="140">
        <v>1.1288</v>
      </c>
      <c r="K38" s="141"/>
      <c r="L38" s="142"/>
    </row>
    <row r="39" spans="1:13" ht="60" x14ac:dyDescent="0.25">
      <c r="A39" s="111" t="str">
        <f>IF('Orçamento-base'!A39&gt;0,'Orçamento-base'!A39,"")</f>
        <v/>
      </c>
      <c r="B39" s="111">
        <f>'Orçamento-base'!B39</f>
        <v>25</v>
      </c>
      <c r="C39" s="111" t="str">
        <f>IF('Orçamento-base'!C39&gt;0,'Orçamento-base'!C39,"")</f>
        <v>1.3.21</v>
      </c>
      <c r="D39" s="131" t="str">
        <f>IF('Orçamento-base'!G39&gt;0,'Orçamento-base'!G39,"")</f>
        <v>TRANSPORTE COM CAMINHÃO TANQUE DE TRANSPORTE DE MATERIAL ASFÁLTICO DE 30000 L, EM VIA URBANA PAVIMENTADA, ADICIONAL PARA DMT EXCEDENTE A 30 KM (UNIDADE: TXKM). AF_07/2020</v>
      </c>
      <c r="E39" s="130">
        <f>IF('Orçamento-base'!H39&gt;0,'Orçamento-base'!H39,"")</f>
        <v>917.79609599999992</v>
      </c>
      <c r="F39" s="106" t="str">
        <f>IF('Orçamento-base'!I39&gt;0,'Orçamento-base'!I39,"")</f>
        <v>txkm</v>
      </c>
      <c r="G39" s="135">
        <v>0.73</v>
      </c>
      <c r="H39" s="130">
        <f t="shared" si="0"/>
        <v>669.99</v>
      </c>
      <c r="I39" s="98">
        <v>0.22989999999999999</v>
      </c>
      <c r="J39" s="98">
        <v>1.1288</v>
      </c>
      <c r="K39" s="46"/>
      <c r="M39" s="139"/>
    </row>
    <row r="40" spans="1:13" x14ac:dyDescent="0.25">
      <c r="A40" s="111" t="str">
        <f>IF('Orçamento-base'!A40&gt;0,'Orçamento-base'!A40,"")</f>
        <v/>
      </c>
      <c r="B40" s="111" t="str">
        <f>'Orçamento-base'!B40</f>
        <v/>
      </c>
      <c r="C40" s="111" t="s">
        <v>4094</v>
      </c>
      <c r="D40" s="131" t="str">
        <f>IF('Orçamento-base'!G40&gt;0,'Orçamento-base'!G40,"")</f>
        <v>SINALIZAÇÃO VIÁRIA</v>
      </c>
      <c r="E40" s="130" t="str">
        <f>IF('Orçamento-base'!H40&gt;0,'Orçamento-base'!H40,"")</f>
        <v/>
      </c>
      <c r="F40" s="106" t="str">
        <f>IF('Orçamento-base'!I40&gt;0,'Orçamento-base'!I40,"")</f>
        <v/>
      </c>
      <c r="G40" s="126"/>
      <c r="H40" s="106" t="str">
        <f t="shared" si="0"/>
        <v/>
      </c>
      <c r="I40" s="98"/>
      <c r="J40" s="98"/>
      <c r="K40" s="46"/>
    </row>
    <row r="41" spans="1:13" ht="60" x14ac:dyDescent="0.25">
      <c r="A41" s="111" t="str">
        <f>IF('Orçamento-base'!A41&gt;0,'Orçamento-base'!A41,"")</f>
        <v/>
      </c>
      <c r="B41" s="111">
        <f>'Orçamento-base'!B41</f>
        <v>26</v>
      </c>
      <c r="C41" s="111" t="s">
        <v>4095</v>
      </c>
      <c r="D41" s="131" t="str">
        <f>IF('Orçamento-base'!G41&gt;0,'Orçamento-base'!G41,"")</f>
        <v>PINTURA DE BORDO VIÁRIO SOBRE ASFALTO COM TINTA RETRORREFLETIVA A BASE DE RESINA ACRÍLICA COM MICROESFERAS DE VIDRO, APLICAÇÃO MECÂNICA COM DEMARCADORA AUTOPROPELIDA. AF_05/2021</v>
      </c>
      <c r="E41" s="130">
        <f>IF('Orçamento-base'!H41&gt;0,'Orçamento-base'!H41,"")</f>
        <v>560</v>
      </c>
      <c r="F41" s="106" t="str">
        <f>IF('Orçamento-base'!I41&gt;0,'Orçamento-base'!I41,"")</f>
        <v>m</v>
      </c>
      <c r="G41" s="135">
        <v>7.69</v>
      </c>
      <c r="H41" s="130">
        <f t="shared" si="0"/>
        <v>4306.3999999999996</v>
      </c>
      <c r="I41" s="98">
        <v>0.22989999999999999</v>
      </c>
      <c r="J41" s="98">
        <v>1.1288</v>
      </c>
      <c r="K41" s="46"/>
    </row>
    <row r="42" spans="1:13" ht="60" x14ac:dyDescent="0.25">
      <c r="A42" s="111" t="str">
        <f>IF('Orçamento-base'!A42&gt;0,'Orçamento-base'!A42,"")</f>
        <v/>
      </c>
      <c r="B42" s="111">
        <f>'Orçamento-base'!B42</f>
        <v>27</v>
      </c>
      <c r="C42" s="111" t="s">
        <v>4096</v>
      </c>
      <c r="D42" s="131" t="str">
        <f>IF('Orçamento-base'!G42&gt;0,'Orçamento-base'!G42,"")</f>
        <v>PINTURA DE EIXO VIÁRIO SOBRE ASFALTO COM TINTA RETRORREFLETIVA A BASE DE RESINA ACRÍLICA COM MICROESFERAS DE VIDRO, APLICAÇÃO MECÂNICA COM DEMARCADORA AUTOPROPELIDA. AF_05/2021</v>
      </c>
      <c r="E42" s="130">
        <f>IF('Orçamento-base'!H42&gt;0,'Orçamento-base'!H42,"")</f>
        <v>280</v>
      </c>
      <c r="F42" s="106" t="str">
        <f>IF('Orçamento-base'!I42&gt;0,'Orçamento-base'!I42,"")</f>
        <v>m</v>
      </c>
      <c r="G42" s="135">
        <v>7.69</v>
      </c>
      <c r="H42" s="130">
        <f t="shared" si="0"/>
        <v>2153.1999999999998</v>
      </c>
      <c r="I42" s="98">
        <v>0.22989999999999999</v>
      </c>
      <c r="J42" s="98">
        <v>1.1288</v>
      </c>
      <c r="K42" s="46"/>
    </row>
    <row r="43" spans="1:13" ht="30" x14ac:dyDescent="0.25">
      <c r="A43" s="111" t="str">
        <f>IF('Orçamento-base'!A43&gt;0,'Orçamento-base'!A43,"")</f>
        <v/>
      </c>
      <c r="B43" s="111">
        <f>'Orçamento-base'!B43</f>
        <v>28</v>
      </c>
      <c r="C43" s="111" t="s">
        <v>4097</v>
      </c>
      <c r="D43" s="131" t="str">
        <f>IF('Orçamento-base'!G43&gt;0,'Orçamento-base'!G43,"")</f>
        <v>Placa em aço nº 16 galvanizado com película retrorrefletiva tipo III + III - confecção</v>
      </c>
      <c r="E43" s="130">
        <f>IF('Orçamento-base'!H43&gt;0,'Orçamento-base'!H43,"")</f>
        <v>0.88</v>
      </c>
      <c r="F43" s="106" t="str">
        <f>IF('Orçamento-base'!I43&gt;0,'Orçamento-base'!I43,"")</f>
        <v>m2</v>
      </c>
      <c r="G43" s="135">
        <v>689.84</v>
      </c>
      <c r="H43" s="130">
        <f t="shared" si="0"/>
        <v>607.05999999999995</v>
      </c>
      <c r="I43" s="98">
        <v>0.22989999999999999</v>
      </c>
      <c r="J43" s="98">
        <v>1.1288</v>
      </c>
      <c r="K43" s="46"/>
    </row>
    <row r="44" spans="1:13" x14ac:dyDescent="0.25">
      <c r="A44" s="111" t="str">
        <f>IF('Orçamento-base'!A44&gt;0,'Orçamento-base'!A44,"")</f>
        <v/>
      </c>
      <c r="B44" s="111">
        <f>'Orçamento-base'!B44</f>
        <v>29</v>
      </c>
      <c r="C44" s="111" t="s">
        <v>4098</v>
      </c>
      <c r="D44" s="131" t="str">
        <f>IF('Orçamento-base'!G44&gt;0,'Orçamento-base'!G44,"")</f>
        <v>Suporte metálico galvanizado -  fornecimento e implantação</v>
      </c>
      <c r="E44" s="130">
        <f>IF('Orçamento-base'!H44&gt;0,'Orçamento-base'!H44,"")</f>
        <v>4</v>
      </c>
      <c r="F44" s="106" t="str">
        <f>IF('Orçamento-base'!I44&gt;0,'Orçamento-base'!I44,"")</f>
        <v>un</v>
      </c>
      <c r="G44" s="135">
        <v>498.29</v>
      </c>
      <c r="H44" s="130">
        <f t="shared" si="0"/>
        <v>1993.16</v>
      </c>
      <c r="I44" s="98">
        <v>0.22989999999999999</v>
      </c>
      <c r="J44" s="98">
        <v>1.1288</v>
      </c>
      <c r="K44" s="46"/>
    </row>
    <row r="45" spans="1:13" ht="30" x14ac:dyDescent="0.25">
      <c r="A45" s="111" t="str">
        <f>IF('Orçamento-base'!A45&gt;0,'Orçamento-base'!A45,"")</f>
        <v/>
      </c>
      <c r="B45" s="111">
        <f>'Orçamento-base'!B45</f>
        <v>30</v>
      </c>
      <c r="C45" s="111" t="s">
        <v>4099</v>
      </c>
      <c r="D45" s="131" t="str">
        <f>IF('Orçamento-base'!G45&gt;0,'Orçamento-base'!G45,"")</f>
        <v>Escavação manual em material de 2ª categoria na profundidade de até 1 m</v>
      </c>
      <c r="E45" s="130">
        <f>IF('Orçamento-base'!H45&gt;0,'Orçamento-base'!H45,"")</f>
        <v>0.22</v>
      </c>
      <c r="F45" s="106" t="str">
        <f>IF('Orçamento-base'!I45&gt;0,'Orçamento-base'!I45,"")</f>
        <v>m3</v>
      </c>
      <c r="G45" s="136">
        <v>78.14</v>
      </c>
      <c r="H45" s="130">
        <f t="shared" si="0"/>
        <v>17.190000000000001</v>
      </c>
      <c r="I45" s="98">
        <v>0.22989999999999999</v>
      </c>
      <c r="J45" s="98">
        <v>1.1288</v>
      </c>
      <c r="K45" s="46"/>
    </row>
    <row r="46" spans="1:13" ht="30" x14ac:dyDescent="0.25">
      <c r="A46" s="111" t="str">
        <f>IF('Orçamento-base'!A46&gt;0,'Orçamento-base'!A46,"")</f>
        <v/>
      </c>
      <c r="B46" s="111">
        <f>'Orçamento-base'!B46</f>
        <v>31</v>
      </c>
      <c r="C46" s="111" t="s">
        <v>4100</v>
      </c>
      <c r="D46" s="131" t="str">
        <f>IF('Orçamento-base'!G46&gt;0,'Orçamento-base'!G46,"")</f>
        <v>Concreto fck = 15 MPa - confecção em betoneira e lançamento manual</v>
      </c>
      <c r="E46" s="130">
        <f>IF('Orçamento-base'!H46&gt;0,'Orçamento-base'!H46,"")</f>
        <v>0.22</v>
      </c>
      <c r="F46" s="106" t="str">
        <f>IF('Orçamento-base'!I46&gt;0,'Orçamento-base'!I46,"")</f>
        <v>m3</v>
      </c>
      <c r="G46" s="135">
        <v>582.87</v>
      </c>
      <c r="H46" s="130">
        <f t="shared" si="0"/>
        <v>128.22999999999999</v>
      </c>
      <c r="I46" s="98">
        <v>0.22989999999999999</v>
      </c>
      <c r="J46" s="98">
        <v>1.1288</v>
      </c>
      <c r="K46" s="46"/>
    </row>
    <row r="47" spans="1:13" x14ac:dyDescent="0.25">
      <c r="A47" s="111" t="str">
        <f>IF('Orçamento-base'!A47&gt;0,'Orçamento-base'!A47,"")</f>
        <v/>
      </c>
      <c r="B47" s="111" t="str">
        <f>'Orçamento-base'!B47</f>
        <v/>
      </c>
      <c r="C47" s="111" t="s">
        <v>4101</v>
      </c>
      <c r="D47" s="131" t="str">
        <f>IF('Orçamento-base'!G47&gt;0,'Orçamento-base'!G47,"")</f>
        <v>DESMOBILIZAÇÃO</v>
      </c>
      <c r="E47" s="130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3" x14ac:dyDescent="0.25">
      <c r="A48" s="111" t="str">
        <f>IF('Orçamento-base'!A48&gt;0,'Orçamento-base'!A48,"")</f>
        <v/>
      </c>
      <c r="B48" s="111">
        <f>'Orçamento-base'!B48</f>
        <v>32</v>
      </c>
      <c r="C48" s="111" t="s">
        <v>4102</v>
      </c>
      <c r="D48" s="131" t="str">
        <f>IF('Orçamento-base'!G48&gt;0,'Orçamento-base'!G48,"")</f>
        <v>DESMOBILIZAÇÃO DE EQUIPAMENTOS</v>
      </c>
      <c r="E48" s="130">
        <f>IF('Orçamento-base'!H48&gt;0,'Orçamento-base'!H48,"")</f>
        <v>1</v>
      </c>
      <c r="F48" s="106" t="str">
        <f>IF('Orçamento-base'!I48&gt;0,'Orçamento-base'!I48,"")</f>
        <v>cj</v>
      </c>
      <c r="G48" s="137">
        <v>5733.34</v>
      </c>
      <c r="H48" s="130">
        <f>IFERROR(IF(E48*G48&lt;&gt;0,ROUND(ROUND(E48,4)*ROUND(G48,4),2),""),"")</f>
        <v>5733.34</v>
      </c>
      <c r="I48" s="98">
        <v>0.22989999999999999</v>
      </c>
      <c r="J48" s="98">
        <v>1.1288</v>
      </c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30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30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30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30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30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30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30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30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30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30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30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30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30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30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30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30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30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 t="str">
        <f>'Orçamento-base'!B66</f>
        <v/>
      </c>
      <c r="C66" s="111" t="str">
        <f>IF('Orçamento-base'!C66&gt;0,'Orçamento-base'!C66,"")</f>
        <v/>
      </c>
      <c r="D66" s="106" t="str">
        <f>IF('Orçamento-base'!G66&gt;0,'Orçamento-base'!G66,"")</f>
        <v/>
      </c>
      <c r="E66" s="130" t="str">
        <f>IF('Orçamento-base'!H66&gt;0,'Orçamento-base'!H66,"")</f>
        <v/>
      </c>
      <c r="F66" s="106" t="str">
        <f>IF('Orçamento-base'!I66&gt;0,'Orçamento-base'!I66,"")</f>
        <v/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 t="str">
        <f>'Orçamento-base'!B67</f>
        <v/>
      </c>
      <c r="C67" s="111" t="str">
        <f>IF('Orçamento-base'!C67&gt;0,'Orçamento-base'!C67,"")</f>
        <v/>
      </c>
      <c r="D67" s="106" t="str">
        <f>IF('Orçamento-base'!G67&gt;0,'Orçamento-base'!G67,"")</f>
        <v/>
      </c>
      <c r="E67" s="130" t="str">
        <f>IF('Orçamento-base'!H67&gt;0,'Orçamento-base'!H67,"")</f>
        <v/>
      </c>
      <c r="F67" s="106" t="str">
        <f>IF('Orçamento-base'!I67&gt;0,'Orçamento-base'!I67,"")</f>
        <v/>
      </c>
      <c r="G67" s="114"/>
      <c r="H67" s="106" t="str">
        <f t="shared" si="0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 t="str">
        <f>'Orçamento-base'!B68</f>
        <v/>
      </c>
      <c r="C68" s="111" t="str">
        <f>IF('Orçamento-base'!C68&gt;0,'Orçamento-base'!C68,"")</f>
        <v/>
      </c>
      <c r="D68" s="106" t="str">
        <f>IF('Orçamento-base'!G68&gt;0,'Orçamento-base'!G68,"")</f>
        <v/>
      </c>
      <c r="E68" s="130" t="str">
        <f>IF('Orçamento-base'!H68&gt;0,'Orçamento-base'!H68,"")</f>
        <v/>
      </c>
      <c r="F68" s="106" t="str">
        <f>IF('Orçamento-base'!I68&gt;0,'Orçamento-base'!I68,"")</f>
        <v/>
      </c>
      <c r="G68" s="114"/>
      <c r="H68" s="106" t="str">
        <f t="shared" si="0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 t="str">
        <f>'Orçamento-base'!B69</f>
        <v/>
      </c>
      <c r="C69" s="111" t="str">
        <f>IF('Orçamento-base'!C69&gt;0,'Orçamento-base'!C69,"")</f>
        <v/>
      </c>
      <c r="D69" s="106" t="str">
        <f>IF('Orçamento-base'!G69&gt;0,'Orçamento-base'!G69,"")</f>
        <v/>
      </c>
      <c r="E69" s="130" t="str">
        <f>IF('Orçamento-base'!H69&gt;0,'Orçamento-base'!H69,"")</f>
        <v/>
      </c>
      <c r="F69" s="106" t="str">
        <f>IF('Orçamento-base'!I69&gt;0,'Orçamento-base'!I69,"")</f>
        <v/>
      </c>
      <c r="G69" s="114"/>
      <c r="H69" s="106" t="str">
        <f t="shared" si="0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 t="str">
        <f>'Orçamento-base'!B70</f>
        <v/>
      </c>
      <c r="C70" s="111" t="str">
        <f>IF('Orçamento-base'!C70&gt;0,'Orçamento-base'!C70,"")</f>
        <v/>
      </c>
      <c r="D70" s="106" t="str">
        <f>IF('Orçamento-base'!G70&gt;0,'Orçamento-base'!G70,"")</f>
        <v/>
      </c>
      <c r="E70" s="130" t="str">
        <f>IF('Orçamento-base'!H70&gt;0,'Orçamento-base'!H70,"")</f>
        <v/>
      </c>
      <c r="F70" s="106" t="str">
        <f>IF('Orçamento-base'!I70&gt;0,'Orçamento-base'!I70,"")</f>
        <v/>
      </c>
      <c r="G70" s="114"/>
      <c r="H70" s="106" t="str">
        <f t="shared" si="0"/>
        <v/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 t="str">
        <f>'Orçamento-base'!B71</f>
        <v/>
      </c>
      <c r="C71" s="111" t="str">
        <f>IF('Orçamento-base'!C71&gt;0,'Orçamento-base'!C71,"")</f>
        <v/>
      </c>
      <c r="D71" s="106" t="str">
        <f>IF('Orçamento-base'!G71&gt;0,'Orçamento-base'!G71,"")</f>
        <v/>
      </c>
      <c r="E71" s="130" t="str">
        <f>IF('Orçamento-base'!H71&gt;0,'Orçamento-base'!H71,"")</f>
        <v/>
      </c>
      <c r="F71" s="106" t="str">
        <f>IF('Orçamento-base'!I71&gt;0,'Orçamento-base'!I71,"")</f>
        <v/>
      </c>
      <c r="G71" s="114"/>
      <c r="H71" s="106" t="str">
        <f t="shared" si="0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 t="str">
        <f>'Orçamento-base'!B72</f>
        <v/>
      </c>
      <c r="C72" s="111" t="str">
        <f>IF('Orçamento-base'!C72&gt;0,'Orçamento-base'!C72,"")</f>
        <v/>
      </c>
      <c r="D72" s="106" t="str">
        <f>IF('Orçamento-base'!G72&gt;0,'Orçamento-base'!G72,"")</f>
        <v/>
      </c>
      <c r="E72" s="130" t="str">
        <f>IF('Orçamento-base'!H72&gt;0,'Orçamento-base'!H72,"")</f>
        <v/>
      </c>
      <c r="F72" s="106" t="str">
        <f>IF('Orçamento-base'!I72&gt;0,'Orçamento-base'!I72,"")</f>
        <v/>
      </c>
      <c r="G72" s="114"/>
      <c r="H72" s="106" t="str">
        <f t="shared" si="0"/>
        <v/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 t="str">
        <f>'Orçamento-base'!B73</f>
        <v/>
      </c>
      <c r="C73" s="111" t="str">
        <f>IF('Orçamento-base'!C73&gt;0,'Orçamento-base'!C73,"")</f>
        <v/>
      </c>
      <c r="D73" s="106" t="str">
        <f>IF('Orçamento-base'!G73&gt;0,'Orçamento-base'!G73,"")</f>
        <v/>
      </c>
      <c r="E73" s="130" t="str">
        <f>IF('Orçamento-base'!H73&gt;0,'Orçamento-base'!H73,"")</f>
        <v/>
      </c>
      <c r="F73" s="106" t="str">
        <f>IF('Orçamento-base'!I73&gt;0,'Orçamento-base'!I73,"")</f>
        <v/>
      </c>
      <c r="G73" s="114"/>
      <c r="H73" s="106" t="str">
        <f t="shared" si="0"/>
        <v/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 t="str">
        <f>'Orçamento-base'!B74</f>
        <v/>
      </c>
      <c r="C74" s="111" t="str">
        <f>IF('Orçamento-base'!C74&gt;0,'Orçamento-base'!C74,"")</f>
        <v/>
      </c>
      <c r="D74" s="106" t="str">
        <f>IF('Orçamento-base'!G74&gt;0,'Orçamento-base'!G74,"")</f>
        <v/>
      </c>
      <c r="E74" s="130" t="str">
        <f>IF('Orçamento-base'!H74&gt;0,'Orçamento-base'!H74,"")</f>
        <v/>
      </c>
      <c r="F74" s="106" t="str">
        <f>IF('Orçamento-base'!I74&gt;0,'Orçamento-base'!I74,"")</f>
        <v/>
      </c>
      <c r="G74" s="114"/>
      <c r="H74" s="106" t="str">
        <f t="shared" si="0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 t="str">
        <f>'Orçamento-base'!B75</f>
        <v/>
      </c>
      <c r="C75" s="111" t="str">
        <f>IF('Orçamento-base'!C75&gt;0,'Orçamento-base'!C75,"")</f>
        <v/>
      </c>
      <c r="D75" s="106" t="str">
        <f>IF('Orçamento-base'!G75&gt;0,'Orçamento-base'!G75,"")</f>
        <v/>
      </c>
      <c r="E75" s="130" t="str">
        <f>IF('Orçamento-base'!H75&gt;0,'Orçamento-base'!H75,"")</f>
        <v/>
      </c>
      <c r="F75" s="106" t="str">
        <f>IF('Orçamento-base'!I75&gt;0,'Orçamento-base'!I75,"")</f>
        <v/>
      </c>
      <c r="G75" s="114"/>
      <c r="H75" s="106" t="str">
        <f t="shared" si="0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 t="str">
        <f>'Orçamento-base'!B76</f>
        <v/>
      </c>
      <c r="C76" s="111" t="str">
        <f>IF('Orçamento-base'!C76&gt;0,'Orçamento-base'!C76,"")</f>
        <v/>
      </c>
      <c r="D76" s="106" t="str">
        <f>IF('Orçamento-base'!G76&gt;0,'Orçamento-base'!G76,"")</f>
        <v/>
      </c>
      <c r="E76" s="130" t="str">
        <f>IF('Orçamento-base'!H76&gt;0,'Orçamento-base'!H76,"")</f>
        <v/>
      </c>
      <c r="F76" s="106" t="str">
        <f>IF('Orçamento-base'!I76&gt;0,'Orçamento-base'!I76,"")</f>
        <v/>
      </c>
      <c r="G76" s="114"/>
      <c r="H76" s="106" t="str">
        <f t="shared" si="0"/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 t="str">
        <f>'Orçamento-base'!B77</f>
        <v/>
      </c>
      <c r="C77" s="111" t="str">
        <f>IF('Orçamento-base'!C77&gt;0,'Orçamento-base'!C77,"")</f>
        <v/>
      </c>
      <c r="D77" s="106" t="str">
        <f>IF('Orçamento-base'!G77&gt;0,'Orçamento-base'!G77,"")</f>
        <v/>
      </c>
      <c r="E77" s="130" t="str">
        <f>IF('Orçamento-base'!H77&gt;0,'Orçamento-base'!H77,"")</f>
        <v/>
      </c>
      <c r="F77" s="106" t="str">
        <f>IF('Orçamento-base'!I77&gt;0,'Orçamento-base'!I77,"")</f>
        <v/>
      </c>
      <c r="G77" s="114"/>
      <c r="H77" s="106" t="str">
        <f t="shared" si="0"/>
        <v/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 t="str">
        <f>'Orçamento-base'!B78</f>
        <v/>
      </c>
      <c r="C78" s="111" t="str">
        <f>IF('Orçamento-base'!C78&gt;0,'Orçamento-base'!C78,"")</f>
        <v/>
      </c>
      <c r="D78" s="106" t="str">
        <f>IF('Orçamento-base'!G78&gt;0,'Orçamento-base'!G78,"")</f>
        <v/>
      </c>
      <c r="E78" s="130" t="str">
        <f>IF('Orçamento-base'!H78&gt;0,'Orçamento-base'!H78,"")</f>
        <v/>
      </c>
      <c r="F78" s="106" t="str">
        <f>IF('Orçamento-base'!I78&gt;0,'Orçamento-base'!I78,"")</f>
        <v/>
      </c>
      <c r="G78" s="114"/>
      <c r="H78" s="106" t="str">
        <f t="shared" ref="H78:H90" si="1">IFERROR(IF(E78*G78&lt;&gt;0,ROUND(ROUND(E78,4)*ROUND(G78,4),2),""),"")</f>
        <v/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 t="str">
        <f>'Orçamento-base'!B79</f>
        <v/>
      </c>
      <c r="C79" s="111" t="str">
        <f>IF('Orçamento-base'!C79&gt;0,'Orçamento-base'!C79,"")</f>
        <v/>
      </c>
      <c r="D79" s="106" t="str">
        <f>IF('Orçamento-base'!G79&gt;0,'Orçamento-base'!G79,"")</f>
        <v/>
      </c>
      <c r="E79" s="130" t="str">
        <f>IF('Orçamento-base'!H79&gt;0,'Orçamento-base'!H79,"")</f>
        <v/>
      </c>
      <c r="F79" s="106" t="str">
        <f>IF('Orçamento-base'!I79&gt;0,'Orçamento-base'!I79,"")</f>
        <v/>
      </c>
      <c r="G79" s="114"/>
      <c r="H79" s="106" t="str">
        <f t="shared" si="1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 t="str">
        <f>'Orçamento-base'!B80</f>
        <v/>
      </c>
      <c r="C80" s="111" t="str">
        <f>IF('Orçamento-base'!C80&gt;0,'Orçamento-base'!C80,"")</f>
        <v/>
      </c>
      <c r="D80" s="106" t="str">
        <f>IF('Orçamento-base'!G80&gt;0,'Orçamento-base'!G80,"")</f>
        <v/>
      </c>
      <c r="E80" s="130" t="str">
        <f>IF('Orçamento-base'!H80&gt;0,'Orçamento-base'!H80,"")</f>
        <v/>
      </c>
      <c r="F80" s="106" t="str">
        <f>IF('Orçamento-base'!I80&gt;0,'Orçamento-base'!I80,"")</f>
        <v/>
      </c>
      <c r="G80" s="114"/>
      <c r="H80" s="106" t="str">
        <f t="shared" si="1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 t="str">
        <f>'Orçamento-base'!B81</f>
        <v/>
      </c>
      <c r="C81" s="111" t="str">
        <f>IF('Orçamento-base'!C81&gt;0,'Orçamento-base'!C81,"")</f>
        <v/>
      </c>
      <c r="D81" s="106" t="str">
        <f>IF('Orçamento-base'!G81&gt;0,'Orçamento-base'!G81,"")</f>
        <v/>
      </c>
      <c r="E81" s="130" t="str">
        <f>IF('Orçamento-base'!H81&gt;0,'Orçamento-base'!H81,"")</f>
        <v/>
      </c>
      <c r="F81" s="106" t="str">
        <f>IF('Orçamento-base'!I81&gt;0,'Orçamento-base'!I81,"")</f>
        <v/>
      </c>
      <c r="G81" s="114"/>
      <c r="H81" s="106" t="str">
        <f t="shared" si="1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 t="str">
        <f>'Orçamento-base'!B82</f>
        <v/>
      </c>
      <c r="C82" s="111" t="str">
        <f>IF('Orçamento-base'!C82&gt;0,'Orçamento-base'!C82,"")</f>
        <v/>
      </c>
      <c r="D82" s="106" t="str">
        <f>IF('Orçamento-base'!G82&gt;0,'Orçamento-base'!G82,"")</f>
        <v/>
      </c>
      <c r="E82" s="130" t="str">
        <f>IF('Orçamento-base'!H82&gt;0,'Orçamento-base'!H82,"")</f>
        <v/>
      </c>
      <c r="F82" s="106" t="str">
        <f>IF('Orçamento-base'!I82&gt;0,'Orçamento-base'!I82,"")</f>
        <v/>
      </c>
      <c r="G82" s="114"/>
      <c r="H82" s="106" t="str">
        <f t="shared" si="1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 t="str">
        <f>'Orçamento-base'!B83</f>
        <v/>
      </c>
      <c r="C83" s="111" t="str">
        <f>IF('Orçamento-base'!C83&gt;0,'Orçamento-base'!C83,"")</f>
        <v/>
      </c>
      <c r="D83" s="106" t="str">
        <f>IF('Orçamento-base'!G83&gt;0,'Orçamento-base'!G83,"")</f>
        <v/>
      </c>
      <c r="E83" s="130" t="str">
        <f>IF('Orçamento-base'!H83&gt;0,'Orçamento-base'!H83,"")</f>
        <v/>
      </c>
      <c r="F83" s="106" t="str">
        <f>IF('Orçamento-base'!I83&gt;0,'Orçamento-base'!I83,"")</f>
        <v/>
      </c>
      <c r="G83" s="114"/>
      <c r="H83" s="106" t="str">
        <f t="shared" si="1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 t="str">
        <f>'Orçamento-base'!B84</f>
        <v/>
      </c>
      <c r="C84" s="111" t="str">
        <f>IF('Orçamento-base'!C84&gt;0,'Orçamento-base'!C84,"")</f>
        <v/>
      </c>
      <c r="D84" s="106" t="str">
        <f>IF('Orçamento-base'!G84&gt;0,'Orçamento-base'!G84,"")</f>
        <v/>
      </c>
      <c r="E84" s="130" t="str">
        <f>IF('Orçamento-base'!H84&gt;0,'Orçamento-base'!H84,"")</f>
        <v/>
      </c>
      <c r="F84" s="106" t="str">
        <f>IF('Orçamento-base'!I84&gt;0,'Orçamento-base'!I84,"")</f>
        <v/>
      </c>
      <c r="G84" s="114"/>
      <c r="H84" s="106" t="str">
        <f t="shared" si="1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 t="str">
        <f>'Orçamento-base'!B85</f>
        <v/>
      </c>
      <c r="C85" s="111" t="str">
        <f>IF('Orçamento-base'!C85&gt;0,'Orçamento-base'!C85,"")</f>
        <v/>
      </c>
      <c r="D85" s="106" t="str">
        <f>IF('Orçamento-base'!G85&gt;0,'Orçamento-base'!G85,"")</f>
        <v/>
      </c>
      <c r="E85" s="130" t="str">
        <f>IF('Orçamento-base'!H85&gt;0,'Orçamento-base'!H85,"")</f>
        <v/>
      </c>
      <c r="F85" s="106" t="str">
        <f>IF('Orçamento-base'!I85&gt;0,'Orçamento-base'!I85,"")</f>
        <v/>
      </c>
      <c r="G85" s="114"/>
      <c r="H85" s="106" t="str">
        <f t="shared" si="1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 t="str">
        <f>'Orçamento-base'!B86</f>
        <v/>
      </c>
      <c r="C86" s="111" t="str">
        <f>IF('Orçamento-base'!C86&gt;0,'Orçamento-base'!C86,"")</f>
        <v/>
      </c>
      <c r="D86" s="106" t="str">
        <f>IF('Orçamento-base'!G86&gt;0,'Orçamento-base'!G86,"")</f>
        <v/>
      </c>
      <c r="E86" s="130" t="str">
        <f>IF('Orçamento-base'!H86&gt;0,'Orçamento-base'!H86,"")</f>
        <v/>
      </c>
      <c r="F86" s="106" t="str">
        <f>IF('Orçamento-base'!I86&gt;0,'Orçamento-base'!I86,"")</f>
        <v/>
      </c>
      <c r="G86" s="114"/>
      <c r="H86" s="106" t="str">
        <f t="shared" si="1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 t="str">
        <f>'Orçamento-base'!B87</f>
        <v/>
      </c>
      <c r="C87" s="111" t="str">
        <f>IF('Orçamento-base'!C87&gt;0,'Orçamento-base'!C87,"")</f>
        <v/>
      </c>
      <c r="D87" s="106" t="str">
        <f>IF('Orçamento-base'!G87&gt;0,'Orçamento-base'!G87,"")</f>
        <v/>
      </c>
      <c r="E87" s="130" t="str">
        <f>IF('Orçamento-base'!H87&gt;0,'Orçamento-base'!H87,"")</f>
        <v/>
      </c>
      <c r="F87" s="106" t="str">
        <f>IF('Orçamento-base'!I87&gt;0,'Orçamento-base'!I87,"")</f>
        <v/>
      </c>
      <c r="G87" s="114"/>
      <c r="H87" s="106" t="str">
        <f t="shared" si="1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 t="str">
        <f>'Orçamento-base'!B88</f>
        <v/>
      </c>
      <c r="C88" s="111" t="str">
        <f>IF('Orçamento-base'!C88&gt;0,'Orçamento-base'!C88,"")</f>
        <v/>
      </c>
      <c r="D88" s="106" t="str">
        <f>IF('Orçamento-base'!G88&gt;0,'Orçamento-base'!G88,"")</f>
        <v/>
      </c>
      <c r="E88" s="130" t="str">
        <f>IF('Orçamento-base'!H88&gt;0,'Orçamento-base'!H88,"")</f>
        <v/>
      </c>
      <c r="F88" s="106" t="str">
        <f>IF('Orçamento-base'!I88&gt;0,'Orçamento-base'!I88,"")</f>
        <v/>
      </c>
      <c r="G88" s="114"/>
      <c r="H88" s="106" t="str">
        <f t="shared" si="1"/>
        <v/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 t="str">
        <f>'Orçamento-base'!B89</f>
        <v/>
      </c>
      <c r="C89" s="111" t="str">
        <f>IF('Orçamento-base'!C89&gt;0,'Orçamento-base'!C89,"")</f>
        <v/>
      </c>
      <c r="D89" s="106" t="str">
        <f>IF('Orçamento-base'!G89&gt;0,'Orçamento-base'!G89,"")</f>
        <v/>
      </c>
      <c r="E89" s="130" t="str">
        <f>IF('Orçamento-base'!H89&gt;0,'Orçamento-base'!H89,"")</f>
        <v/>
      </c>
      <c r="F89" s="106" t="str">
        <f>IF('Orçamento-base'!I89&gt;0,'Orçamento-base'!I89,"")</f>
        <v/>
      </c>
      <c r="G89" s="114"/>
      <c r="H89" s="106" t="str">
        <f t="shared" si="1"/>
        <v/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 t="str">
        <f>'Orçamento-base'!B90</f>
        <v/>
      </c>
      <c r="C90" s="111" t="str">
        <f>IF('Orçamento-base'!C90&gt;0,'Orçamento-base'!C90,"")</f>
        <v/>
      </c>
      <c r="D90" s="106" t="str">
        <f>IF('Orçamento-base'!G90&gt;0,'Orçamento-base'!G90,"")</f>
        <v/>
      </c>
      <c r="E90" s="130" t="str">
        <f>IF('Orçamento-base'!H90&gt;0,'Orçamento-base'!H90,"")</f>
        <v/>
      </c>
      <c r="F90" s="106" t="str">
        <f>IF('Orçamento-base'!I90&gt;0,'Orçamento-base'!I90,"")</f>
        <v/>
      </c>
      <c r="G90" s="114"/>
      <c r="H90" s="106" t="str">
        <f t="shared" si="1"/>
        <v/>
      </c>
      <c r="I90" s="98"/>
      <c r="J90" s="98"/>
      <c r="K90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honeticPr fontId="33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19" workbookViewId="0">
      <selection activeCell="N42" sqref="N42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3825</v>
      </c>
      <c r="J4" s="11" t="s">
        <v>3824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3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3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3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3935</v>
      </c>
      <c r="J23" s="11" t="s">
        <v>3937</v>
      </c>
      <c r="N23" t="s">
        <v>4031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3" t="s">
        <v>3944</v>
      </c>
      <c r="J24" s="11" t="s">
        <v>3945</v>
      </c>
      <c r="N24" t="s">
        <v>4030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" t="s">
        <v>3710</v>
      </c>
      <c r="J25" s="11" t="s">
        <v>3711</v>
      </c>
      <c r="N25" t="s">
        <v>3998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3" t="s">
        <v>3839</v>
      </c>
      <c r="J26" s="11" t="s">
        <v>3837</v>
      </c>
      <c r="N26" t="s">
        <v>3792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3903</v>
      </c>
      <c r="J27" s="11" t="s">
        <v>3904</v>
      </c>
      <c r="N27" t="s">
        <v>3781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3891</v>
      </c>
      <c r="J28" s="11" t="s">
        <v>3892</v>
      </c>
      <c r="N28" t="s">
        <v>3993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3901</v>
      </c>
      <c r="J29" s="11" t="s">
        <v>3902</v>
      </c>
      <c r="N29" t="s">
        <v>4032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3708</v>
      </c>
      <c r="J30" s="11" t="s">
        <v>3709</v>
      </c>
      <c r="N30" t="s">
        <v>3999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" t="s">
        <v>3958</v>
      </c>
      <c r="J31" s="11" t="s">
        <v>3957</v>
      </c>
      <c r="N31" t="s">
        <v>3793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3" t="s">
        <v>3841</v>
      </c>
      <c r="J32" s="11" t="s">
        <v>3842</v>
      </c>
      <c r="N32" t="s">
        <v>4000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3702</v>
      </c>
      <c r="J33" s="11" t="s">
        <v>18</v>
      </c>
      <c r="N33" t="s">
        <v>4021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" t="s">
        <v>3712</v>
      </c>
      <c r="J34" s="11" t="s">
        <v>3712</v>
      </c>
      <c r="N34" t="s">
        <v>3780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4026</v>
      </c>
      <c r="J35" s="11" t="s">
        <v>4027</v>
      </c>
      <c r="N35" t="s">
        <v>3776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3" t="s">
        <v>3847</v>
      </c>
      <c r="J36" s="11" t="s">
        <v>3847</v>
      </c>
      <c r="N36" t="s">
        <v>4034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3713</v>
      </c>
      <c r="J37" s="11" t="s">
        <v>3714</v>
      </c>
      <c r="N37" t="s">
        <v>4001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3782</v>
      </c>
      <c r="J38" s="11" t="s">
        <v>3783</v>
      </c>
      <c r="N38" t="s">
        <v>3775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3967</v>
      </c>
      <c r="J39" s="11" t="s">
        <v>3968</v>
      </c>
      <c r="N39" t="s">
        <v>3984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3715</v>
      </c>
      <c r="J40" s="11" t="s">
        <v>3716</v>
      </c>
      <c r="N40" t="s">
        <v>3794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3717</v>
      </c>
      <c r="J41" s="11" t="s">
        <v>3718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3905</v>
      </c>
      <c r="J42" s="11" t="s">
        <v>3906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" t="s">
        <v>3907</v>
      </c>
      <c r="J43" s="11" t="s">
        <v>3908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" t="s">
        <v>3719</v>
      </c>
      <c r="J44" s="11" t="s">
        <v>3720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3854</v>
      </c>
      <c r="J45" s="11" t="s">
        <v>3854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3" t="s">
        <v>3853</v>
      </c>
      <c r="J46" s="11" t="s">
        <v>3852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3" t="s">
        <v>3851</v>
      </c>
      <c r="J47" s="11" t="s">
        <v>3850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3721</v>
      </c>
      <c r="J48" s="11" t="s">
        <v>3722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3946</v>
      </c>
      <c r="J49" s="11" t="s">
        <v>3947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3974</v>
      </c>
      <c r="J50" s="11" t="s">
        <v>3975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3698</v>
      </c>
      <c r="J51" s="11" t="s">
        <v>14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" t="s">
        <v>3723</v>
      </c>
      <c r="J52" s="11" t="s">
        <v>3724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4022</v>
      </c>
      <c r="J53" s="11" t="s">
        <v>4023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3" t="s">
        <v>3879</v>
      </c>
      <c r="J54" s="11" t="s">
        <v>3880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3725</v>
      </c>
      <c r="J55" s="11" t="s">
        <v>3726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3774</v>
      </c>
      <c r="J56" s="11" t="s">
        <v>3771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3883</v>
      </c>
      <c r="J57" s="11" t="s">
        <v>3884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3940</v>
      </c>
      <c r="J58" s="11" t="s">
        <v>3941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3700</v>
      </c>
      <c r="J59" s="11" t="s">
        <v>16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4013</v>
      </c>
      <c r="J60" s="11" t="s">
        <v>4014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3727</v>
      </c>
      <c r="J61" s="11" t="s">
        <v>3727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3767</v>
      </c>
      <c r="J62" s="11" t="s">
        <v>3768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3769</v>
      </c>
      <c r="J63" s="11" t="s">
        <v>3770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3909</v>
      </c>
      <c r="J64" s="11" t="s">
        <v>3910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3728</v>
      </c>
      <c r="J65" s="11" t="s">
        <v>3729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3991</v>
      </c>
      <c r="J66" s="11" t="s">
        <v>3992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" t="s">
        <v>3697</v>
      </c>
      <c r="J67" s="11" t="s">
        <v>13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3911</v>
      </c>
      <c r="J68" s="11" t="s">
        <v>3912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3" t="s">
        <v>3893</v>
      </c>
      <c r="J69" s="11" t="s">
        <v>3855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3730</v>
      </c>
      <c r="J70" s="11" t="s">
        <v>3731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4015</v>
      </c>
      <c r="J71" s="11" t="s">
        <v>4016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3694</v>
      </c>
      <c r="J72" s="11" t="s">
        <v>10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3695</v>
      </c>
      <c r="J73" s="11" t="s">
        <v>11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3976</v>
      </c>
      <c r="J74" s="11" t="s">
        <v>3977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4017</v>
      </c>
      <c r="J75" s="11" t="s">
        <v>4018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3696</v>
      </c>
      <c r="J76" s="11" t="s">
        <v>12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3765</v>
      </c>
      <c r="J77" s="11" t="s">
        <v>3969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3913</v>
      </c>
      <c r="J78" s="11" t="s">
        <v>3914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3972</v>
      </c>
      <c r="J79" s="11" t="s">
        <v>3973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3887</v>
      </c>
      <c r="J80" s="11" t="s">
        <v>3888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3766</v>
      </c>
      <c r="J81" s="11" t="s">
        <v>3732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" t="s">
        <v>3948</v>
      </c>
      <c r="J82" s="11" t="s">
        <v>3949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" t="s">
        <v>3733</v>
      </c>
      <c r="J83" s="11" t="s">
        <v>3734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3858</v>
      </c>
      <c r="J84" s="11" t="s">
        <v>3859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3856</v>
      </c>
      <c r="J85" s="11" t="s">
        <v>3857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3" t="s">
        <v>3860</v>
      </c>
      <c r="J86" s="11" t="s">
        <v>3861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3" t="s">
        <v>3986</v>
      </c>
      <c r="J87" s="11" t="s">
        <v>3987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3970</v>
      </c>
      <c r="J88" s="11" t="s">
        <v>3971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3889</v>
      </c>
      <c r="J89" s="11" t="s">
        <v>3890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3703</v>
      </c>
      <c r="J90" s="11" t="s">
        <v>19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3735</v>
      </c>
      <c r="J91" s="11" t="s">
        <v>3735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3978</v>
      </c>
      <c r="J92" s="11" t="s">
        <v>3979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3784</v>
      </c>
      <c r="J93" s="11" t="s">
        <v>3736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3989</v>
      </c>
      <c r="J94" s="11" t="s">
        <v>3990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" t="s">
        <v>3915</v>
      </c>
      <c r="J95" s="11" t="s">
        <v>3916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" t="s">
        <v>3917</v>
      </c>
      <c r="J96" s="11" t="s">
        <v>3918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3" t="s">
        <v>3919</v>
      </c>
      <c r="J97" s="11" t="s">
        <v>3920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3862</v>
      </c>
      <c r="J98" s="11" t="s">
        <v>3863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3885</v>
      </c>
      <c r="J99" s="11" t="s">
        <v>3886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3" t="s">
        <v>3864</v>
      </c>
      <c r="J100" s="11" t="s">
        <v>3865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3737</v>
      </c>
      <c r="J101" s="11" t="s">
        <v>3738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3921</v>
      </c>
      <c r="J102" s="11" t="s">
        <v>3922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" t="s">
        <v>3950</v>
      </c>
      <c r="J103" s="11" t="s">
        <v>3951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3739</v>
      </c>
      <c r="J104" s="11" t="s">
        <v>3740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3866</v>
      </c>
      <c r="J105" s="11" t="s">
        <v>3923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" t="s">
        <v>3772</v>
      </c>
      <c r="J106" s="11" t="s">
        <v>3773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3867</v>
      </c>
      <c r="J107" s="11" t="s">
        <v>3868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3954</v>
      </c>
      <c r="J108" s="11" t="s">
        <v>3955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3" t="s">
        <v>3869</v>
      </c>
      <c r="J109" s="11" t="s">
        <v>3870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3" t="s">
        <v>3871</v>
      </c>
      <c r="J110" s="11" t="s">
        <v>3924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" t="s">
        <v>3699</v>
      </c>
      <c r="J111" s="11" t="s">
        <v>15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3741</v>
      </c>
      <c r="J112" s="11" t="s">
        <v>3742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3878</v>
      </c>
      <c r="J113" s="11" t="s">
        <v>3877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" t="s">
        <v>4024</v>
      </c>
      <c r="J114" s="11" t="s">
        <v>4025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3876</v>
      </c>
      <c r="J115" s="11" t="s">
        <v>3876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3925</v>
      </c>
      <c r="J116" s="11" t="s">
        <v>3926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3927</v>
      </c>
      <c r="J117" s="11" t="s">
        <v>3928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3952</v>
      </c>
      <c r="J118" s="11" t="s">
        <v>3953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3963</v>
      </c>
      <c r="J119" s="11" t="s">
        <v>3964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3" t="s">
        <v>3872</v>
      </c>
      <c r="J120" s="11" t="s">
        <v>3873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3" t="s">
        <v>3874</v>
      </c>
      <c r="J121" s="11" t="s">
        <v>3875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3693</v>
      </c>
      <c r="J122" s="11" t="s">
        <v>3748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3701</v>
      </c>
      <c r="J123" s="11" t="s">
        <v>17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3988</v>
      </c>
      <c r="J124" s="11" t="s">
        <v>3929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4019</v>
      </c>
      <c r="J125" s="11" t="s">
        <v>4020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" t="s">
        <v>3965</v>
      </c>
      <c r="J126" s="11" t="s">
        <v>3966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 s="11" t="s">
        <v>3743</v>
      </c>
      <c r="J127" s="11" t="s">
        <v>3744</v>
      </c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 s="113" t="s">
        <v>3881</v>
      </c>
      <c r="J128" s="11" t="s">
        <v>3882</v>
      </c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9">
    <sortCondition ref="N2:N39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2025-04-15T14:58:37Z</dcterms:modified>
</cp:coreProperties>
</file>