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2026 - LICITAÇÕES\CHAMAMENTO PÚBLICO\CHAMAMENTO n° 02-2026 borracharia\PROPOSTA\"/>
    </mc:Choice>
  </mc:AlternateContent>
  <xr:revisionPtr revIDLastSave="0" documentId="8_{C6A871C7-741F-41F8-9CA2-CAA3D8FED132}" xr6:coauthVersionLast="47" xr6:coauthVersionMax="47" xr10:uidLastSave="{00000000-0000-0000-0000-000000000000}"/>
  <bookViews>
    <workbookView xWindow="-120" yWindow="-120" windowWidth="29040" windowHeight="158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H17" i="6" s="1"/>
  <c r="F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H22" i="6" s="1"/>
  <c r="F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H25" i="6" s="1"/>
  <c r="F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H30" i="6" s="1"/>
  <c r="F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H33" i="6" s="1"/>
  <c r="F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H38" i="6" s="1"/>
  <c r="F38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s="1"/>
  <c r="B15" i="3" l="1"/>
  <c r="K12" i="3"/>
  <c r="B12" i="3" s="1"/>
  <c r="B16" i="3" l="1"/>
  <c r="E12" i="6"/>
  <c r="H12" i="6" s="1"/>
  <c r="B17" i="3" l="1"/>
  <c r="C5" i="6"/>
  <c r="C3" i="6"/>
  <c r="H2" i="6"/>
  <c r="F2" i="6"/>
  <c r="C2" i="6"/>
  <c r="K4" i="3"/>
  <c r="K2" i="3"/>
  <c r="C3" i="3"/>
  <c r="C4" i="3"/>
  <c r="C5" i="3"/>
  <c r="I2" i="3"/>
  <c r="C2" i="3"/>
  <c r="B18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9" i="3" l="1"/>
  <c r="B20" i="3"/>
  <c r="E13" i="6"/>
  <c r="H13" i="6" s="1"/>
  <c r="O13" i="3"/>
  <c r="B21" i="3" l="1"/>
  <c r="B22" i="3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3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4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5" i="3" l="1"/>
  <c r="B26" i="3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13" i="6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<sst xmlns="http://schemas.openxmlformats.org/spreadsheetml/2006/main" count="15188" uniqueCount="4059">
  <si>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</si>
  <si>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</si>
  <si>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</si>
  <si>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</si>
  <si>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</si>
  <si>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</si>
  <si>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</si>
  <si>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</si>
  <si>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</si>
  <si>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</si>
  <si>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</si>
  <si>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</si>
  <si>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</si>
  <si>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</si>
  <si>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</si>
  <si>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</si>
  <si>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</si>
  <si>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</si>
  <si>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</si>
  <si>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</si>
  <si>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</si>
  <si>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</si>
  <si>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</si>
  <si>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</si>
  <si>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</si>
  <si>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</si>
  <si>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</si>
  <si>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</si>
  <si>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</si>
  <si>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</si>
  <si>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</si>
  <si>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</si>
  <si>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</si>
  <si>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</si>
  <si>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</si>
  <si>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</si>
  <si>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</si>
  <si>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</si>
  <si>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</si>
  <si>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</si>
  <si>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</si>
  <si>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</si>
  <si>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</si>
  <si>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</si>
  <si>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</si>
  <si>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</si>
  <si>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</si>
  <si>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</si>
  <si>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</si>
  <si>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</si>
  <si>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</si>
  <si>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</si>
  <si>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</si>
  <si>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</si>
  <si>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</si>
  <si>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</si>
  <si>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</si>
  <si>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</si>
  <si>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</si>
  <si>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</si>
  <si>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</si>
  <si>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</si>
  <si>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</si>
  <si>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</si>
  <si>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</si>
  <si>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</si>
  <si>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</si>
  <si>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</si>
  <si>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</si>
  <si>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</si>
  <si>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</si>
  <si>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</si>
  <si>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</si>
  <si>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</si>
  <si>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</si>
  <si>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</si>
  <si>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</si>
  <si>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</si>
  <si>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</si>
  <si>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</si>
  <si>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</si>
  <si>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</si>
  <si>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</si>
  <si>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</si>
  <si>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</si>
  <si>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</si>
  <si>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</si>
  <si>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</si>
  <si>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</si>
  <si>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</si>
  <si>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</si>
  <si>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</si>
  <si>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</si>
  <si>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</si>
  <si>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</si>
  <si>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</si>
  <si>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</si>
  <si>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</si>
  <si>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</si>
  <si>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</si>
  <si>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</si>
  <si>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</si>
  <si>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</si>
  <si>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</si>
  <si>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</si>
  <si>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</si>
  <si>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</si>
  <si>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</si>
  <si>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</si>
  <si>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</si>
  <si>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</si>
  <si>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</si>
  <si>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</si>
  <si>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</si>
  <si>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</si>
  <si>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</si>
  <si>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</si>
  <si>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</si>
  <si>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</si>
  <si>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</si>
  <si>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</si>
  <si>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</si>
  <si>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</si>
  <si>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</si>
  <si>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</si>
  <si>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</si>
  <si>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</si>
  <si>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</si>
  <si>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</si>
  <si>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</si>
  <si>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</si>
  <si>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</si>
  <si>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</si>
  <si>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</si>
  <si>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</si>
  <si>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</si>
  <si>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</si>
  <si>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</si>
  <si>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</si>
  <si>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</si>
  <si>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</si>
  <si>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</si>
  <si>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</si>
  <si>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</si>
  <si>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</si>
  <si>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</si>
  <si>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</si>
  <si>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</si>
  <si>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</si>
  <si>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</si>
  <si>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</si>
  <si>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</si>
  <si>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</si>
  <si>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</si>
  <si>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</si>
  <si>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</si>
  <si>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</si>
  <si>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</si>
  <si>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</si>
  <si>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</si>
  <si>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</si>
  <si>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</si>
  <si>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</si>
  <si>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</si>
  <si>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</si>
  <si>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</si>
  <si>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</si>
  <si>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</si>
  <si>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</si>
  <si>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</si>
  <si>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</si>
  <si>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</si>
  <si>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</si>
  <si>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</si>
  <si>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</si>
  <si>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</si>
  <si>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</si>
  <si>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</si>
  <si>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</si>
  <si>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</si>
  <si>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</si>
  <si>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</si>
  <si>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</si>
  <si>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</si>
  <si>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</si>
  <si>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</si>
  <si>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</si>
  <si>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</si>
  <si>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</si>
  <si>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</si>
  <si>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</si>
  <si>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</si>
  <si>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</si>
  <si>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</si>
  <si>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</si>
  <si>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</si>
  <si>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</si>
  <si>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</si>
  <si>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</si>
  <si>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</si>
  <si>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</si>
  <si>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</si>
  <si>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</si>
  <si>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</si>
  <si>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</si>
  <si>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</si>
  <si>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</si>
  <si>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</si>
  <si>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</si>
  <si>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</si>
  <si>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</si>
  <si>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</si>
  <si>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</si>
  <si>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</si>
  <si>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</si>
  <si>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</si>
  <si>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</si>
  <si>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</si>
  <si>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</si>
  <si>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</si>
  <si>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</si>
  <si>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</si>
  <si>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</si>
  <si>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</si>
  <si>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</si>
  <si>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</si>
  <si>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</si>
  <si>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</si>
  <si>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</si>
  <si>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</si>
  <si>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</si>
  <si>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</si>
  <si>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</si>
  <si>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</si>
  <si>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</si>
  <si>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</si>
  <si>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</si>
  <si>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</si>
  <si>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</si>
  <si>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</si>
  <si>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</si>
  <si>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</si>
  <si>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</si>
  <si>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</si>
  <si>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</si>
  <si>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</si>
  <si>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</si>
  <si>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</si>
  <si>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</si>
  <si>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</si>
  <si>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</si>
  <si>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</si>
  <si>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</si>
  <si>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</si>
  <si>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</si>
  <si>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</si>
  <si>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</si>
  <si>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</si>
  <si>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</si>
  <si>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</si>
  <si>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</si>
  <si>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</si>
  <si>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</si>
  <si>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</si>
  <si>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</si>
  <si>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</si>
  <si>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</si>
  <si>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</si>
  <si>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</si>
  <si>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</si>
  <si>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</si>
  <si>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</si>
  <si>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</si>
  <si>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</si>
  <si>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</si>
  <si>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</si>
  <si>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</si>
  <si>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</si>
  <si>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</si>
  <si>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</si>
  <si>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</si>
  <si>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</si>
  <si>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</si>
  <si>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</si>
  <si>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</si>
  <si>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</si>
  <si>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</si>
  <si>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</si>
  <si>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</si>
  <si>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</si>
  <si>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</si>
  <si>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</si>
  <si>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</si>
  <si>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</si>
  <si>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</si>
  <si>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</si>
  <si>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</si>
  <si>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</si>
  <si>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</si>
  <si>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</si>
  <si>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</si>
  <si>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</si>
  <si>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</si>
  <si>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</si>
  <si>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</si>
  <si>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</si>
  <si>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</si>
  <si>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</si>
  <si>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</si>
  <si>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</si>
  <si>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</si>
  <si>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</si>
  <si>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</si>
  <si>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</si>
  <si>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</si>
  <si>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</si>
  <si>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</si>
  <si>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</si>
  <si>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</si>
  <si>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</si>
  <si>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</si>
  <si>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</si>
  <si>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</si>
  <si>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</si>
  <si>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</si>
  <si>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</si>
  <si>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</si>
  <si>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</si>
  <si>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</si>
  <si>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</si>
  <si>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</si>
  <si>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</si>
  <si>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</si>
  <si>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</si>
  <si>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</si>
  <si>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</si>
  <si>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</si>
  <si>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</si>
  <si>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</si>
  <si>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</si>
  <si>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</si>
  <si>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</si>
  <si>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</si>
  <si>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</si>
  <si>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</si>
  <si>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</si>
  <si>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</si>
  <si>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</si>
  <si>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</si>
  <si>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</si>
  <si>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</si>
  <si>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</si>
  <si>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</si>
  <si>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</si>
  <si>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</si>
  <si>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</si>
  <si>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</si>
  <si>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</si>
  <si>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</si>
  <si>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</si>
  <si>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</si>
  <si>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</si>
  <si>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</si>
  <si>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</si>
  <si>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</si>
  <si>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</si>
  <si>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</si>
  <si>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</si>
  <si>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</si>
  <si>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</si>
  <si>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</si>
  <si>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</si>
  <si>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</si>
  <si>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</si>
  <si>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</si>
  <si>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</si>
  <si>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</si>
  <si>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</si>
  <si>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</si>
  <si>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</si>
  <si>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</si>
  <si>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</si>
  <si>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</si>
  <si>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</si>
  <si>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</si>
  <si>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</si>
  <si>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</si>
  <si>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</si>
  <si>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</si>
  <si>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</si>
  <si>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</si>
  <si>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</si>
  <si>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</si>
  <si>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</si>
  <si>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</si>
  <si>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</si>
  <si>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</si>
  <si>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</si>
  <si>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</si>
  <si>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</si>
  <si>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</si>
  <si>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</si>
  <si>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</si>
  <si>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</si>
  <si>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</si>
  <si>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</si>
  <si>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</si>
  <si>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</si>
  <si>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</si>
  <si>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</si>
  <si>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</si>
  <si>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</si>
  <si>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</si>
  <si>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</si>
  <si>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</si>
  <si>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</si>
  <si>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</si>
  <si>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</si>
  <si>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</si>
  <si>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</si>
  <si>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</si>
  <si>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</si>
  <si>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</si>
  <si>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</si>
  <si>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</si>
  <si>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</si>
  <si>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</si>
  <si>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</si>
  <si>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</si>
  <si>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</si>
  <si>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</si>
  <si>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</si>
  <si>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</si>
  <si>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</si>
  <si>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</si>
  <si>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</si>
  <si>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</si>
  <si>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</si>
  <si>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</si>
  <si>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</si>
  <si>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</si>
  <si>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</si>
  <si>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</si>
  <si>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</si>
  <si>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</si>
  <si>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</si>
  <si>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</si>
  <si>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</si>
  <si>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</si>
  <si>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</si>
  <si>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</si>
  <si>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</si>
  <si>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</si>
  <si>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</si>
  <si>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</si>
  <si>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</si>
  <si>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</si>
  <si>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</si>
  <si>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</si>
  <si>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</si>
  <si>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</si>
  <si>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</si>
  <si>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</si>
  <si>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</si>
  <si>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</si>
  <si>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</si>
  <si>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</si>
  <si>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</si>
  <si>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</si>
  <si>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</si>
  <si>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</si>
  <si>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</si>
  <si>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</si>
  <si>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</si>
  <si>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</si>
  <si>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</si>
  <si>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</si>
  <si>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</si>
  <si>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</si>
  <si>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</si>
  <si>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</si>
  <si>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</si>
  <si>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</si>
  <si>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</si>
  <si>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</si>
  <si>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</si>
  <si>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</si>
  <si>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</si>
  <si>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</si>
  <si>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</si>
  <si>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</si>
  <si>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</si>
  <si>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</si>
  <si>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</si>
  <si>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</si>
  <si>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</si>
  <si>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</si>
  <si>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</si>
  <si>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</si>
  <si>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</si>
  <si>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</si>
  <si>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</si>
  <si>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</si>
  <si>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</si>
  <si>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</si>
  <si>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</si>
  <si>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</si>
  <si>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</si>
  <si>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</si>
  <si>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</si>
  <si>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</si>
  <si>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</si>
  <si>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</si>
  <si>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</si>
  <si>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</si>
  <si>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</si>
  <si>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</si>
  <si>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</si>
  <si>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</si>
  <si>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</si>
  <si>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</si>
  <si>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</si>
  <si>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</si>
  <si>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</si>
  <si>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</si>
  <si>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</si>
  <si>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</si>
  <si>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</si>
  <si>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</si>
  <si>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</si>
  <si>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</si>
  <si>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</si>
  <si>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</si>
  <si>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</si>
  <si>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</si>
  <si>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</si>
  <si>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</si>
  <si>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</si>
  <si>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</si>
  <si>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</si>
  <si>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</si>
  <si>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</si>
  <si>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</si>
  <si>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</si>
  <si>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</si>
  <si>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</si>
  <si>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</si>
  <si>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</si>
  <si>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</si>
  <si>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</si>
  <si>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</si>
  <si>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</si>
  <si>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</si>
  <si>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</si>
  <si>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</si>
  <si>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</si>
  <si>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</si>
  <si>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</si>
  <si>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</si>
  <si>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</si>
  <si>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</si>
  <si>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</si>
  <si>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</si>
  <si>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</si>
  <si>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</si>
  <si>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</si>
  <si>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</si>
  <si>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</si>
  <si>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</si>
  <si>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</si>
  <si>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</si>
  <si>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</si>
  <si>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</si>
  <si>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</si>
  <si>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</si>
  <si>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</si>
  <si>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</si>
  <si>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</si>
  <si>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</si>
  <si>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</si>
  <si>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</si>
  <si>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</si>
  <si>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</si>
  <si>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</si>
  <si>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</si>
  <si>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</si>
  <si>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</si>
  <si>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</si>
  <si>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</si>
  <si>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</si>
  <si>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</si>
  <si>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</si>
  <si>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</si>
  <si>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</si>
  <si>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</si>
  <si>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</si>
  <si>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</si>
  <si>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</si>
  <si>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</si>
  <si>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</si>
  <si>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</si>
  <si>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</si>
  <si>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</si>
  <si>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</si>
  <si>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</si>
  <si>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</si>
  <si>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</si>
  <si>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</si>
  <si>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</si>
  <si>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</si>
  <si>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</si>
  <si>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</si>
  <si>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</si>
  <si>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</si>
  <si>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</si>
  <si>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</si>
  <si>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</si>
  <si>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</si>
  <si>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</si>
  <si>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</si>
  <si>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</si>
  <si>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</si>
  <si>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</si>
  <si>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</si>
  <si>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</si>
  <si>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</si>
  <si>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</si>
  <si>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</si>
  <si>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</si>
  <si>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</si>
  <si>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</si>
  <si>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</si>
  <si>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</si>
  <si>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</si>
  <si>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</si>
  <si>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</si>
  <si>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</si>
  <si>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</si>
  <si>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</si>
  <si>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</si>
  <si>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</si>
  <si>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</si>
  <si>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</si>
  <si>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</si>
  <si>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</si>
  <si>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</si>
  <si>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</si>
  <si>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</si>
  <si>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</si>
  <si>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</si>
  <si>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</si>
  <si>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</si>
  <si>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</si>
  <si>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</si>
  <si>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</si>
  <si>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</si>
  <si>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</si>
  <si>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</si>
  <si>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</si>
  <si>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</si>
  <si>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</si>
  <si>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</si>
  <si>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</si>
  <si>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</si>
  <si>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</si>
  <si>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</si>
  <si>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</si>
  <si>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</si>
  <si>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</si>
  <si>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</si>
  <si>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</si>
  <si>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</si>
  <si>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</si>
  <si>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</si>
  <si>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</si>
  <si>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</si>
  <si>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</si>
  <si>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</si>
  <si>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</si>
  <si>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</si>
  <si>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</si>
  <si>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</si>
  <si>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</si>
  <si>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</si>
  <si>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</si>
  <si>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</si>
  <si>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</si>
  <si>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</si>
  <si>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</si>
  <si>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</si>
  <si>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</si>
  <si>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</si>
  <si>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</si>
  <si>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</si>
  <si>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</si>
  <si>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</si>
  <si>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</si>
  <si>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</si>
  <si>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</si>
  <si>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</si>
  <si>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</si>
  <si>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</si>
  <si>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</si>
  <si>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</si>
  <si>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</si>
  <si>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</si>
  <si>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</si>
  <si>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</si>
  <si>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</si>
  <si>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</si>
  <si>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</si>
  <si>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</si>
  <si>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</si>
  <si>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</si>
  <si>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</si>
  <si>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</si>
  <si>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</si>
  <si>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</si>
  <si>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</si>
  <si>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</si>
  <si>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</si>
  <si>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</si>
  <si>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</si>
  <si>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</si>
  <si>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</si>
  <si>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</si>
  <si>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</si>
  <si>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</si>
  <si>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</si>
  <si>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</si>
  <si>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</si>
  <si>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</si>
  <si>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</si>
  <si>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</si>
  <si>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</si>
  <si>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</si>
  <si>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</si>
  <si>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</si>
  <si>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</si>
  <si>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</si>
  <si>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</si>
  <si>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</si>
  <si>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</si>
  <si>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</si>
  <si>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</si>
  <si>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</si>
  <si>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</si>
  <si>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</si>
  <si>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</si>
  <si>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</si>
  <si>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</si>
  <si>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</si>
  <si>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</si>
  <si>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</si>
  <si>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</si>
  <si>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</si>
  <si>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</si>
  <si>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</si>
  <si>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</si>
  <si>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</si>
  <si>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</si>
  <si>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</si>
  <si>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</si>
  <si>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</si>
  <si>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</si>
  <si>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</si>
  <si>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</si>
  <si>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</si>
  <si>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</si>
  <si>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</si>
  <si>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</si>
  <si>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</si>
  <si>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</si>
  <si>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</si>
  <si>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</si>
  <si>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</si>
  <si>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</si>
  <si>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</si>
  <si>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</si>
  <si>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</si>
  <si>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</si>
  <si>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</si>
  <si>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</si>
  <si>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</si>
  <si>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</si>
  <si>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</si>
  <si>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</si>
  <si>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</si>
  <si>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</si>
  <si>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</si>
  <si>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</si>
  <si>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</si>
  <si>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</si>
  <si>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</si>
  <si>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</si>
  <si>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</si>
  <si>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</si>
  <si>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</si>
  <si>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</si>
  <si>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</si>
  <si>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</si>
  <si>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</si>
  <si>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</si>
  <si>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</si>
  <si>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</si>
  <si>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</si>
  <si>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</si>
  <si>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</si>
  <si>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</si>
  <si>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</si>
  <si>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</si>
  <si>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</si>
  <si>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</si>
  <si>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</si>
  <si>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</si>
  <si>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</si>
  <si>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</si>
  <si>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</si>
  <si>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</si>
  <si>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</si>
  <si>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</si>
  <si>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</si>
  <si>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</si>
  <si>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</si>
  <si>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</si>
  <si>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</si>
  <si>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</si>
  <si>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</si>
  <si>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</si>
  <si>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</si>
  <si>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</si>
  <si>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</si>
  <si>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</si>
  <si>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</si>
  <si>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</si>
  <si>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</si>
  <si>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</si>
  <si>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</si>
  <si>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</si>
  <si>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</si>
  <si>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</si>
  <si>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</si>
  <si>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</si>
  <si>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</si>
  <si>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</si>
  <si>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</si>
  <si>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</si>
  <si>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</si>
  <si>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</si>
  <si>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</si>
  <si>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</si>
  <si>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</si>
  <si>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</si>
  <si>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</si>
  <si>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</si>
  <si>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</si>
  <si>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</si>
  <si>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</si>
  <si>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</si>
  <si>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</si>
  <si>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</si>
  <si>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</si>
  <si>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</si>
  <si>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</si>
  <si>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</si>
  <si>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</si>
  <si>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</si>
  <si>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</si>
  <si>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</si>
  <si>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</si>
  <si>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</si>
  <si>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</si>
  <si>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</si>
  <si>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</si>
  <si>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</si>
  <si>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</si>
  <si>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</si>
  <si>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</si>
  <si>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</si>
  <si>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</si>
  <si>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</si>
  <si>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</si>
  <si>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</si>
  <si>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</si>
  <si>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</si>
  <si>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</si>
  <si>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</si>
  <si>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</si>
  <si>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</si>
  <si>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</si>
  <si>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</si>
  <si>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</si>
  <si>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</si>
  <si>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</si>
  <si>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</si>
  <si>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</si>
  <si>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</si>
  <si>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</si>
  <si>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</si>
  <si>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</si>
  <si>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</si>
  <si>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</si>
  <si>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</si>
  <si>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</si>
  <si>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</si>
  <si>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</si>
  <si>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</si>
  <si>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</si>
  <si>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</si>
  <si>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</si>
  <si>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</si>
  <si>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</si>
  <si>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</si>
  <si>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</si>
  <si>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</si>
  <si>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</si>
  <si>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</si>
  <si>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</si>
  <si>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</si>
  <si>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</si>
  <si>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</si>
  <si>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</si>
  <si>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</si>
  <si>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</si>
  <si>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</si>
  <si>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</si>
  <si>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</si>
  <si>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</si>
  <si>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</si>
  <si>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</si>
  <si>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</si>
  <si>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</si>
  <si>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</si>
  <si>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</si>
  <si>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</si>
  <si>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</si>
  <si>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</si>
  <si>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</si>
  <si>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</si>
  <si>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</si>
  <si>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</si>
  <si>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</si>
  <si>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</si>
  <si>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</si>
  <si>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</si>
  <si>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</si>
  <si>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</si>
  <si>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</si>
  <si>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</si>
  <si>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</si>
  <si>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</si>
  <si>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</si>
  <si>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</si>
  <si>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</si>
  <si>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</si>
  <si>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</si>
  <si>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</si>
  <si>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</si>
  <si>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</si>
  <si>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</si>
  <si>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</si>
  <si>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</si>
  <si>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</si>
  <si>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</si>
  <si>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</si>
  <si>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</si>
  <si>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</si>
  <si>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</si>
  <si>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</si>
  <si>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</si>
  <si>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</si>
  <si>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</si>
  <si>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</si>
  <si>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</si>
  <si>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</si>
  <si>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</si>
  <si>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</si>
  <si>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</si>
  <si>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</si>
  <si>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</si>
  <si>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</si>
  <si>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</si>
  <si>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</si>
  <si>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</si>
  <si>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</si>
  <si>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</si>
  <si>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</si>
  <si>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</si>
  <si>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</si>
  <si>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</si>
  <si>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</si>
  <si>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</si>
  <si>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</si>
  <si>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</si>
  <si>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</si>
  <si>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</si>
  <si>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</si>
  <si>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</si>
  <si>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</si>
  <si>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</si>
  <si>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</si>
  <si>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</si>
  <si>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</si>
  <si>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</si>
  <si>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</si>
  <si>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</si>
  <si>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</si>
  <si>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</si>
  <si>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</si>
  <si>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</si>
  <si>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</si>
  <si>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</si>
  <si>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</si>
  <si>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</si>
  <si>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</si>
  <si>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</si>
  <si>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</si>
  <si>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</si>
  <si>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</si>
  <si>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</si>
  <si>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</si>
  <si>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</si>
  <si>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</si>
  <si>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</si>
  <si>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</si>
  <si>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</si>
  <si>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</si>
  <si>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</si>
  <si>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</si>
  <si>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</si>
  <si>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</si>
  <si>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</si>
  <si>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</si>
  <si>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</si>
  <si>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</si>
  <si>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</si>
  <si>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</si>
  <si>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</si>
  <si>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</si>
  <si>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</si>
  <si>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</si>
  <si>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</si>
  <si>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</si>
  <si>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</si>
  <si>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</si>
  <si>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</si>
  <si>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</si>
  <si>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</si>
  <si>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</si>
  <si>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</si>
  <si>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</si>
  <si>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</si>
  <si>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</si>
  <si>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</si>
  <si>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</si>
  <si>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</si>
  <si>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</si>
  <si>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</si>
  <si>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</si>
  <si>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</si>
  <si>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</si>
  <si>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</si>
  <si>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</si>
  <si>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</si>
  <si>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</si>
  <si>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</si>
  <si>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</si>
  <si>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</si>
  <si>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</si>
  <si>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</si>
  <si>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</si>
  <si>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</si>
  <si>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</si>
  <si>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</si>
  <si>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</si>
  <si>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</si>
  <si>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</si>
  <si>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</si>
  <si>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</si>
  <si>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</si>
  <si>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</si>
  <si>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</si>
  <si>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</si>
  <si>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</si>
  <si>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</si>
  <si>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</si>
  <si>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</si>
  <si>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</si>
  <si>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</si>
  <si>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</si>
  <si>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</si>
  <si>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</si>
  <si>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</si>
  <si>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</si>
  <si>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</si>
  <si>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</si>
  <si>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</si>
  <si>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</si>
  <si>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</si>
  <si>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</si>
  <si>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</si>
  <si>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</si>
  <si>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</si>
  <si>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</si>
  <si>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</si>
  <si>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</si>
  <si>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</si>
  <si>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</si>
  <si>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</si>
  <si>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</si>
  <si>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</si>
  <si>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</si>
  <si>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</si>
  <si>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</si>
  <si>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</si>
  <si>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</si>
  <si>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</si>
  <si>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</si>
  <si>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</si>
  <si>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</si>
  <si>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</si>
  <si>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</si>
  <si>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</si>
  <si>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</si>
  <si>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</si>
  <si>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</si>
  <si>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</si>
  <si>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</si>
  <si>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</si>
  <si>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</si>
  <si>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</si>
  <si>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</si>
  <si>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</si>
  <si>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</si>
  <si>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</si>
  <si>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</si>
  <si>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</si>
  <si>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</si>
  <si>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</si>
  <si>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</si>
  <si>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</si>
  <si>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</si>
  <si>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</si>
  <si>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</si>
  <si>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</si>
  <si>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</si>
  <si>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</si>
  <si>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</si>
  <si>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</si>
  <si>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</si>
  <si>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</si>
  <si>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</si>
  <si>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</si>
  <si>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</si>
  <si>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</si>
  <si>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</si>
  <si>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</si>
  <si>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</si>
  <si>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</si>
  <si>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</si>
  <si>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</si>
  <si>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</si>
  <si>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</si>
  <si>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</si>
  <si>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</si>
  <si>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</si>
  <si>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</si>
  <si>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</si>
  <si>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</si>
  <si>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</si>
  <si>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</si>
  <si>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</si>
  <si>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</si>
  <si>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</si>
  <si>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</si>
  <si>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</si>
  <si>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</si>
  <si>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</si>
  <si>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</si>
  <si>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</si>
  <si>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</si>
  <si>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</si>
  <si>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</si>
  <si>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</si>
  <si>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</si>
  <si>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</si>
  <si>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</si>
  <si>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</si>
  <si>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</si>
  <si>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</si>
  <si>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</si>
  <si>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</si>
  <si>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</si>
  <si>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</si>
  <si>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</si>
  <si>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</si>
  <si>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</si>
  <si>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</si>
  <si>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</si>
  <si>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</si>
  <si>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</si>
  <si>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</si>
  <si>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</si>
  <si>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</si>
  <si>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</si>
  <si>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</si>
  <si>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</si>
  <si>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</si>
  <si>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</si>
  <si>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</si>
  <si>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</si>
  <si>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</si>
  <si>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</si>
  <si>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</si>
  <si>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</si>
  <si>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</si>
  <si>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</si>
  <si>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</si>
  <si>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</si>
  <si>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</si>
  <si>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</si>
  <si>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</si>
  <si>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</si>
  <si>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</si>
  <si>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</si>
  <si>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</si>
  <si>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</si>
  <si>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</si>
  <si>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</si>
  <si>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</si>
  <si>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</si>
  <si>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</si>
  <si>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</si>
  <si>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</si>
  <si>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</si>
  <si>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</si>
  <si>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</si>
  <si>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</si>
  <si>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</si>
  <si>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</si>
  <si>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</si>
  <si>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</si>
  <si>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</si>
  <si>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</si>
  <si>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</si>
  <si>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</si>
  <si>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</si>
  <si>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</si>
  <si>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</si>
  <si>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</si>
  <si>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</si>
  <si>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</si>
  <si>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</si>
  <si>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</si>
  <si>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</si>
  <si>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</si>
  <si>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</si>
  <si>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</si>
  <si>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</si>
  <si>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</si>
  <si>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</si>
  <si>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</si>
  <si>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</si>
  <si>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</si>
  <si>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</si>
  <si>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</si>
  <si>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</si>
  <si>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</si>
  <si>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</si>
  <si>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</si>
  <si>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</si>
  <si>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</si>
  <si>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</si>
  <si>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</si>
  <si>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</si>
  <si>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</si>
  <si>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</si>
  <si>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</si>
  <si>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</si>
  <si>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</si>
  <si>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</si>
  <si>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</si>
  <si>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</si>
  <si>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</si>
  <si>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</si>
  <si>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</si>
  <si>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</si>
  <si>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</si>
  <si>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</si>
  <si>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</si>
  <si>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</si>
  <si>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</si>
  <si>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</si>
  <si>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</si>
  <si>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</si>
  <si>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</si>
  <si>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</si>
  <si>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</si>
  <si>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</si>
  <si>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</si>
  <si>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</si>
  <si>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</si>
  <si>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</si>
  <si>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</si>
  <si>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</si>
  <si>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</si>
  <si>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</si>
  <si>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</si>
  <si>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</si>
  <si>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</si>
  <si>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</si>
  <si>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</si>
  <si>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</si>
  <si>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</si>
  <si>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</si>
  <si>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</si>
  <si>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</si>
  <si>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</si>
  <si>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</si>
  <si>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</si>
  <si>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</si>
  <si>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</si>
  <si>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</si>
  <si>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</si>
  <si>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</si>
  <si>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</si>
  <si>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</si>
  <si>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</si>
  <si>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</si>
  <si>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</si>
  <si>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</si>
  <si>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</si>
  <si>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</si>
  <si>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</si>
  <si>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</si>
  <si>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</si>
  <si>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</si>
  <si>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</si>
  <si>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</si>
  <si>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</si>
  <si>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</si>
  <si>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</si>
  <si>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</si>
  <si>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</si>
  <si>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</si>
  <si>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</si>
  <si>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</si>
  <si>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</si>
  <si>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</si>
  <si>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</si>
  <si>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</si>
  <si>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</si>
  <si>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</si>
  <si>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</si>
  <si>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</si>
  <si>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</si>
  <si>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</si>
  <si>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</si>
  <si>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</si>
  <si>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</si>
  <si>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</si>
  <si>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</si>
  <si>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</si>
  <si>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</si>
  <si>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</si>
  <si>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</si>
  <si>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</si>
  <si>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</si>
  <si>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</si>
  <si>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</si>
  <si>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</si>
  <si>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</si>
  <si>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</si>
  <si>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</si>
  <si>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</si>
  <si>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</si>
  <si>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</si>
  <si>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</si>
  <si>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</si>
  <si>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</si>
  <si>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</si>
  <si>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</si>
  <si>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</si>
  <si>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</si>
  <si>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</si>
  <si>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</si>
  <si>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</si>
  <si>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</si>
  <si>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</si>
  <si>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</si>
  <si>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</si>
  <si>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</si>
  <si>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</si>
  <si>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</si>
  <si>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</si>
  <si>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</si>
  <si>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</si>
  <si>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</si>
  <si>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</si>
  <si>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</si>
  <si>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</si>
  <si>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</si>
  <si>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</si>
  <si>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</si>
  <si>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</si>
  <si>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</si>
  <si>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</si>
  <si>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</si>
  <si>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</si>
  <si>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</si>
  <si>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</si>
  <si>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</si>
  <si>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</si>
  <si>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</si>
  <si>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</si>
  <si>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</si>
  <si>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</si>
  <si>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</si>
  <si>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</si>
  <si>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</si>
  <si>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</si>
  <si>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</si>
  <si>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</si>
  <si>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</si>
  <si>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</si>
  <si>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</si>
  <si>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</si>
  <si>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</si>
  <si>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</si>
  <si>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</si>
  <si>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</si>
  <si>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</si>
  <si>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</si>
  <si>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</si>
  <si>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</si>
  <si>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</si>
  <si>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</si>
  <si>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</si>
  <si>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</si>
  <si>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</si>
  <si>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</si>
  <si>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</si>
  <si>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</si>
  <si>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</si>
  <si>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</si>
  <si>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</si>
  <si>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</si>
  <si>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</si>
  <si>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</si>
  <si>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</si>
  <si>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</si>
  <si>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</si>
  <si>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</si>
  <si>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</si>
  <si>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</si>
  <si>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</si>
  <si>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</si>
  <si>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</si>
  <si>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</si>
  <si>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</si>
  <si>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</si>
  <si>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</si>
  <si>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</si>
  <si>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</si>
  <si>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</si>
  <si>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</si>
  <si>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</si>
  <si>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</si>
  <si>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</si>
  <si>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</si>
  <si>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</si>
  <si>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</si>
  <si>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</si>
  <si>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</si>
  <si>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</si>
  <si>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</si>
  <si>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</si>
  <si>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</si>
  <si>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</si>
  <si>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</si>
  <si>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</si>
  <si>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</si>
  <si>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</si>
  <si>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</si>
  <si>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</si>
  <si>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</si>
  <si>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</si>
  <si>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</si>
  <si>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</si>
  <si>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</si>
  <si>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</si>
  <si>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</si>
  <si>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</si>
  <si>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</si>
  <si>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</si>
  <si>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</si>
  <si>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</si>
  <si>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</si>
  <si>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</si>
  <si>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</si>
  <si>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</si>
  <si>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</si>
  <si>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</si>
  <si>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</si>
  <si>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</si>
  <si>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</si>
  <si>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</si>
  <si>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</si>
  <si>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</si>
  <si>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</si>
  <si>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</si>
  <si>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</si>
  <si>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</si>
  <si>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</si>
  <si>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</si>
  <si>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</si>
  <si>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</si>
  <si>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</si>
  <si>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</si>
  <si>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</si>
  <si>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</si>
  <si>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</si>
  <si>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</si>
  <si>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</si>
  <si>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</si>
  <si>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</si>
  <si>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</si>
  <si>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</si>
  <si>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</si>
  <si>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</si>
  <si>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</si>
  <si>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</si>
  <si>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</si>
  <si>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</si>
  <si>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</si>
  <si>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</si>
  <si>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</si>
  <si>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</si>
  <si>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</si>
  <si>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</si>
  <si>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</si>
  <si>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</si>
  <si>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</si>
  <si>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</si>
  <si>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</si>
  <si>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</si>
  <si>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</si>
  <si>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</si>
  <si>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</si>
  <si>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</si>
  <si>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</si>
  <si>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</si>
  <si>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</si>
  <si>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</si>
  <si>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</si>
  <si>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</si>
  <si>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</si>
  <si>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</si>
  <si>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</si>
  <si>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</si>
  <si>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</si>
  <si>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</si>
  <si>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</si>
  <si>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</si>
  <si>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</si>
  <si>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</si>
  <si>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</si>
  <si>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</si>
  <si>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</si>
  <si>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</si>
  <si>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</si>
  <si>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</si>
  <si>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</si>
  <si>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</si>
  <si>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</si>
  <si>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</si>
  <si>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</si>
  <si>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</si>
  <si>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</si>
  <si>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</si>
  <si>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</si>
  <si>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</si>
  <si>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</si>
  <si>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</si>
  <si>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</si>
  <si>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</si>
  <si>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</si>
  <si>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</si>
  <si>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</si>
  <si>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</si>
  <si>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</si>
  <si>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</si>
  <si>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</si>
  <si>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</si>
  <si>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</si>
  <si>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</si>
  <si>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</si>
  <si>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</si>
  <si>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</si>
  <si>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</si>
  <si>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</si>
  <si>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</si>
  <si>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</si>
  <si>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</si>
  <si>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</si>
  <si>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</si>
  <si>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</si>
  <si>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</si>
  <si>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</si>
  <si>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</si>
  <si>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</si>
  <si>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</si>
  <si>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</si>
  <si>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</si>
  <si>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</si>
  <si>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</si>
  <si>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</si>
  <si>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</si>
  <si>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</si>
  <si>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</si>
  <si>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</si>
  <si>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</si>
  <si>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</si>
  <si>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</si>
  <si>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</si>
  <si>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</si>
  <si>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</si>
  <si>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</si>
  <si>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</si>
  <si>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</si>
  <si>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</si>
  <si>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</si>
  <si>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</si>
  <si>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</si>
  <si>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</si>
  <si>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</si>
  <si>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</si>
  <si>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</si>
  <si>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</si>
  <si>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</si>
  <si>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</si>
  <si>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</si>
  <si>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</si>
  <si>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</si>
  <si>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</si>
  <si>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</si>
  <si>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</si>
  <si>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</si>
  <si>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</si>
  <si>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</si>
  <si>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</si>
  <si>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</si>
  <si>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</si>
  <si>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</si>
  <si>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</si>
  <si>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</si>
  <si>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</si>
  <si>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</si>
  <si>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</si>
  <si>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</si>
  <si>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</si>
  <si>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</si>
  <si>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</si>
  <si>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</si>
  <si>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</si>
  <si>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</si>
  <si>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</si>
  <si>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</si>
  <si>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</si>
  <si>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</si>
  <si>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</si>
  <si>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</si>
  <si>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</si>
  <si>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</si>
  <si>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</si>
  <si>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</si>
  <si>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</si>
  <si>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</si>
  <si>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</si>
  <si>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</si>
  <si>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</si>
  <si>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</si>
  <si>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</si>
  <si>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</si>
  <si>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</si>
  <si>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</si>
  <si>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</si>
  <si>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</si>
  <si>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</si>
  <si>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</si>
  <si>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</si>
  <si>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</si>
  <si>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</si>
  <si>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</si>
  <si>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</si>
  <si>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</si>
  <si>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</si>
  <si>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</si>
  <si>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</si>
  <si>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</si>
  <si>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</si>
  <si>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</si>
  <si>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</si>
  <si>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</si>
  <si>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</si>
  <si>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</si>
  <si>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</si>
  <si>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</si>
  <si>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</si>
  <si>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</si>
  <si>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</si>
  <si>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</si>
  <si>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</si>
  <si>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</si>
  <si>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</si>
  <si>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</si>
  <si>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</si>
  <si>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</si>
  <si>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</si>
  <si>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</si>
  <si>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</si>
  <si>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</si>
  <si>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</si>
  <si>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</si>
  <si>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</si>
  <si>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</si>
  <si>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</si>
  <si>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</si>
  <si>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</si>
  <si>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</si>
  <si>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</si>
  <si>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</si>
  <si>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</si>
  <si>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</si>
  <si>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</si>
  <si>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</si>
  <si>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</si>
  <si>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</si>
  <si>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</si>
  <si>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</si>
  <si>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</si>
  <si>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</si>
  <si>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</si>
  <si>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</si>
  <si>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</si>
  <si>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</si>
  <si>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</si>
  <si>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</si>
  <si>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</si>
  <si>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</si>
  <si>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</si>
  <si>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</si>
  <si>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</si>
  <si>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</si>
  <si>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</si>
  <si>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</si>
  <si>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</si>
  <si>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</si>
  <si>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</si>
  <si>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</si>
  <si>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</si>
  <si>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</si>
  <si>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</si>
  <si>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</si>
  <si>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</si>
  <si>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</si>
  <si>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</si>
  <si>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</si>
  <si>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</si>
  <si>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</si>
  <si>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</si>
  <si>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</si>
  <si>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</si>
  <si>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</si>
  <si>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</si>
  <si>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</si>
  <si>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</si>
  <si>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</si>
  <si>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</si>
  <si>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</si>
  <si>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</si>
  <si>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</si>
  <si>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</si>
  <si>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</si>
  <si>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</si>
  <si>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</si>
  <si>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</si>
  <si>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</si>
  <si>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</si>
  <si>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</si>
  <si>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</si>
  <si>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</si>
  <si>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</si>
  <si>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</si>
  <si>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</si>
  <si>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</si>
  <si>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</si>
  <si>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</si>
  <si>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</si>
  <si>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</si>
  <si>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</si>
  <si>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</si>
  <si>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</si>
  <si>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</si>
  <si>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</si>
  <si>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</si>
  <si>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</si>
  <si>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</si>
  <si>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</si>
  <si>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</si>
  <si>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</si>
  <si>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</si>
  <si>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</si>
  <si>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</si>
  <si>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</si>
  <si>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</si>
  <si>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</si>
  <si>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</si>
  <si>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</si>
  <si>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</si>
  <si>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</si>
  <si>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</si>
  <si>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</si>
  <si>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</si>
  <si>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</si>
  <si>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</si>
  <si>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</si>
  <si>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</si>
  <si>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</si>
  <si>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</si>
  <si>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</si>
  <si>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</si>
  <si>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</si>
  <si>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</si>
  <si>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</si>
  <si>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</si>
  <si>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</si>
  <si>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</si>
  <si>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</si>
  <si>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</si>
  <si>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</si>
  <si>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</si>
  <si>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</si>
  <si>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</si>
  <si>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</si>
  <si>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</si>
  <si>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</si>
  <si>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</si>
  <si>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</si>
  <si>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</si>
  <si>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</si>
  <si>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</si>
  <si>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</si>
  <si>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</si>
  <si>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</si>
  <si>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</si>
  <si>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</si>
  <si>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</si>
  <si>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</si>
  <si>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</si>
  <si>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</si>
  <si>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</si>
  <si>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</si>
  <si>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</si>
  <si>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</si>
  <si>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</si>
  <si>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</si>
  <si>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</si>
  <si>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</si>
  <si>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</si>
  <si>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</si>
  <si>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</si>
  <si>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</si>
  <si>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</si>
  <si>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</si>
  <si>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</si>
  <si>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</si>
  <si>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</si>
  <si>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</si>
  <si>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</si>
  <si>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</si>
  <si>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</si>
  <si>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</si>
  <si>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</si>
  <si>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</si>
  <si>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</si>
  <si>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</si>
  <si>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</si>
  <si>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</si>
  <si>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</si>
  <si>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</si>
  <si>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</si>
  <si>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</si>
  <si>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</si>
  <si>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</si>
  <si>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</si>
  <si>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</si>
  <si>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</si>
  <si>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</si>
  <si>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</si>
  <si>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</si>
  <si>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</si>
  <si>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</si>
  <si>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</si>
  <si>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</si>
  <si>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</si>
  <si>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</si>
  <si>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</si>
  <si>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</si>
  <si>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</si>
  <si>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</si>
  <si>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</si>
  <si>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</si>
  <si>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</si>
  <si>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</si>
  <si>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</si>
  <si>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</si>
  <si>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</si>
  <si>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</si>
  <si>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</si>
  <si>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</si>
  <si>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</si>
  <si>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</si>
  <si>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</si>
  <si>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</si>
  <si>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</si>
  <si>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</si>
  <si>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</si>
  <si>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</si>
  <si>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</si>
  <si>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</si>
  <si>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</si>
  <si>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</si>
  <si>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</si>
  <si>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</si>
  <si>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</si>
  <si>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</si>
  <si>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</si>
  <si>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</si>
  <si>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</si>
  <si>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</si>
  <si>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</si>
  <si>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</si>
  <si>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</si>
  <si>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</si>
  <si>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</si>
  <si>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</si>
  <si>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</si>
  <si>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</si>
  <si>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</si>
  <si>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</si>
  <si>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</si>
  <si>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</si>
  <si>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</si>
  <si>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</si>
  <si>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</si>
  <si>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</si>
  <si>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</si>
  <si>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</si>
  <si>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</si>
  <si>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</si>
  <si>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</si>
  <si>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</si>
  <si>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</si>
  <si>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</si>
  <si>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</si>
  <si>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</si>
  <si>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</si>
  <si>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</si>
  <si>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</si>
  <si>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</si>
  <si>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</si>
  <si>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</si>
  <si>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</si>
  <si>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</si>
  <si>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</si>
  <si>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</si>
  <si>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</si>
  <si>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</si>
  <si>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</si>
  <si>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</si>
  <si>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</si>
  <si>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</si>
  <si>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</si>
  <si>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</si>
  <si>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</si>
  <si>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</si>
  <si>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</si>
  <si>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</si>
  <si>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</si>
  <si>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</si>
  <si>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</si>
  <si>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</si>
  <si>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</si>
  <si>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</si>
  <si>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</si>
  <si>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</si>
  <si>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</si>
  <si>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</si>
  <si>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</si>
  <si>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</si>
  <si>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</si>
  <si>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</si>
  <si>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</si>
  <si>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</si>
  <si>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</si>
  <si>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</si>
  <si>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</si>
  <si>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</si>
  <si>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</si>
  <si>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</si>
  <si>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</si>
  <si>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</si>
  <si>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</si>
  <si>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</si>
  <si>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</si>
  <si>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</si>
  <si>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</si>
  <si>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</si>
  <si>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</si>
  <si>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</si>
  <si>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</si>
  <si>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</si>
  <si>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</si>
  <si>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</si>
  <si>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</si>
  <si>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</si>
  <si>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</si>
  <si>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</si>
  <si>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</si>
  <si>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</si>
  <si>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</si>
  <si>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</si>
  <si>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</si>
  <si>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</si>
  <si>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</si>
  <si>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</si>
  <si>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</si>
  <si>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</si>
  <si>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</si>
  <si>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</si>
  <si>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</si>
  <si>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</si>
  <si>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</si>
  <si>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</si>
  <si>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</si>
  <si>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</si>
  <si>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</si>
  <si>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</si>
  <si>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</si>
  <si>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</si>
  <si>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</si>
  <si>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</si>
  <si>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</si>
  <si>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</si>
  <si>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</si>
  <si>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</si>
  <si>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</si>
  <si>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</si>
  <si>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</si>
  <si>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</si>
  <si>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</si>
  <si>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</si>
  <si>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</si>
  <si>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</si>
  <si>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</si>
  <si>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</si>
  <si>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</si>
  <si>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</si>
  <si>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</si>
  <si>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</si>
  <si>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</si>
  <si>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</si>
  <si>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</si>
  <si>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</si>
  <si>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</si>
  <si>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</si>
  <si>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</si>
  <si>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</si>
  <si>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</si>
  <si>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</si>
  <si>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</si>
  <si>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</si>
  <si>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</si>
  <si>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</si>
  <si>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</si>
  <si>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</si>
  <si>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</si>
  <si>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</si>
  <si>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</si>
  <si>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</si>
  <si>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</si>
  <si>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</si>
  <si>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</si>
  <si>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</si>
  <si>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</si>
  <si>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</si>
  <si>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</si>
  <si>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</si>
  <si>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</si>
  <si>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</si>
  <si>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</si>
  <si>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</si>
  <si>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</si>
  <si>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</si>
  <si>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</si>
  <si>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</si>
  <si>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</si>
  <si>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</si>
  <si>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</si>
  <si>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</si>
  <si>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</si>
  <si>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</si>
  <si>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</si>
  <si>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</si>
  <si>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</si>
  <si>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</si>
  <si>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</si>
  <si>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</si>
  <si>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</si>
  <si>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</si>
  <si>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</si>
  <si>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</si>
  <si>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</si>
  <si>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</si>
  <si>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</si>
  <si>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</si>
  <si>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</si>
  <si>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</si>
  <si>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</si>
  <si>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</si>
  <si>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</si>
  <si>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</si>
  <si>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</si>
  <si>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</si>
  <si>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</si>
  <si>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</si>
  <si>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</si>
  <si>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</si>
  <si>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</si>
  <si>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</si>
  <si>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</si>
  <si>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</si>
  <si>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</si>
  <si>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</si>
  <si>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</si>
  <si>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</si>
  <si>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</si>
  <si>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</si>
  <si>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</si>
  <si>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</si>
  <si>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</si>
  <si>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</si>
  <si>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</si>
  <si>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</si>
  <si>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</si>
  <si>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</si>
  <si>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</si>
  <si>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</si>
  <si>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</si>
  <si>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</si>
  <si>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</si>
  <si>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</si>
  <si>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</si>
  <si>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</si>
  <si>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</si>
  <si>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</si>
  <si>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</si>
  <si>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</si>
  <si>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</si>
  <si>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</si>
  <si>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</si>
  <si>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</si>
  <si>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</si>
  <si>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</si>
  <si>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</si>
  <si>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</si>
  <si>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</si>
  <si>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</si>
  <si>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</si>
  <si>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</si>
  <si>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</si>
  <si>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</si>
  <si>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</si>
  <si>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</si>
  <si>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</si>
  <si>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</si>
  <si>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</si>
  <si>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</si>
  <si>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</si>
  <si>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</si>
  <si>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</si>
  <si>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</si>
  <si>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</si>
  <si>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</si>
  <si>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</si>
  <si>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</si>
  <si>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</si>
  <si>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</si>
  <si>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</si>
  <si>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</si>
  <si>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</si>
  <si>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</si>
  <si>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</si>
  <si>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</si>
  <si>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</si>
  <si>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</si>
  <si>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</si>
  <si>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</si>
  <si>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</si>
  <si>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</si>
  <si>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</si>
  <si>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</si>
  <si>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</si>
  <si>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</si>
  <si>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</si>
  <si>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</si>
  <si>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</si>
  <si>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</si>
  <si>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</si>
  <si>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</si>
  <si>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</si>
  <si>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</si>
  <si>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</si>
  <si>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</si>
  <si>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</si>
  <si>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</si>
  <si>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</si>
  <si>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</si>
  <si>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</si>
  <si>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</si>
  <si>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</si>
  <si>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</si>
  <si>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</si>
  <si>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</si>
  <si>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</si>
  <si>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</si>
  <si>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</si>
  <si>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</si>
  <si>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</si>
  <si>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</si>
  <si>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</si>
  <si>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</si>
  <si>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</si>
  <si>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</si>
  <si>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</si>
  <si>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</si>
  <si>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</si>
  <si>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</si>
  <si>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</si>
  <si>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</si>
  <si>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</si>
  <si>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</si>
  <si>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</si>
  <si>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</si>
  <si>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</si>
  <si>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</si>
  <si>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</si>
  <si>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</si>
  <si>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</si>
  <si>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</si>
  <si>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</si>
  <si>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</si>
  <si>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</si>
  <si>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</si>
  <si>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</si>
  <si>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</si>
  <si>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</si>
  <si>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</si>
  <si>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</si>
  <si>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</si>
  <si>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</si>
  <si>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</si>
  <si>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</si>
  <si>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</si>
  <si>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</si>
  <si>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</si>
  <si>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</si>
  <si>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</si>
  <si>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</si>
  <si>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</si>
  <si>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</si>
  <si>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</si>
  <si>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</si>
  <si>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</si>
  <si>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</si>
  <si>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</si>
  <si>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</si>
  <si>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</si>
  <si>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</si>
  <si>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</si>
  <si>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</si>
  <si>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</si>
  <si>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</si>
  <si>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</si>
  <si>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</si>
  <si>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</si>
  <si>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</si>
  <si>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</si>
  <si>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</si>
  <si>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</si>
  <si>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</si>
  <si>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</si>
  <si>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</si>
  <si>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</si>
  <si>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</si>
  <si>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</si>
  <si>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</si>
  <si>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</si>
  <si>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</si>
  <si>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</si>
  <si>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</si>
  <si>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</si>
  <si>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</si>
  <si>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</si>
  <si>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</si>
  <si>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</si>
  <si>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</si>
  <si>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</si>
  <si>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</si>
  <si>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</si>
  <si>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</si>
  <si>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</si>
  <si>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</si>
  <si>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</si>
  <si>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</si>
  <si>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</si>
  <si>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</si>
  <si>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</si>
  <si>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</si>
  <si>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</si>
  <si>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</si>
  <si>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</si>
  <si>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</si>
  <si>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</si>
  <si>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</si>
  <si>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</si>
  <si>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</si>
  <si>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</si>
  <si>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</si>
  <si>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</si>
  <si>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</si>
  <si>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</si>
  <si>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</si>
  <si>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</si>
  <si>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</si>
  <si>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</si>
  <si>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</si>
  <si>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</si>
  <si>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</si>
  <si>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</si>
  <si>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</si>
  <si>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</si>
  <si>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</si>
  <si>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</si>
  <si>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</si>
  <si>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</si>
  <si>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</si>
  <si>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</si>
  <si>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</si>
  <si>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</si>
  <si>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</si>
  <si>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</si>
  <si>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</si>
  <si>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</si>
  <si>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</si>
  <si>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</si>
  <si>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</si>
  <si>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</si>
  <si>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</si>
  <si>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</si>
  <si>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</si>
  <si>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</si>
  <si>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</si>
  <si>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</si>
  <si>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</si>
  <si>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</si>
  <si>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</si>
  <si>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</si>
  <si>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</si>
  <si>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</si>
  <si>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</si>
  <si>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</si>
  <si>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</si>
  <si>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</si>
  <si>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</si>
  <si>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</si>
  <si>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</si>
  <si>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</si>
  <si>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</si>
  <si>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</si>
  <si>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</si>
  <si>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</si>
  <si>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</si>
  <si>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</si>
  <si>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</si>
  <si>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</si>
  <si>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</si>
  <si>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</si>
  <si>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</si>
  <si>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</si>
  <si>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</si>
  <si>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</si>
  <si>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</si>
  <si>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</si>
  <si>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</si>
  <si>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</si>
  <si>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</si>
  <si>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</si>
  <si>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</si>
  <si>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</si>
  <si>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</si>
  <si>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</si>
  <si>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</si>
  <si>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</si>
  <si>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</si>
  <si>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</si>
  <si>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</si>
  <si>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</si>
  <si>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</si>
  <si>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</si>
  <si>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</si>
  <si>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</si>
  <si>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</si>
  <si>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</si>
  <si>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</si>
  <si>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</si>
  <si>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</si>
  <si>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</si>
  <si>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</si>
  <si>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</si>
  <si>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</si>
  <si>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</si>
  <si>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</si>
  <si>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</si>
  <si>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</si>
  <si>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</si>
  <si>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</si>
  <si>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</si>
  <si>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</si>
  <si>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</si>
  <si>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</si>
  <si>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</si>
  <si>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</si>
  <si>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</si>
  <si>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</si>
  <si>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</si>
  <si>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</si>
  <si>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</si>
  <si>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</si>
  <si>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</si>
  <si>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</si>
  <si>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</si>
  <si>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</si>
  <si>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</si>
  <si>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</si>
  <si>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</si>
  <si>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</si>
  <si>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</si>
  <si>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</si>
  <si>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</si>
  <si>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</si>
  <si>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</si>
  <si>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</si>
  <si>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</si>
  <si>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</si>
  <si>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</si>
  <si>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</si>
  <si>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</si>
  <si>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</si>
  <si>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</si>
  <si>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</si>
  <si>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</si>
  <si>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</si>
  <si>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</si>
  <si>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</si>
  <si>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</si>
  <si>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</si>
  <si>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</si>
  <si>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</si>
  <si>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</si>
  <si>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</si>
  <si>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</si>
  <si>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</si>
  <si>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</si>
  <si>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</si>
  <si>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</si>
  <si>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</si>
  <si>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</si>
  <si>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</si>
  <si>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</si>
  <si>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</si>
  <si>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</si>
  <si>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</si>
  <si>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</si>
  <si>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</si>
  <si>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</si>
  <si>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</si>
  <si>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</si>
  <si>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</si>
  <si>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</si>
  <si>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</si>
  <si>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</si>
  <si>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</si>
  <si>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</si>
  <si>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</si>
  <si>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</si>
  <si>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</si>
  <si>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</si>
  <si>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</si>
  <si>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</si>
  <si>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</si>
  <si>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</si>
  <si>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</si>
  <si>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</si>
  <si>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</si>
  <si>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</si>
  <si>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</si>
  <si>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</si>
  <si>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</si>
  <si>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</si>
  <si>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</si>
  <si>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</si>
  <si>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</si>
  <si>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</si>
  <si>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</si>
  <si>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</si>
  <si>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</si>
  <si>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</si>
  <si>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</si>
  <si>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</si>
  <si>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</si>
  <si>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</si>
  <si>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</si>
  <si>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</si>
  <si>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</si>
  <si>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</si>
  <si>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</si>
  <si>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</si>
  <si>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</si>
  <si>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</si>
  <si>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</si>
  <si>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</si>
  <si>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</si>
  <si>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</si>
  <si>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</si>
  <si>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</si>
  <si>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</si>
  <si>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</si>
  <si>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</si>
  <si>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</si>
  <si>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</si>
  <si>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</si>
  <si>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</si>
  <si>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</si>
  <si>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</si>
  <si>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</si>
  <si>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</si>
  <si>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</si>
  <si>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</si>
  <si>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</si>
  <si>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</si>
  <si>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</si>
  <si>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</si>
  <si>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</si>
  <si>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</si>
  <si>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</si>
  <si>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</si>
  <si>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</si>
  <si>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</si>
  <si>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</si>
  <si>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</si>
  <si>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</si>
  <si>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</si>
  <si>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</si>
  <si>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</si>
  <si>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</si>
  <si>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</si>
  <si>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</si>
  <si>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</si>
  <si>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</si>
  <si>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</si>
  <si>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</si>
  <si>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</si>
  <si>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</si>
  <si>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</si>
  <si>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</si>
  <si>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</si>
  <si>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</si>
  <si>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</si>
  <si>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</si>
  <si>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</si>
  <si>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</si>
  <si>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</si>
  <si>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</si>
  <si>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</si>
  <si>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</si>
  <si>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</si>
  <si>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</si>
  <si>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</si>
  <si>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</si>
  <si>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</si>
  <si>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</si>
  <si>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</si>
  <si>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</si>
  <si>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</si>
  <si>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</si>
  <si>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</si>
  <si>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</si>
  <si>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</si>
  <si>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</si>
  <si>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</si>
  <si>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</si>
  <si>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</si>
  <si>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</si>
  <si>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</si>
  <si>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</si>
  <si>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</si>
  <si>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</si>
  <si>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</si>
  <si>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</si>
  <si>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</si>
  <si>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</si>
  <si>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</si>
  <si>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</si>
  <si>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</si>
  <si>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</si>
  <si>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</si>
  <si>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</si>
  <si>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</si>
  <si>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</si>
  <si>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</si>
  <si>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</si>
  <si>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</si>
  <si>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</si>
  <si>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</si>
  <si>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</si>
  <si>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</si>
  <si>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</si>
  <si>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</si>
  <si>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</si>
  <si>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</si>
  <si>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</si>
  <si>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</si>
  <si>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</si>
  <si>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</si>
  <si>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</si>
  <si>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</si>
  <si>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</si>
  <si>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</si>
  <si>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</si>
  <si>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</si>
  <si>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</si>
  <si>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</si>
  <si>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</si>
  <si>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</si>
  <si>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</si>
  <si>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</si>
  <si>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</si>
  <si>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</si>
  <si>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</si>
  <si>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</si>
  <si>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</si>
  <si>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</si>
  <si>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</si>
  <si>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</si>
  <si>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</si>
  <si>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</si>
  <si>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</si>
  <si>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</si>
  <si>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</si>
  <si>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</si>
  <si>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</si>
  <si>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</si>
  <si>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</si>
  <si>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</si>
  <si>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</si>
  <si>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</si>
  <si>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</si>
  <si>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</si>
  <si>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</si>
  <si>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</si>
  <si>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</si>
  <si>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</si>
  <si>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</si>
  <si>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</si>
  <si>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</si>
  <si>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</si>
  <si>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</si>
  <si>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</si>
  <si>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</si>
  <si>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</si>
  <si>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</si>
  <si>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</si>
  <si>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</si>
  <si>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</si>
  <si>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</si>
  <si>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</si>
  <si>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</si>
  <si>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</si>
  <si>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</si>
  <si>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</si>
  <si>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</si>
  <si>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</si>
  <si>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</si>
  <si>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</si>
  <si>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</si>
  <si>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</si>
  <si>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</si>
  <si>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</si>
  <si>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</si>
  <si>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</si>
  <si>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</si>
  <si>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</si>
  <si>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</si>
  <si>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</si>
  <si>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</si>
  <si>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</si>
  <si>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</si>
  <si>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</si>
  <si>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</si>
  <si>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</si>
  <si>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</si>
  <si>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</si>
  <si>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</si>
  <si>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</si>
  <si>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</si>
  <si>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</si>
  <si>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</si>
  <si>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</si>
  <si>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</si>
  <si>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</si>
  <si>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</si>
  <si>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</si>
  <si>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</si>
  <si>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</si>
  <si>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</si>
  <si>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</si>
  <si>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</si>
  <si>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</si>
  <si>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</si>
  <si>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</si>
  <si>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</si>
  <si>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</si>
  <si>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</si>
  <si>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</si>
  <si>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</si>
  <si>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</si>
  <si>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</si>
  <si>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</si>
  <si>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</si>
  <si>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</si>
  <si>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</si>
  <si>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</si>
  <si>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</si>
  <si>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</si>
  <si>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</si>
  <si>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</si>
  <si>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</si>
  <si>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</si>
  <si>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</si>
  <si>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</si>
  <si>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</si>
  <si>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</si>
  <si>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</si>
  <si>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</si>
  <si>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</si>
  <si>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</si>
  <si>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</si>
  <si>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</si>
  <si>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</si>
  <si>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</si>
  <si>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</si>
  <si>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</si>
  <si>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</si>
  <si>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</si>
  <si>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</si>
  <si>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</si>
  <si>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</si>
  <si>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</si>
  <si>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</si>
  <si>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</si>
  <si>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</si>
  <si>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</si>
  <si>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</si>
  <si>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</si>
  <si>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</si>
  <si>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</si>
  <si>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</si>
  <si>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</si>
  <si>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</si>
  <si>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</si>
  <si>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</si>
  <si>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</si>
  <si>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</si>
  <si>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</si>
  <si>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</si>
  <si>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</si>
  <si>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</si>
  <si>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</si>
  <si>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</si>
  <si>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</si>
  <si>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</si>
  <si>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</si>
  <si>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</si>
  <si>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</si>
  <si>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</si>
  <si>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</si>
  <si>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</si>
  <si>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</si>
  <si>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</si>
  <si>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</si>
  <si>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</si>
  <si>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</si>
  <si>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</si>
  <si>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</si>
  <si>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</si>
  <si>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</si>
  <si>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</si>
  <si>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</si>
  <si>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</si>
  <si>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</si>
  <si>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</si>
  <si>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</si>
  <si>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</si>
  <si>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</si>
  <si>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</si>
  <si>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</si>
  <si>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</si>
  <si>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</si>
  <si>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</si>
  <si>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</si>
  <si>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</si>
  <si>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</si>
  <si>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</si>
  <si>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</si>
  <si>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</si>
  <si>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</si>
  <si>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</si>
  <si>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</si>
  <si>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</si>
  <si>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</si>
  <si>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</si>
  <si>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</si>
  <si>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</si>
  <si>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</si>
  <si>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</si>
  <si>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</si>
  <si>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</si>
  <si>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</si>
  <si>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</si>
  <si>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</si>
  <si>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</si>
  <si>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</si>
  <si>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</si>
  <si>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</si>
  <si>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</si>
  <si>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</si>
  <si>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</si>
  <si>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</si>
  <si>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</si>
  <si>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</si>
  <si>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</si>
  <si>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</si>
  <si>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</si>
  <si>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</si>
  <si>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</si>
  <si>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</si>
  <si>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</si>
  <si>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</si>
  <si>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</si>
  <si>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</si>
  <si>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</si>
  <si>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</si>
  <si>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</si>
  <si>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</si>
  <si>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</si>
  <si>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</si>
  <si>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</si>
  <si>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</si>
  <si>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</si>
  <si>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</si>
  <si>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</si>
  <si>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</si>
  <si>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</si>
  <si>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</si>
  <si>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</si>
  <si>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</si>
  <si>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</si>
  <si>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</si>
  <si>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</si>
  <si>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</si>
  <si>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</si>
  <si>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</si>
  <si>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</si>
  <si>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</si>
  <si>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</si>
  <si>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</si>
  <si>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</si>
  <si>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</si>
  <si>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</si>
  <si>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</si>
  <si>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</si>
  <si>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</si>
  <si>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</si>
  <si>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</si>
  <si>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</si>
  <si>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</si>
  <si>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</si>
  <si>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</si>
  <si>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</si>
  <si>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</si>
  <si>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</si>
  <si>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</si>
  <si>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</si>
  <si>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</si>
  <si>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</si>
  <si>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</si>
  <si>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</si>
  <si>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</si>
  <si>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</si>
  <si>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</si>
  <si>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</si>
  <si>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</si>
  <si>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</si>
  <si>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</si>
  <si>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</si>
  <si>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</si>
  <si>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</si>
  <si>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</si>
  <si>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</si>
  <si>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</si>
  <si>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</si>
  <si>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</si>
  <si>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</si>
  <si>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</si>
  <si>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</si>
  <si>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</si>
  <si>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</si>
  <si>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</si>
  <si>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</si>
  <si>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</si>
  <si>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</si>
  <si>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</si>
  <si>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</si>
  <si>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</si>
  <si>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</si>
  <si>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</si>
  <si>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</si>
  <si>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</si>
  <si>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</si>
  <si>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</si>
  <si>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</si>
  <si>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</si>
  <si>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</si>
  <si>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</si>
  <si>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</si>
  <si>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</si>
  <si>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</si>
  <si>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</si>
  <si>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</si>
  <si>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</si>
  <si>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</si>
  <si>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</si>
  <si>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</si>
  <si>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</si>
  <si>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</si>
  <si>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</si>
  <si>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</si>
  <si>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</si>
  <si>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</si>
  <si>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</si>
  <si>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</si>
  <si>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</si>
  <si>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</si>
  <si>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</si>
  <si>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</si>
  <si>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</si>
  <si>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</si>
  <si>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</si>
  <si>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</si>
  <si>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</si>
  <si>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</si>
  <si>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</si>
  <si>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</si>
  <si>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</si>
  <si>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</si>
  <si>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</si>
  <si>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</si>
  <si>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</si>
  <si>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</si>
  <si>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</si>
  <si>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</si>
  <si>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</si>
  <si>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</si>
  <si>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</si>
  <si>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</si>
  <si>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</si>
  <si>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</si>
  <si>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</si>
  <si>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</si>
  <si>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</si>
  <si>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</si>
  <si>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</si>
  <si>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</si>
  <si>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</si>
  <si>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</si>
  <si>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</si>
  <si>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</si>
  <si>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</si>
  <si>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</si>
  <si>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</si>
  <si>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</si>
  <si>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</si>
  <si>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</si>
  <si>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</si>
  <si>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</si>
  <si>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</si>
  <si>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</si>
  <si>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</si>
  <si>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</si>
  <si>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</si>
  <si>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</si>
  <si>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</si>
  <si>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</si>
  <si>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</si>
  <si>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</si>
  <si>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</si>
  <si>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</si>
  <si>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</si>
  <si>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</si>
  <si>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</si>
  <si>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</si>
  <si>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</si>
  <si>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</si>
  <si>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</si>
  <si>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</si>
  <si>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</si>
  <si>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</si>
  <si>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</si>
  <si>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</si>
  <si>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</si>
  <si>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</si>
  <si>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</si>
  <si>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</si>
  <si>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</si>
  <si>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</si>
  <si>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</si>
  <si>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</si>
  <si>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</si>
  <si>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</si>
  <si>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</si>
  <si>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</si>
  <si>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</si>
  <si>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</si>
  <si>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</si>
  <si>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</si>
  <si>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</si>
  <si>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</si>
  <si>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</si>
  <si>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</si>
  <si>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</si>
  <si>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</si>
  <si>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</si>
  <si>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</si>
  <si>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</si>
  <si>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</si>
  <si>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</si>
  <si>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</si>
  <si>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</si>
  <si>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</si>
  <si>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</si>
  <si>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</si>
  <si>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</si>
  <si>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</si>
  <si>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</si>
  <si>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</si>
  <si>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</si>
  <si>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</si>
  <si>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</si>
  <si>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</si>
  <si>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</si>
  <si>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</si>
  <si>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</si>
  <si>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</si>
  <si>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</si>
  <si>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</si>
  <si>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</si>
  <si>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</si>
  <si>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</si>
  <si>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</si>
  <si>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</si>
  <si>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</si>
  <si>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</si>
  <si>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</si>
  <si>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</si>
  <si>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</si>
  <si>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</si>
  <si>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</si>
  <si>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</si>
  <si>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</si>
  <si>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</si>
  <si>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</si>
  <si>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</si>
  <si>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</si>
  <si>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</si>
  <si>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</si>
  <si>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</si>
  <si>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</si>
  <si>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</si>
  <si>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</si>
  <si>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</si>
  <si>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</si>
  <si>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</si>
  <si>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</si>
  <si>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</si>
  <si>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</si>
  <si>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</si>
  <si>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</si>
  <si>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</si>
  <si>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</si>
  <si>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</si>
  <si>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</si>
  <si>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</si>
  <si>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</si>
  <si>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</si>
  <si>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</si>
  <si>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</si>
  <si>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</si>
  <si>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</si>
  <si>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</si>
  <si>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</si>
  <si>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</si>
  <si>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</si>
  <si>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</si>
  <si>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</si>
  <si>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</si>
  <si>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</si>
  <si>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</si>
  <si>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</si>
  <si>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</si>
  <si>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</si>
  <si>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</si>
  <si>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</si>
  <si>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</si>
  <si>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</si>
  <si>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</si>
  <si>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</si>
  <si>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</si>
  <si>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</si>
  <si>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</si>
  <si>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</si>
  <si>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</si>
  <si>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</si>
  <si>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</si>
  <si>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</si>
  <si>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</si>
  <si>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</si>
  <si>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</si>
  <si>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</si>
  <si>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</si>
  <si>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</si>
  <si>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</si>
  <si>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</si>
  <si>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</si>
  <si>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</si>
  <si>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</si>
  <si>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</si>
  <si>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</si>
  <si>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</si>
  <si>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</si>
  <si>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</si>
  <si>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</si>
  <si>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</si>
  <si>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</si>
  <si>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</si>
  <si>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</si>
  <si>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</si>
  <si>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</si>
  <si>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</si>
  <si>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</si>
  <si>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</si>
  <si>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</si>
  <si>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</si>
  <si>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</si>
  <si>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</si>
  <si>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</si>
  <si>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</si>
  <si>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</si>
  <si>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</si>
  <si>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</si>
  <si>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</si>
  <si>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</si>
  <si>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</si>
  <si>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</si>
  <si>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</si>
  <si>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</si>
  <si>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</si>
  <si>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</si>
  <si>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</si>
  <si>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</si>
  <si>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</si>
  <si>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</si>
  <si>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</si>
  <si>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</si>
  <si>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</si>
  <si>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</si>
  <si>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</si>
  <si>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</si>
  <si>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</si>
  <si>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</si>
  <si>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</si>
  <si>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</si>
  <si>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</si>
  <si>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</si>
  <si>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</si>
  <si>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</si>
  <si>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</si>
  <si>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</si>
  <si>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</si>
  <si>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</si>
  <si>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</si>
  <si>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</si>
  <si>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</si>
  <si>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</si>
  <si>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</si>
  <si>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</si>
  <si>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</si>
  <si>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</si>
  <si>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</si>
  <si>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</si>
  <si>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</si>
  <si>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</si>
  <si>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</si>
  <si>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</si>
  <si>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</si>
  <si>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</si>
  <si>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</si>
  <si>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</si>
  <si>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</si>
  <si>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</si>
  <si>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</si>
  <si>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</si>
  <si>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</si>
  <si>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</si>
  <si>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</si>
  <si>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</si>
  <si>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</si>
  <si>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</si>
  <si>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</si>
  <si>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</si>
  <si>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</si>
  <si>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</si>
  <si>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</si>
  <si>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</si>
  <si>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</si>
  <si>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</si>
  <si>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</si>
  <si>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</si>
  <si>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</si>
  <si>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</si>
  <si>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</si>
  <si>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</si>
  <si>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</si>
  <si>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</si>
  <si>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</si>
  <si>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</si>
  <si>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</si>
  <si>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</si>
  <si>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</si>
  <si>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</si>
  <si>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</si>
  <si>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</si>
  <si>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</si>
  <si>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</si>
  <si>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</si>
  <si>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</si>
  <si>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</si>
  <si>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</si>
  <si>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</si>
  <si>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</si>
  <si>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</si>
  <si>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</si>
  <si>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</si>
  <si>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</si>
  <si>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</si>
  <si>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</si>
  <si>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</si>
  <si>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</si>
  <si>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</si>
  <si>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</si>
  <si>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</si>
  <si>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</si>
  <si>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</si>
  <si>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</si>
  <si>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</si>
  <si>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</si>
  <si>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</si>
  <si>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</si>
  <si>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</si>
  <si>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</si>
  <si>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</si>
  <si>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</si>
  <si>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</si>
  <si>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</si>
  <si>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</si>
  <si>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</si>
  <si>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</si>
  <si>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</si>
  <si>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</si>
  <si>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</si>
  <si>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</si>
  <si>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</si>
  <si>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</si>
  <si>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</si>
  <si>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</si>
  <si>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</si>
  <si>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</si>
  <si>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</si>
  <si>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</si>
  <si>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</si>
  <si>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</si>
  <si>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</si>
  <si>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</si>
  <si>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</si>
  <si>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</si>
  <si>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</si>
  <si>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</si>
  <si>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</si>
  <si>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</si>
  <si>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</si>
  <si>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</si>
  <si>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</si>
  <si>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</si>
  <si>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</si>
  <si>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</si>
  <si>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</si>
  <si>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</si>
  <si>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</si>
  <si>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</si>
  <si>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</si>
  <si>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</si>
  <si>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</si>
  <si>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</si>
  <si>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</si>
  <si>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</si>
  <si>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</si>
  <si>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</si>
  <si>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</si>
  <si>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</si>
  <si>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</si>
  <si>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</si>
  <si>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</si>
  <si>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</si>
  <si>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</si>
  <si>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</si>
  <si>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</si>
  <si>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</si>
  <si>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</si>
  <si>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</si>
  <si>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</si>
  <si>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</si>
  <si>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</si>
  <si>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</si>
  <si>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</si>
  <si>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</si>
  <si>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</si>
  <si>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</si>
  <si>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</si>
  <si>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</si>
  <si>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</si>
  <si>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</si>
  <si>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</si>
  <si>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</si>
  <si>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</si>
  <si>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</si>
  <si>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</si>
  <si>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</si>
  <si>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</si>
  <si>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</si>
  <si>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</si>
  <si>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</si>
  <si>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</si>
  <si>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</si>
  <si>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</si>
  <si>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</si>
  <si>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</si>
  <si>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</si>
  <si>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</si>
  <si>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</si>
  <si>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</si>
  <si>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</si>
  <si>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</si>
  <si>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</si>
  <si>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</si>
  <si>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</si>
  <si>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</si>
  <si>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</si>
  <si>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</si>
  <si>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</si>
  <si>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</si>
  <si>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</si>
  <si>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</si>
  <si>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</si>
  <si>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</si>
  <si>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</si>
  <si>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</si>
  <si>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</si>
  <si>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</si>
  <si>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</si>
  <si>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</si>
  <si>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</si>
  <si>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</si>
  <si>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</si>
  <si>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</si>
  <si>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</si>
  <si>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</si>
  <si>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</si>
  <si>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</si>
  <si>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</si>
  <si>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</si>
  <si>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</si>
  <si>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</si>
  <si>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</si>
  <si>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</si>
  <si>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</si>
  <si>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</si>
  <si>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</si>
  <si>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</si>
  <si>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</si>
  <si>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</si>
  <si>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</si>
  <si>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</si>
  <si>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</si>
  <si>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</si>
  <si>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</si>
  <si>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</si>
  <si>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</si>
  <si>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</si>
  <si>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</si>
  <si>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</si>
  <si>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</si>
  <si>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</si>
  <si>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</si>
  <si>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</si>
  <si>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</si>
  <si>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</si>
  <si>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</si>
  <si>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</si>
  <si>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</si>
  <si>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</si>
  <si>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</si>
  <si>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</si>
  <si>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</si>
  <si>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</si>
  <si>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</si>
  <si>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</si>
  <si>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</si>
  <si>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</si>
  <si>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</si>
  <si>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</si>
  <si>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</si>
  <si>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</si>
  <si>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</si>
  <si>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</si>
  <si>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</si>
  <si>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</si>
  <si>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</si>
  <si>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</si>
  <si>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</si>
  <si>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</si>
  <si>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</si>
  <si>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</si>
  <si>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</si>
  <si>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</si>
  <si>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</si>
  <si>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</si>
  <si>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</si>
  <si>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</si>
  <si>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</si>
  <si>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</si>
  <si>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</si>
  <si>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</si>
  <si>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</si>
  <si>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</si>
  <si>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</si>
  <si>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</si>
  <si>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</si>
  <si>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</si>
  <si>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</si>
  <si>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</si>
  <si>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</si>
  <si>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</si>
  <si>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</si>
  <si>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</si>
  <si>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</si>
  <si>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</si>
  <si>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</si>
  <si>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</si>
  <si>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</si>
  <si>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</si>
  <si>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</si>
  <si>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</si>
  <si>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</si>
  <si>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</si>
  <si>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</si>
  <si>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</si>
  <si>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</si>
  <si>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</si>
  <si>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</si>
  <si>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</si>
  <si>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</si>
  <si>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</si>
  <si>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</si>
  <si>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</si>
  <si>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</si>
  <si>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</si>
  <si>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</si>
  <si>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</si>
  <si>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</si>
  <si>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</si>
  <si>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</si>
  <si>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</si>
  <si>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</si>
  <si>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</si>
  <si>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</si>
  <si>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</si>
  <si>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</si>
  <si>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</si>
  <si>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</si>
  <si>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</si>
  <si>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</si>
  <si>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</si>
  <si>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</si>
  <si>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</si>
  <si>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</si>
  <si>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</si>
  <si>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</si>
  <si>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</si>
  <si>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</si>
  <si>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</si>
  <si>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</si>
  <si>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</si>
  <si>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</si>
  <si>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</si>
  <si>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</si>
  <si>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</si>
  <si>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</si>
  <si>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</si>
  <si>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</si>
  <si>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</si>
  <si>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</si>
  <si>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</si>
  <si>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</si>
  <si>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</si>
  <si>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</si>
  <si>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</si>
  <si>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</si>
  <si>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</si>
  <si>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</si>
  <si>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</si>
  <si>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</si>
  <si>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</si>
  <si>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</si>
  <si>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</si>
  <si>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</si>
  <si>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</si>
  <si>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</si>
  <si>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</si>
  <si>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</si>
  <si>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</si>
  <si>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</si>
  <si>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</si>
  <si>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</si>
  <si>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</si>
  <si>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</si>
  <si>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</si>
  <si>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</si>
  <si>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</si>
  <si>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</si>
  <si>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</si>
  <si>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</si>
  <si>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</si>
  <si>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</si>
  <si>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</si>
  <si>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</si>
  <si>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</si>
  <si>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</si>
  <si>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</si>
  <si>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</si>
  <si>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</si>
  <si>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</si>
  <si>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</si>
  <si>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</si>
  <si>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</si>
  <si>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</si>
  <si>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</si>
  <si>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</si>
  <si>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</si>
  <si>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</si>
  <si>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</si>
  <si>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</si>
  <si>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</si>
  <si>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</si>
  <si>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</si>
  <si>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</si>
  <si>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</si>
  <si>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</si>
  <si>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</si>
  <si>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</si>
  <si>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</si>
  <si>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</si>
  <si>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</si>
  <si>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</si>
  <si>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</si>
  <si>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</si>
  <si>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</si>
  <si>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</si>
  <si>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</si>
  <si>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</si>
  <si>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</si>
  <si>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</si>
  <si>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</si>
  <si>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</si>
  <si>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</si>
  <si>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</si>
  <si>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</si>
  <si>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</si>
  <si>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</si>
  <si>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</si>
  <si>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</si>
  <si>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</si>
  <si>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</si>
  <si>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</si>
  <si>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</si>
  <si>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</si>
  <si>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</si>
  <si>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</si>
  <si>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</si>
  <si>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</si>
  <si>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</si>
  <si>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</si>
  <si>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</si>
  <si>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</si>
  <si>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</si>
  <si>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</si>
  <si>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</si>
  <si>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</si>
  <si>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</si>
  <si>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</si>
  <si>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</si>
  <si>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</si>
  <si>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</si>
  <si>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</si>
  <si>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</si>
  <si>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</si>
  <si>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</si>
  <si>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</si>
  <si>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</si>
  <si>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</si>
  <si>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</si>
  <si>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</si>
  <si>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</si>
  <si>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</si>
  <si>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</si>
  <si>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</si>
  <si>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</si>
  <si>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</si>
  <si>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</si>
  <si>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</si>
  <si>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</si>
  <si>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</si>
  <si>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</si>
  <si>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</si>
  <si>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</si>
  <si>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</si>
  <si>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</si>
  <si>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</si>
  <si>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</si>
  <si>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</si>
  <si>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</si>
  <si>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</si>
  <si>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</si>
  <si>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</si>
  <si>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</si>
  <si>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</si>
  <si>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</si>
  <si>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</si>
  <si>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</si>
  <si>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</si>
  <si>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</si>
  <si>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</si>
  <si>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</si>
  <si>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</si>
  <si>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</si>
  <si>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</si>
  <si>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</si>
  <si>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</si>
  <si>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</si>
  <si>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</si>
  <si>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</si>
  <si>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</si>
  <si>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</si>
  <si>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</si>
  <si>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</si>
  <si>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</si>
  <si>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</si>
  <si>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</si>
  <si>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</si>
  <si>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</si>
  <si>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</si>
  <si>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</si>
  <si>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</si>
  <si>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</si>
  <si>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</si>
  <si>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</si>
  <si>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</si>
  <si>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</si>
  <si>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</si>
  <si>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</si>
  <si>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</si>
  <si>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</si>
  <si>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</si>
  <si>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</si>
  <si>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</si>
  <si>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</si>
  <si>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</si>
  <si>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</si>
  <si>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</si>
  <si>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</si>
  <si>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</si>
  <si>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</si>
  <si>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</si>
  <si>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</si>
  <si>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</si>
  <si>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</si>
  <si>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</si>
  <si>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</si>
  <si>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</si>
  <si>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</si>
  <si>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</si>
  <si>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</si>
  <si>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</si>
  <si>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</si>
  <si>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</si>
  <si>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</si>
  <si>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</si>
  <si>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</si>
  <si>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</si>
  <si>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</si>
  <si>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</si>
  <si>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</si>
  <si>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</si>
  <si>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</si>
  <si>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</si>
  <si>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</si>
  <si>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</si>
  <si>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</si>
  <si>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</si>
  <si>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</si>
  <si>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</si>
  <si>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</si>
  <si>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</si>
  <si>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</si>
  <si>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</si>
  <si>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</si>
  <si>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</si>
  <si>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</si>
  <si>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</si>
  <si>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</si>
  <si>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</si>
  <si>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</si>
  <si>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</si>
  <si>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</si>
  <si>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</si>
  <si>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</si>
  <si>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</si>
  <si>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</si>
  <si>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</si>
  <si>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</si>
  <si>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</si>
  <si>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</si>
  <si>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</si>
  <si>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</si>
  <si>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</si>
  <si>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</si>
  <si>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</si>
  <si>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</si>
  <si>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</si>
  <si>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</si>
  <si>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</si>
  <si>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</si>
  <si>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</si>
  <si>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</si>
  <si>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</si>
  <si>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</si>
  <si>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</si>
  <si>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</si>
  <si>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</si>
  <si>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</si>
  <si>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</si>
  <si>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</si>
  <si>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</si>
  <si>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</si>
  <si>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</si>
  <si>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</si>
  <si>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</si>
  <si>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</si>
  <si>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</si>
  <si>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</si>
  <si>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</si>
  <si>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</si>
  <si>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</si>
  <si>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</si>
  <si>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</si>
  <si>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</si>
  <si>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</si>
  <si>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</si>
  <si>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</si>
  <si>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</si>
  <si>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</si>
  <si>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</si>
  <si>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</si>
  <si>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</si>
  <si>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</si>
  <si>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</si>
  <si>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</si>
  <si>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</si>
  <si>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</si>
  <si>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</si>
  <si>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</si>
  <si>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</si>
  <si>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</si>
  <si>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</si>
  <si>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</si>
  <si>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</si>
  <si>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</si>
  <si>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</si>
  <si>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</si>
  <si>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</si>
  <si>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</si>
  <si>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</si>
  <si>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</si>
  <si>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</si>
  <si>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</si>
  <si>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</si>
  <si>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</si>
  <si>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</si>
  <si>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</si>
  <si>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</si>
  <si>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</si>
  <si>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</si>
  <si>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</si>
  <si>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</si>
  <si>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</si>
  <si>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</si>
  <si>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</si>
  <si>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</si>
  <si>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</si>
  <si>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</si>
  <si>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</si>
  <si>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</si>
  <si>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</si>
  <si>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</si>
  <si>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</si>
  <si>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</si>
  <si>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</si>
  <si>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</si>
  <si>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</si>
  <si>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</si>
  <si>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</si>
  <si>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</si>
  <si>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</si>
  <si>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</si>
  <si>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</si>
  <si>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</si>
  <si>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</si>
  <si>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</si>
  <si>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</si>
  <si>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</si>
  <si>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</si>
  <si>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</si>
  <si>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</si>
  <si>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</si>
  <si>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</si>
  <si>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</si>
  <si>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</si>
  <si>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</si>
  <si>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</si>
  <si>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</si>
  <si>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</si>
  <si>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</si>
  <si>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</si>
  <si>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</si>
  <si>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</si>
  <si>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</si>
  <si>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</si>
  <si>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</si>
  <si>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</si>
  <si>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</si>
  <si>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</si>
  <si>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</si>
  <si>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</si>
  <si>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</si>
  <si>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</si>
  <si>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</si>
  <si>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</si>
  <si>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</si>
  <si>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</si>
  <si>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</si>
  <si>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</si>
  <si>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</si>
  <si>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</si>
  <si>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</si>
  <si>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</si>
  <si>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</si>
  <si>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</si>
  <si>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</si>
  <si>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</si>
  <si>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</si>
  <si>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</si>
  <si>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</si>
  <si>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</si>
  <si>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</si>
  <si>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</si>
  <si>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</si>
  <si>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</si>
  <si>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</si>
  <si>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</si>
  <si>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</si>
  <si>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</si>
  <si>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</si>
  <si>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</si>
  <si>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</si>
  <si>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</si>
  <si>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</si>
  <si>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</si>
  <si>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</si>
  <si>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</si>
  <si>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</si>
  <si>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</si>
  <si>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</si>
  <si>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</si>
  <si>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</si>
  <si>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</si>
  <si>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</si>
  <si>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</si>
  <si>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</si>
  <si>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</si>
  <si>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</si>
  <si>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</si>
  <si>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</si>
  <si>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</si>
  <si>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</si>
  <si>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</si>
  <si>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</si>
  <si>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</si>
  <si>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</si>
  <si>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</si>
  <si>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</si>
  <si>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</si>
  <si>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</si>
  <si>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</si>
  <si>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</si>
  <si>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</si>
  <si>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</si>
  <si>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</si>
  <si>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</si>
  <si>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</si>
  <si>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</si>
  <si>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</si>
  <si>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</si>
  <si>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</si>
  <si>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</si>
  <si>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</si>
  <si>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</si>
  <si>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</si>
  <si>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</si>
  <si>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</si>
  <si>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</si>
  <si>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</si>
  <si>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</si>
  <si>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</si>
  <si>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</si>
  <si>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</si>
  <si>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</si>
  <si>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</si>
  <si>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</si>
  <si>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</si>
  <si>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</si>
  <si>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</si>
  <si>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</si>
  <si>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</si>
  <si>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</si>
  <si>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</si>
  <si>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</si>
  <si>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</si>
  <si>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</si>
  <si>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</si>
  <si>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</si>
  <si>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</si>
  <si>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</si>
  <si>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</si>
  <si>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</si>
  <si>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</si>
  <si>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</si>
  <si>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</si>
  <si>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</si>
  <si>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</si>
  <si>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</si>
  <si>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</si>
  <si>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</si>
  <si>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</si>
  <si>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</si>
  <si>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</si>
  <si>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</si>
  <si>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</si>
  <si>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</si>
  <si>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</si>
  <si>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</si>
  <si>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</si>
  <si>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</si>
  <si>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</si>
  <si>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</si>
  <si>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</si>
  <si>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</si>
  <si>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</t>
  </si>
  <si>
    <t>prefeitura de Cotipora</t>
  </si>
  <si>
    <t>90898487000164</t>
  </si>
  <si>
    <r>
      <t xml:space="preserve">Prestação de serviços de CONSERTO de pneu aro 3,25’’ ou 3,50’’, </t>
    </r>
    <r>
      <rPr>
        <sz val="12"/>
        <color theme="1"/>
        <rFont val="Arial Narrow"/>
        <family val="2"/>
      </rPr>
      <t>consistindo na retirada, desmontagem, conserto, montagem e recolocação</t>
    </r>
  </si>
  <si>
    <r>
      <t xml:space="preserve">Prestação de serviços de CONSERTO de pneu aro 14’’,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</si>
  <si>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15’’,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</si>
  <si>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16’’,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</si>
  <si>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16,5’’, retroescavadeira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</si>
  <si>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17,5’’,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</si>
  <si>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18’’,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</si>
  <si>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18’’, retroescavadeira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</si>
  <si>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22,5’’,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</si>
  <si>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24’’,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</si>
  <si>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25’’,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</si>
  <si>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28’’,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</si>
  <si>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CONSERTO de pneu aro 34’’, </t>
    </r>
    <r>
      <rPr>
        <sz val="12"/>
        <color theme="1"/>
        <rFont val="Arial Narrow"/>
        <family val="2"/>
      </rPr>
      <t>consistindo na retirada, desmontagem, conserto, montagem e recolocação.</t>
    </r>
  </si>
  <si>
    <r>
      <t xml:space="preserve">Prestação de serviços de MONTAGEM de pneu aro 3,25’’ ou 3,50’’,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</si>
  <si>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14’’,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</si>
  <si>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15’’,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</si>
  <si>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16’’,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</si>
  <si>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16,5’’ retroescavadeira,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</si>
  <si>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17,5’’,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</si>
  <si>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18’’,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</si>
  <si>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18’’, retroescavadeira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</si>
  <si>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22,5’’,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</si>
  <si>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24’’,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</si>
  <si>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25’’,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</si>
  <si>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28’’,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</si>
  <si>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MONTAGEM de pneu aro 34’’, </t>
    </r>
    <r>
      <rPr>
        <sz val="12"/>
        <color theme="1"/>
        <rFont val="Arial Narrow"/>
        <family val="2"/>
      </rPr>
      <t>consistindo na retirada, desmontagem do usado, montagem do novo ou recapado e recolocação.</t>
    </r>
  </si>
  <si>
    <r>
      <t xml:space="preserve">Prestação de serviços de BALANCEAMENTO em pneus de automóvel aros 14”, 15” e 16” e vans aros 15’’ e 16’’, </t>
    </r>
    <r>
      <rPr>
        <sz val="12"/>
        <color theme="1"/>
        <rFont val="Arial Narrow"/>
        <family val="2"/>
      </rPr>
      <t>incluindo contrapesos de chumbo necessários.</t>
    </r>
  </si>
  <si>
    <t>CREDENCIAMENTO DE PESSOAS JURÍDICAS PARA A PRESTAÇÃO DE SERVIÇOS DE BORRACHARIA E BALANCEAMENTO QUE COMPÕEM A FROTA DO MUNICIPIO DE COTIPORÃ.</t>
  </si>
  <si>
    <t>SIVIERO &amp; SIVIERO LTDA</t>
  </si>
  <si>
    <t>12099625000131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</si>
</sst>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0" fontId="33" fillId="0" borderId="13" xfId="0" applyFont="1" applyBorder="1" applyAlignment="1" applyProtection="1">
      <alignment horizontal="center" vertical="center" wrapText="1"/>
      <protection locked="0"/>
    </xf>
    <xf numFmtId="0" fontId="33" fillId="0" borderId="35" xfId="0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topLeftCell="A1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3931</v>
      </c>
      <c r="C2" s="130"/>
      <c r="D2" s="50" t="s">
        <v>162</v>
      </c>
      <c r="E2" s="70">
        <v>2</v>
      </c>
      <c r="F2" s="22" t="s">
        <v>163</v>
      </c>
      <c r="G2" s="33">
        <v>2026</v>
      </c>
      <c r="H2" s="57"/>
    </row>
    <row r="3" spans="1:8" s="59" customFormat="1" ht="31.5" customHeight="1" thickBot="1" x14ac:dyDescent="0.3">
      <c r="A3" s="18" t="s">
        <v>153</v>
      </c>
      <c r="B3" s="131" t="s">
        <v>4056</v>
      </c>
      <c r="C3" s="131"/>
      <c r="D3" s="131"/>
      <c r="E3" s="131"/>
      <c r="F3" s="131"/>
      <c r="G3" s="132"/>
      <c r="H3" s="59" t="s">
        <v>4026</v>
      </c>
    </row>
    <row r="4" spans="1:8" s="59" customFormat="1" ht="15.75" thickBot="1" x14ac:dyDescent="0.3">
      <c r="A4" s="15" t="s">
        <v>175</v>
      </c>
      <c r="B4" s="133" t="s">
        <v>4027</v>
      </c>
      <c r="C4" s="133"/>
      <c r="D4" s="133"/>
      <c r="E4" s="134"/>
      <c r="F4" s="22" t="s">
        <v>179</v>
      </c>
      <c r="G4" s="78" t="s">
        <v>4028</v>
      </c>
    </row>
    <row r="5" spans="1:8" s="59" customFormat="1" ht="15.75" thickBot="1" x14ac:dyDescent="0.3">
      <c r="A5" s="15" t="s">
        <v>3785</v>
      </c>
      <c r="B5" s="80" t="s">
        <v>3681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340789.5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340789.5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27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SUMIF(Proposta!$A$12:$A$39841,Identificação!$A13,Proposta!$H$12:$H$39841)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SUMIF(Proposta!$A$12:$A$39841,Identificação!$A14,Proposta!$H$12:$H$39841)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SUMIF(Proposta!$A$12:$A$39841,Identificação!$A15,Proposta!$H$12:$H$39841)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SUMIF(Proposta!$A$12:$A$39841,Identificação!$A16,Proposta!$H$12:$H$39841)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SUMIF(Proposta!$A$12:$A$39841,Identificação!$A17,Proposta!$H$12:$H$39841)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SUMIF(Proposta!$A$12:$A$39841,Identificação!$A18,Proposta!$H$12:$H$39841)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SUMIF(Proposta!$A$12:$A$39841,Identificação!$A19,Proposta!$H$12:$H$39841)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SUMIF(Proposta!$A$12:$A$39841,Identificação!$A20,Proposta!$H$12:$H$39841)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SUMIF(Proposta!$A$12:$A$39841,Identificação!$A21,Proposta!$H$12:$H$39841)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SUMIF(Proposta!$A$12:$A$39841,Identificação!$A22,Proposta!$H$12:$H$39841)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SUMIF(Proposta!$A$12:$A$39841,Identificação!$A23,Proposta!$H$12:$H$39841)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SUMIF(Proposta!$A$12:$A$39841,Identificação!$A24,Proposta!$H$12:$H$39841)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SUMIF(Proposta!$A$12:$A$39841,Identificação!$A25,Proposta!$H$12:$H$39841)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SUMIF(Proposta!$A$12:$A$39841,Identificação!$A26,Proposta!$H$12:$H$39841)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SUMIF(Proposta!$A$12:$A$39841,Identificação!$A27,Proposta!$H$12:$H$39841)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SUMIF(Proposta!$A$12:$A$39841,Identificação!$A28,Proposta!$H$12:$H$39841)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SUMIF(Proposta!$A$12:$A$39841,Identificação!$A29,Proposta!$H$12:$H$39841)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SUMIF(Proposta!$A$12:$A$39841,Identificação!$A30,Proposta!$H$12:$H$39841)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SUMIF(Proposta!$A$12:$A$39841,Identificação!$A31,Proposta!$H$12:$H$39841)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SUMIF(Proposta!$A$12:$A$39841,Identificação!$A32,Proposta!$H$12:$H$39841)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SUMIF(Proposta!$A$12:$A$39841,Identificação!$A33,Proposta!$H$12:$H$39841)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SUMIF(Proposta!$A$12:$A$39841,Identificação!$A34,Proposta!$H$12:$H$39841)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SUMIF(Proposta!$A$12:$A$39841,Identificação!$A35,Proposta!$H$12:$H$39841)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SUMIF(Proposta!$A$12:$A$39841,Identificação!$A36,Proposta!$H$12:$H$39841)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SUMIF(Proposta!$A$12:$A$39841,Identificação!$A37,Proposta!$H$12:$H$39841)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SUMIF(Proposta!$A$12:$A$39841,Identificação!$A38,Proposta!$H$12:$H$39841)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SUMIF(Proposta!$A$12:$A$39841,Identificação!$A39,Proposta!$H$12:$H$39841)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SUMIF(Proposta!$A$12:$A$39841,Identificação!$A40,Proposta!$H$12:$H$39841)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SUMIF(Proposta!$A$12:$A$39841,Identificação!$A41,Proposta!$H$12:$H$39841)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SUMIF(Proposta!$A$12:$A$39841,Identificação!$A42,Proposta!$H$12:$H$39841)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SUMIF(Proposta!$A$12:$A$39841,Identificação!$A43,Proposta!$H$12:$H$39841)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SUMIF(Proposta!$A$12:$A$39841,Identificação!$A44,Proposta!$H$12:$H$39841)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SUMIF(Proposta!$A$12:$A$39841,Identificação!$A45,Proposta!$H$12:$H$39841)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SUMIF(Proposta!$A$12:$A$39841,Identificação!$A46,Proposta!$H$12:$H$39841)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SUMIF(Proposta!$A$12:$A$39841,Identificação!$A47,Proposta!$H$12:$H$39841)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SUMIF(Proposta!$A$12:$A$39841,Identificação!$A48,Proposta!$H$12:$H$39841)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SUMIF(Proposta!$A$12:$A$39841,Identificação!$A49,Proposta!$H$12:$H$39841)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SUMIF(Proposta!$A$12:$A$39841,Identificação!$A50,Proposta!$H$12:$H$39841)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SUMIF(Proposta!$A$12:$A$39841,Identificação!$A51,Proposta!$H$12:$H$39841)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SUMIF(Proposta!$A$12:$A$39841,Identificação!$A52,Proposta!$H$12:$H$39841)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SUMIF(Proposta!$A$12:$A$39841,Identificação!$A53,Proposta!$H$12:$H$39841)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SUMIF(Proposta!$A$12:$A$39841,Identificação!$A54,Proposta!$H$12:$H$39841)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SUMIF(Proposta!$A$12:$A$39841,Identificação!$A55,Proposta!$H$12:$H$39841)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SUMIF(Proposta!$A$12:$A$39841,Identificação!$A56,Proposta!$H$12:$H$39841)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SUMIF(Proposta!$A$12:$A$39841,Identificação!$A57,Proposta!$H$12:$H$39841)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SUMIF(Proposta!$A$12:$A$39841,Identificação!$A58,Proposta!$H$12:$H$39841)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SUMIF(Proposta!$A$12:$A$39841,Identificação!$A59,Proposta!$H$12:$H$39841)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SUMIF(Proposta!$A$12:$A$39841,Identificação!$A60,Proposta!$H$12:$H$39841)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SUMIF(Proposta!$A$12:$A$39841,Identificação!$A61,Proposta!$H$12:$H$39841)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SUMIF(Proposta!$A$12:$A$39841,Identificação!$A62,Proposta!$H$12:$H$39841)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3"/>
  <sheetViews>
    <sheetView zoomScaleNormal="100" workbookViewId="0">
      <selection activeCell="C3" sqref="C3:K3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hidden="1" customWidth="1"/>
    <col min="20" max="16384" width="9.140625" style="40"/>
  </cols>
  <sheetData>
    <row r="1" spans="1:18" customFormat="1" ht="16.5" thickBot="1" x14ac:dyDescent="0.3">
      <c r="A1" s="137" t="s">
        <v>3676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0" t="str">
        <f>IF(Identificação!B2=0,"",Identificação!B2)</f>
        <v>Chamamento Público / Credenciamento</v>
      </c>
      <c r="D2" s="140"/>
      <c r="E2" s="140"/>
      <c r="F2" s="140"/>
      <c r="G2" s="140"/>
      <c r="H2" s="37" t="s">
        <v>151</v>
      </c>
      <c r="I2" s="38">
        <f>IF(Identificação!E2=0,"",Identificação!E2)</f>
        <v>2</v>
      </c>
      <c r="J2" s="37" t="s">
        <v>152</v>
      </c>
      <c r="K2" s="38">
        <f>IF(Identificação!G2=0,"",Identificação!G2)</f>
        <v>2026</v>
      </c>
      <c r="L2" s="94"/>
      <c r="M2" s="94"/>
    </row>
    <row r="3" spans="1:18" s="27" customFormat="1" ht="32.25" customHeight="1" thickBot="1" x14ac:dyDescent="0.3">
      <c r="A3" s="146" t="s">
        <v>153</v>
      </c>
      <c r="B3" s="147"/>
      <c r="C3" s="148" t="str">
        <f>IF(Identificação!B3=0,"",Identificação!B3)</f>
        <v>CREDENCIAMENTO DE PESSOAS JURÍDICAS PARA A PRESTAÇÃO DE SERVIÇOS DE BORRACHARIA E BALANCEAMENTO QUE COMPÕEM A FROTA DO MUNICIPIO DE COTIPORÃ.</v>
      </c>
      <c r="D3" s="148"/>
      <c r="E3" s="148"/>
      <c r="F3" s="148"/>
      <c r="G3" s="148"/>
      <c r="H3" s="148"/>
      <c r="I3" s="148"/>
      <c r="J3" s="148"/>
      <c r="K3" s="149"/>
      <c r="L3" s="94"/>
      <c r="M3" s="94"/>
    </row>
    <row r="4" spans="1:18" s="27" customFormat="1" ht="15.75" thickBot="1" x14ac:dyDescent="0.3">
      <c r="A4" s="15" t="s">
        <v>176</v>
      </c>
      <c r="B4" s="22"/>
      <c r="C4" s="142" t="str">
        <f>IF(Identificação!B4=0,"",Identificação!B4)</f>
        <v>prefeitura de Cotipora</v>
      </c>
      <c r="D4" s="142"/>
      <c r="E4" s="142"/>
      <c r="F4" s="142"/>
      <c r="G4" s="142"/>
      <c r="H4" s="142"/>
      <c r="I4" s="142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2" t="str">
        <f>IF(Identificação!B5=0,"",Identificação!B5)</f>
        <v>Outros Serviços</v>
      </c>
      <c r="D5" s="142"/>
      <c r="E5" s="142"/>
      <c r="F5" s="142"/>
      <c r="G5" s="143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4">
        <f>SUMIFS(K12:K39953,B12:B39953,"&gt;0",K12:K39953,"&lt;&gt;0")</f>
        <v>340789.5</v>
      </c>
      <c r="D6" s="144"/>
      <c r="E6" s="144"/>
      <c r="F6" s="144"/>
      <c r="G6" s="145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7" t="s">
        <v>3761</v>
      </c>
      <c r="B10" s="157" t="s">
        <v>3759</v>
      </c>
      <c r="C10" s="157" t="s">
        <v>3760</v>
      </c>
      <c r="D10" s="159" t="s">
        <v>3675</v>
      </c>
      <c r="E10" s="161" t="s">
        <v>168</v>
      </c>
      <c r="F10" s="163" t="s">
        <v>3674</v>
      </c>
      <c r="G10" s="159" t="s">
        <v>156</v>
      </c>
      <c r="H10" s="154" t="s">
        <v>165</v>
      </c>
      <c r="I10" s="155"/>
      <c r="J10" s="155"/>
      <c r="K10" s="155"/>
      <c r="L10" s="155"/>
      <c r="M10" s="156"/>
      <c r="N10" s="150" t="s">
        <v>177</v>
      </c>
      <c r="O10" s="151"/>
      <c r="P10" s="152" t="s">
        <v>178</v>
      </c>
      <c r="Q10" s="153"/>
      <c r="R10" s="141" t="s">
        <v>3678</v>
      </c>
    </row>
    <row r="11" spans="1:18" customFormat="1" ht="45.75" thickBot="1" x14ac:dyDescent="0.3">
      <c r="A11" s="158"/>
      <c r="B11" s="158"/>
      <c r="C11" s="158"/>
      <c r="D11" s="160"/>
      <c r="E11" s="162"/>
      <c r="F11" s="164"/>
      <c r="G11" s="160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1"/>
    </row>
    <row r="12" spans="1:18" ht="48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2">
        <v>50</v>
      </c>
      <c r="I12" s="47" t="s">
        <v>3701</v>
      </c>
      <c r="J12" s="122">
        <v>29.33</v>
      </c>
      <c r="K12" s="54">
        <f>IFERROR(IF(H12*J12&lt;&gt;0,ROUND(ROUND(H12,4)*ROUND(J12,4),2),""),"")</f>
        <v>1466.5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48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3">
        <v>300</v>
      </c>
      <c r="I13" s="47" t="s">
        <v>3701</v>
      </c>
      <c r="J13" s="123">
        <v>44.33</v>
      </c>
      <c r="K13" s="54">
        <f>IFERROR(IF(H13*J13&lt;&gt;0,ROUND(ROUND(H13,4)*ROUND(J13,4),2),""),"")</f>
        <v>13299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48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3">
        <v>300</v>
      </c>
      <c r="I14" s="47" t="s">
        <v>3701</v>
      </c>
      <c r="J14" s="123">
        <v>44.33</v>
      </c>
      <c r="K14" s="106">
        <f>IFERROR(IF(H14*J14&lt;&gt;0,ROUND(ROUND(H14,4)*ROUND(J14,4),2),""),"")</f>
        <v>13299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48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3">
        <v>300</v>
      </c>
      <c r="I15" s="47" t="s">
        <v>3701</v>
      </c>
      <c r="J15" s="123">
        <v>44.33</v>
      </c>
      <c r="K15" s="106">
        <f t="shared" ref="K15:K78" si="0">IFERROR(IF(H15*J15&lt;&gt;0,ROUND(ROUND(H15,4)*ROUND(J15,4),2),""),"")</f>
        <v>13299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48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3">
        <v>100</v>
      </c>
      <c r="I16" s="47" t="s">
        <v>3701</v>
      </c>
      <c r="J16" s="123">
        <v>101.66</v>
      </c>
      <c r="K16" s="106">
        <f t="shared" si="0"/>
        <v>10166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48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3">
        <v>200</v>
      </c>
      <c r="I17" s="47" t="s">
        <v>3701</v>
      </c>
      <c r="J17" s="123">
        <v>79.33</v>
      </c>
      <c r="K17" s="106">
        <f t="shared" si="0"/>
        <v>15866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48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3">
        <v>200</v>
      </c>
      <c r="I18" s="47" t="s">
        <v>3701</v>
      </c>
      <c r="J18" s="123">
        <v>62.33</v>
      </c>
      <c r="K18" s="106">
        <f t="shared" si="0"/>
        <v>12466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48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1" t="s">
        <v>4036</v>
      </c>
      <c r="H19" s="123">
        <v>50</v>
      </c>
      <c r="I19" s="47" t="s">
        <v>3701</v>
      </c>
      <c r="J19" s="123">
        <v>268.33</v>
      </c>
      <c r="K19" s="106">
        <f t="shared" si="0"/>
        <v>13416.5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48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1" t="s">
        <v>4037</v>
      </c>
      <c r="H20" s="123">
        <v>300</v>
      </c>
      <c r="I20" s="47" t="s">
        <v>3701</v>
      </c>
      <c r="J20" s="123">
        <v>90</v>
      </c>
      <c r="K20" s="106">
        <f t="shared" si="0"/>
        <v>27000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48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1" t="s">
        <v>4038</v>
      </c>
      <c r="H21" s="123">
        <v>100</v>
      </c>
      <c r="I21" s="47" t="s">
        <v>3701</v>
      </c>
      <c r="J21" s="123">
        <v>250</v>
      </c>
      <c r="K21" s="106">
        <f t="shared" si="0"/>
        <v>25000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48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1" t="s">
        <v>4039</v>
      </c>
      <c r="H22" s="123">
        <v>50</v>
      </c>
      <c r="I22" s="47" t="s">
        <v>3701</v>
      </c>
      <c r="J22" s="123">
        <v>280</v>
      </c>
      <c r="K22" s="106">
        <f t="shared" si="0"/>
        <v>14000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48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1" t="s">
        <v>4040</v>
      </c>
      <c r="H23" s="123">
        <v>50</v>
      </c>
      <c r="I23" s="47" t="s">
        <v>3701</v>
      </c>
      <c r="J23" s="123">
        <v>318.33</v>
      </c>
      <c r="K23" s="106">
        <f t="shared" si="0"/>
        <v>15916.5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48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1" t="s">
        <v>4041</v>
      </c>
      <c r="H24" s="123">
        <v>50</v>
      </c>
      <c r="I24" s="47" t="s">
        <v>3701</v>
      </c>
      <c r="J24" s="123">
        <v>356.66</v>
      </c>
      <c r="K24" s="106">
        <f t="shared" si="0"/>
        <v>17833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48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1" t="s">
        <v>4042</v>
      </c>
      <c r="H25" s="123">
        <v>50</v>
      </c>
      <c r="I25" s="47" t="s">
        <v>3701</v>
      </c>
      <c r="J25" s="123">
        <v>25</v>
      </c>
      <c r="K25" s="106">
        <f t="shared" si="0"/>
        <v>1250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48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1" t="s">
        <v>4043</v>
      </c>
      <c r="H26" s="123">
        <v>300</v>
      </c>
      <c r="I26" s="47" t="s">
        <v>3701</v>
      </c>
      <c r="J26" s="123">
        <v>39.33</v>
      </c>
      <c r="K26" s="106">
        <f t="shared" si="0"/>
        <v>11799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48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1" t="s">
        <v>4044</v>
      </c>
      <c r="H27" s="123">
        <v>300</v>
      </c>
      <c r="I27" s="47" t="s">
        <v>3701</v>
      </c>
      <c r="J27" s="123">
        <v>39.33</v>
      </c>
      <c r="K27" s="106">
        <f t="shared" si="0"/>
        <v>11799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48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1" t="s">
        <v>4045</v>
      </c>
      <c r="H28" s="123">
        <v>300</v>
      </c>
      <c r="I28" s="47" t="s">
        <v>3701</v>
      </c>
      <c r="J28" s="123">
        <v>39.33</v>
      </c>
      <c r="K28" s="106">
        <f t="shared" si="0"/>
        <v>11799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63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1" t="s">
        <v>4046</v>
      </c>
      <c r="H29" s="123">
        <v>100</v>
      </c>
      <c r="I29" s="47" t="s">
        <v>3701</v>
      </c>
      <c r="J29" s="123">
        <v>77</v>
      </c>
      <c r="K29" s="106">
        <f t="shared" si="0"/>
        <v>7700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48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1" t="s">
        <v>4047</v>
      </c>
      <c r="H30" s="123">
        <v>200</v>
      </c>
      <c r="I30" s="47" t="s">
        <v>3701</v>
      </c>
      <c r="J30" s="123">
        <v>62</v>
      </c>
      <c r="K30" s="106">
        <f t="shared" si="0"/>
        <v>12400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48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1" t="s">
        <v>4048</v>
      </c>
      <c r="H31" s="123">
        <v>100</v>
      </c>
      <c r="I31" s="47" t="s">
        <v>3701</v>
      </c>
      <c r="J31" s="123">
        <v>46</v>
      </c>
      <c r="K31" s="106">
        <f t="shared" si="0"/>
        <v>4600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63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1" t="s">
        <v>4049</v>
      </c>
      <c r="H32" s="123">
        <v>50</v>
      </c>
      <c r="I32" s="47" t="s">
        <v>3701</v>
      </c>
      <c r="J32" s="123">
        <v>92.66</v>
      </c>
      <c r="K32" s="106">
        <f t="shared" si="0"/>
        <v>4633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48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1" t="s">
        <v>4050</v>
      </c>
      <c r="H33" s="123">
        <v>200</v>
      </c>
      <c r="I33" s="47" t="s">
        <v>3701</v>
      </c>
      <c r="J33" s="123">
        <v>72.33</v>
      </c>
      <c r="K33" s="106">
        <f t="shared" si="0"/>
        <v>14466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48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1" t="s">
        <v>4051</v>
      </c>
      <c r="H34" s="123">
        <v>100</v>
      </c>
      <c r="I34" s="47" t="s">
        <v>3701</v>
      </c>
      <c r="J34" s="123">
        <v>200</v>
      </c>
      <c r="K34" s="106">
        <f t="shared" si="0"/>
        <v>20000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48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1" t="s">
        <v>4052</v>
      </c>
      <c r="H35" s="123">
        <v>50</v>
      </c>
      <c r="I35" s="47" t="s">
        <v>3701</v>
      </c>
      <c r="J35" s="123">
        <v>231.33</v>
      </c>
      <c r="K35" s="106">
        <f t="shared" si="0"/>
        <v>11566.5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48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1" t="s">
        <v>4053</v>
      </c>
      <c r="H36" s="123">
        <v>50</v>
      </c>
      <c r="I36" s="47" t="s">
        <v>3701</v>
      </c>
      <c r="J36" s="123">
        <v>238.33</v>
      </c>
      <c r="K36" s="106">
        <f t="shared" si="0"/>
        <v>11916.5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48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1" t="s">
        <v>4054</v>
      </c>
      <c r="H37" s="123">
        <v>50</v>
      </c>
      <c r="I37" s="47" t="s">
        <v>3701</v>
      </c>
      <c r="J37" s="123">
        <v>266.66000000000003</v>
      </c>
      <c r="K37" s="106">
        <f t="shared" si="0"/>
        <v>13333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48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1" t="s">
        <v>4055</v>
      </c>
      <c r="H38" s="123">
        <v>300</v>
      </c>
      <c r="I38" s="47" t="s">
        <v>3701</v>
      </c>
      <c r="J38" s="123">
        <v>35</v>
      </c>
      <c r="K38" s="106">
        <f t="shared" si="0"/>
        <v>10500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8"/>
  <sheetViews>
    <sheetView tabSelected="1" workbookViewId="0">
      <selection activeCell="C6" sqref="C6:D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7" t="s">
        <v>3679</v>
      </c>
      <c r="B1" s="138"/>
      <c r="C1" s="138"/>
      <c r="D1" s="138"/>
      <c r="E1" s="138"/>
      <c r="F1" s="138"/>
      <c r="G1" s="138"/>
      <c r="H1" s="139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9" t="str">
        <f>IF(Identificação!B2=0,"",Identificação!B2)</f>
        <v>Chamamento Público / Credenciamento</v>
      </c>
      <c r="D2" s="169"/>
      <c r="E2" s="28" t="s">
        <v>151</v>
      </c>
      <c r="F2" s="29">
        <f>IF(Identificação!E2=0,"",Identificação!E2)</f>
        <v>2</v>
      </c>
      <c r="G2" s="28" t="s">
        <v>152</v>
      </c>
      <c r="H2" s="30">
        <f>IF(Identificação!G2=0,"",Identificação!G2)</f>
        <v>2026</v>
      </c>
      <c r="I2" s="103"/>
      <c r="J2" s="103"/>
      <c r="K2" s="2"/>
    </row>
    <row r="3" spans="1:12" s="27" customFormat="1" ht="30.75" customHeight="1" thickBot="1" x14ac:dyDescent="0.3">
      <c r="A3" s="146" t="s">
        <v>153</v>
      </c>
      <c r="B3" s="147"/>
      <c r="C3" s="148" t="str">
        <f>IF(Identificação!B3=0,"",Identificação!B3)</f>
        <v>CREDENCIAMENTO DE PESSOAS JURÍDICAS PARA A PRESTAÇÃO DE SERVIÇOS DE BORRACHARIA E BALANCEAMENTO QUE COMPÕEM A FROTA DO MUNICIPIO DE COTIPORÃ.</v>
      </c>
      <c r="D3" s="148"/>
      <c r="E3" s="148"/>
      <c r="F3" s="148"/>
      <c r="G3" s="148"/>
      <c r="H3" s="149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4057</v>
      </c>
      <c r="D4" s="133"/>
      <c r="E4" s="133"/>
      <c r="F4" s="133"/>
      <c r="G4" s="22" t="s">
        <v>3753</v>
      </c>
      <c r="H4" s="79" t="s">
        <v>4058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0" t="str">
        <f>IF(Identificação!B5=0,"",Identificação!B5)</f>
        <v>Outros Serviços</v>
      </c>
      <c r="D5" s="171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7">
        <f>SUMIFS(H12:H39841,B12:B39841,"&gt;0",H12:H39841,"&lt;&gt;0")</f>
        <v>340789.5</v>
      </c>
      <c r="D6" s="168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7" t="s">
        <v>3754</v>
      </c>
      <c r="B10" s="157" t="s">
        <v>3755</v>
      </c>
      <c r="C10" s="157" t="s">
        <v>3677</v>
      </c>
      <c r="D10" s="159" t="s">
        <v>3756</v>
      </c>
      <c r="E10" s="165" t="s">
        <v>171</v>
      </c>
      <c r="F10" s="166"/>
      <c r="G10" s="166"/>
      <c r="H10" s="166"/>
      <c r="I10" s="166"/>
      <c r="J10" s="166"/>
      <c r="K10" s="166"/>
    </row>
    <row r="11" spans="1:12" customFormat="1" ht="45" x14ac:dyDescent="0.25">
      <c r="A11" s="158"/>
      <c r="B11" s="158"/>
      <c r="C11" s="158"/>
      <c r="D11" s="160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Prestação de serviços de CONSERTO de pneu aro 3,25’’ ou 3,50’’, consistindo na retirada, desmontagem, conserto, montagem e recolocação</v>
      </c>
      <c r="E12" s="116">
        <f>IF('Orçamento-base'!H12&gt;0,'Orçamento-base'!H12,"")</f>
        <v>50</v>
      </c>
      <c r="F12" s="54" t="str">
        <f>IF('Orçamento-base'!I12&gt;0,'Orçamento-base'!I12,"")</f>
        <v>un</v>
      </c>
      <c r="G12" s="114">
        <v>29.33</v>
      </c>
      <c r="H12" s="54">
        <f>IFERROR(IF(E12*G12&lt;&gt;0,ROUND(ROUND(E12,4)*ROUND(G12,4),2),""),"")</f>
        <v>1466.5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Prestação de serviços de CONSERTO de pneu aro 14’’, consistindo na retirada, desmontagem, conserto, montagem e recolocação.</v>
      </c>
      <c r="E13" s="116">
        <f>IF('Orçamento-base'!H13&gt;0,'Orçamento-base'!H13,"")</f>
        <v>300</v>
      </c>
      <c r="F13" s="54" t="str">
        <f>IF('Orçamento-base'!I13&gt;0,'Orçamento-base'!I13,"")</f>
        <v>un</v>
      </c>
      <c r="G13" s="114">
        <v>44.33</v>
      </c>
      <c r="H13" s="54">
        <f>IFERROR(IF(E13*G13&lt;&gt;0,ROUND(ROUND(E13,4)*ROUND(G13,4),2),""),"")</f>
        <v>13299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Prestação de serviços de CONSERTO de pneu aro 15’’, consistindo na retirada, desmontagem, conserto, montagem e recolocação.</v>
      </c>
      <c r="E14" s="172">
        <f>IF('Orçamento-base'!H14&gt;0,'Orçamento-base'!H14,"")</f>
        <v>300</v>
      </c>
      <c r="F14" s="106" t="str">
        <f>IF('Orçamento-base'!I14&gt;0,'Orçamento-base'!I14,"")</f>
        <v>un</v>
      </c>
      <c r="G14" s="114">
        <v>44.33</v>
      </c>
      <c r="H14" s="106">
        <f t="shared" ref="H14:H38" si="0">IFERROR(IF(E14*G14&lt;&gt;0,ROUND(ROUND(E14,4)*ROUND(G14,4),2),""),"")</f>
        <v>13299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Prestação de serviços de CONSERTO de pneu aro 16’’, consistindo na retirada, desmontagem, conserto, montagem e recolocação.</v>
      </c>
      <c r="E15" s="172">
        <f>IF('Orçamento-base'!H15&gt;0,'Orçamento-base'!H15,"")</f>
        <v>300</v>
      </c>
      <c r="F15" s="106" t="str">
        <f>IF('Orçamento-base'!I15&gt;0,'Orçamento-base'!I15,"")</f>
        <v>un</v>
      </c>
      <c r="G15" s="114">
        <v>44.33</v>
      </c>
      <c r="H15" s="106">
        <f t="shared" si="0"/>
        <v>13299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Prestação de serviços de CONSERTO de pneu aro 16,5’’, retroescavadeira consistindo na retirada, desmontagem, conserto, montagem e recolocação.</v>
      </c>
      <c r="E16" s="172">
        <f>IF('Orçamento-base'!H16&gt;0,'Orçamento-base'!H16,"")</f>
        <v>100</v>
      </c>
      <c r="F16" s="106" t="str">
        <f>IF('Orçamento-base'!I16&gt;0,'Orçamento-base'!I16,"")</f>
        <v>un</v>
      </c>
      <c r="G16" s="114">
        <v>101.66</v>
      </c>
      <c r="H16" s="106">
        <f t="shared" si="0"/>
        <v>10166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Prestação de serviços de CONSERTO de pneu aro 17,5’’, consistindo na retirada, desmontagem, conserto, montagem e recolocação.</v>
      </c>
      <c r="E17" s="172">
        <f>IF('Orçamento-base'!H17&gt;0,'Orçamento-base'!H17,"")</f>
        <v>200</v>
      </c>
      <c r="F17" s="106" t="str">
        <f>IF('Orçamento-base'!I17&gt;0,'Orçamento-base'!I17,"")</f>
        <v>un</v>
      </c>
      <c r="G17" s="114">
        <v>79.33</v>
      </c>
      <c r="H17" s="106">
        <f t="shared" si="0"/>
        <v>15866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Prestação de serviços de CONSERTO de pneu aro 18’’, consistindo na retirada, desmontagem, conserto, montagem e recolocação.</v>
      </c>
      <c r="E18" s="172">
        <f>IF('Orçamento-base'!H18&gt;0,'Orçamento-base'!H18,"")</f>
        <v>200</v>
      </c>
      <c r="F18" s="106" t="str">
        <f>IF('Orçamento-base'!I18&gt;0,'Orçamento-base'!I18,"")</f>
        <v>un</v>
      </c>
      <c r="G18" s="114">
        <v>62.33</v>
      </c>
      <c r="H18" s="106">
        <f t="shared" si="0"/>
        <v>12466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Prestação de serviços de CONSERTO de pneu aro 18’’, retroescavadeira consistindo na retirada, desmontagem, conserto, montagem e recolocação.</v>
      </c>
      <c r="E19" s="172">
        <f>IF('Orçamento-base'!H19&gt;0,'Orçamento-base'!H19,"")</f>
        <v>50</v>
      </c>
      <c r="F19" s="106" t="str">
        <f>IF('Orçamento-base'!I19&gt;0,'Orçamento-base'!I19,"")</f>
        <v>un</v>
      </c>
      <c r="G19" s="114">
        <v>268.33</v>
      </c>
      <c r="H19" s="106">
        <f t="shared" si="0"/>
        <v>13416.5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Prestação de serviços de CONSERTO de pneu aro 22,5’’, consistindo na retirada, desmontagem, conserto, montagem e recolocação.</v>
      </c>
      <c r="E20" s="172">
        <f>IF('Orçamento-base'!H20&gt;0,'Orçamento-base'!H20,"")</f>
        <v>300</v>
      </c>
      <c r="F20" s="106" t="str">
        <f>IF('Orçamento-base'!I20&gt;0,'Orçamento-base'!I20,"")</f>
        <v>un</v>
      </c>
      <c r="G20" s="114">
        <v>90</v>
      </c>
      <c r="H20" s="106">
        <f t="shared" si="0"/>
        <v>27000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Prestação de serviços de CONSERTO de pneu aro 24’’, consistindo na retirada, desmontagem, conserto, montagem e recolocação.</v>
      </c>
      <c r="E21" s="172">
        <f>IF('Orçamento-base'!H21&gt;0,'Orçamento-base'!H21,"")</f>
        <v>100</v>
      </c>
      <c r="F21" s="106" t="str">
        <f>IF('Orçamento-base'!I21&gt;0,'Orçamento-base'!I21,"")</f>
        <v>un</v>
      </c>
      <c r="G21" s="114">
        <v>250</v>
      </c>
      <c r="H21" s="106">
        <f t="shared" si="0"/>
        <v>25000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Prestação de serviços de CONSERTO de pneu aro 25’’, consistindo na retirada, desmontagem, conserto, montagem e recolocação.</v>
      </c>
      <c r="E22" s="172">
        <f>IF('Orçamento-base'!H22&gt;0,'Orçamento-base'!H22,"")</f>
        <v>50</v>
      </c>
      <c r="F22" s="106" t="str">
        <f>IF('Orçamento-base'!I22&gt;0,'Orçamento-base'!I22,"")</f>
        <v>un</v>
      </c>
      <c r="G22" s="114">
        <v>280</v>
      </c>
      <c r="H22" s="106">
        <f t="shared" si="0"/>
        <v>14000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Prestação de serviços de CONSERTO de pneu aro 28’’, consistindo na retirada, desmontagem, conserto, montagem e recolocação.</v>
      </c>
      <c r="E23" s="172">
        <f>IF('Orçamento-base'!H23&gt;0,'Orçamento-base'!H23,"")</f>
        <v>50</v>
      </c>
      <c r="F23" s="106" t="str">
        <f>IF('Orçamento-base'!I23&gt;0,'Orçamento-base'!I23,"")</f>
        <v>un</v>
      </c>
      <c r="G23" s="114">
        <v>318.33</v>
      </c>
      <c r="H23" s="106">
        <f t="shared" si="0"/>
        <v>15916.5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Prestação de serviços de CONSERTO de pneu aro 34’’, consistindo na retirada, desmontagem, conserto, montagem e recolocação.</v>
      </c>
      <c r="E24" s="172">
        <f>IF('Orçamento-base'!H24&gt;0,'Orçamento-base'!H24,"")</f>
        <v>50</v>
      </c>
      <c r="F24" s="106" t="str">
        <f>IF('Orçamento-base'!I24&gt;0,'Orçamento-base'!I24,"")</f>
        <v>un</v>
      </c>
      <c r="G24" s="114">
        <v>356.66</v>
      </c>
      <c r="H24" s="106">
        <f t="shared" si="0"/>
        <v>17833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Prestação de serviços de MONTAGEM de pneu aro 3,25’’ ou 3,50’’, consistindo na retirada, desmontagem do usado, montagem do novo ou recapado e recolocação.</v>
      </c>
      <c r="E25" s="172">
        <f>IF('Orçamento-base'!H25&gt;0,'Orçamento-base'!H25,"")</f>
        <v>50</v>
      </c>
      <c r="F25" s="106" t="str">
        <f>IF('Orçamento-base'!I25&gt;0,'Orçamento-base'!I25,"")</f>
        <v>un</v>
      </c>
      <c r="G25" s="114">
        <v>25</v>
      </c>
      <c r="H25" s="106">
        <f t="shared" si="0"/>
        <v>1250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Prestação de serviços de MONTAGEM de pneu aro 14’’, consistindo na retirada, desmontagem do usado, montagem do novo ou recapado e recolocação.</v>
      </c>
      <c r="E26" s="172">
        <f>IF('Orçamento-base'!H26&gt;0,'Orçamento-base'!H26,"")</f>
        <v>300</v>
      </c>
      <c r="F26" s="106" t="str">
        <f>IF('Orçamento-base'!I26&gt;0,'Orçamento-base'!I26,"")</f>
        <v>un</v>
      </c>
      <c r="G26" s="114">
        <v>39.33</v>
      </c>
      <c r="H26" s="106">
        <f t="shared" si="0"/>
        <v>11799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Prestação de serviços de MONTAGEM de pneu aro 15’’, consistindo na retirada, desmontagem do usado, montagem do novo ou recapado e recolocação.</v>
      </c>
      <c r="E27" s="172">
        <f>IF('Orçamento-base'!H27&gt;0,'Orçamento-base'!H27,"")</f>
        <v>300</v>
      </c>
      <c r="F27" s="106" t="str">
        <f>IF('Orçamento-base'!I27&gt;0,'Orçamento-base'!I27,"")</f>
        <v>un</v>
      </c>
      <c r="G27" s="114">
        <v>39.33</v>
      </c>
      <c r="H27" s="106">
        <f t="shared" si="0"/>
        <v>11799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Prestação de serviços de MONTAGEM de pneu aro 16’’, consistindo na retirada, desmontagem do usado, montagem do novo ou recapado e recolocação.</v>
      </c>
      <c r="E28" s="172">
        <f>IF('Orçamento-base'!H28&gt;0,'Orçamento-base'!H28,"")</f>
        <v>300</v>
      </c>
      <c r="F28" s="106" t="str">
        <f>IF('Orçamento-base'!I28&gt;0,'Orçamento-base'!I28,"")</f>
        <v>un</v>
      </c>
      <c r="G28" s="114">
        <v>39.33</v>
      </c>
      <c r="H28" s="106">
        <f t="shared" si="0"/>
        <v>11799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Prestação de serviços de MONTAGEM de pneu aro 16,5’’ retroescavadeira, consistindo na retirada, desmontagem do usado, montagem do novo ou recapado e recolocação.</v>
      </c>
      <c r="E29" s="172">
        <f>IF('Orçamento-base'!H29&gt;0,'Orçamento-base'!H29,"")</f>
        <v>100</v>
      </c>
      <c r="F29" s="106" t="str">
        <f>IF('Orçamento-base'!I29&gt;0,'Orçamento-base'!I29,"")</f>
        <v>un</v>
      </c>
      <c r="G29" s="114">
        <v>77</v>
      </c>
      <c r="H29" s="106">
        <f t="shared" si="0"/>
        <v>7700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Prestação de serviços de MONTAGEM de pneu aro 17,5’’, consistindo na retirada, desmontagem do usado, montagem do novo ou recapado e recolocação.</v>
      </c>
      <c r="E30" s="172">
        <f>IF('Orçamento-base'!H30&gt;0,'Orçamento-base'!H30,"")</f>
        <v>200</v>
      </c>
      <c r="F30" s="106" t="str">
        <f>IF('Orçamento-base'!I30&gt;0,'Orçamento-base'!I30,"")</f>
        <v>un</v>
      </c>
      <c r="G30" s="114">
        <v>62</v>
      </c>
      <c r="H30" s="106">
        <f t="shared" si="0"/>
        <v>12400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Prestação de serviços de MONTAGEM de pneu aro 18’’, consistindo na retirada, desmontagem do usado, montagem do novo ou recapado e recolocação.</v>
      </c>
      <c r="E31" s="172">
        <f>IF('Orçamento-base'!H31&gt;0,'Orçamento-base'!H31,"")</f>
        <v>100</v>
      </c>
      <c r="F31" s="106" t="str">
        <f>IF('Orçamento-base'!I31&gt;0,'Orçamento-base'!I31,"")</f>
        <v>un</v>
      </c>
      <c r="G31" s="114">
        <v>46</v>
      </c>
      <c r="H31" s="106">
        <f t="shared" si="0"/>
        <v>4600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Prestação de serviços de MONTAGEM de pneu aro 18’’, retroescavadeira consistindo na retirada, desmontagem do usado, montagem do novo ou recapado e recolocação.</v>
      </c>
      <c r="E32" s="172">
        <f>IF('Orçamento-base'!H32&gt;0,'Orçamento-base'!H32,"")</f>
        <v>50</v>
      </c>
      <c r="F32" s="106" t="str">
        <f>IF('Orçamento-base'!I32&gt;0,'Orçamento-base'!I32,"")</f>
        <v>un</v>
      </c>
      <c r="G32" s="114">
        <v>92.66</v>
      </c>
      <c r="H32" s="106">
        <f t="shared" si="0"/>
        <v>4633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Prestação de serviços de MONTAGEM de pneu aro 22,5’’, consistindo na retirada, desmontagem do usado, montagem do novo ou recapado e recolocação.</v>
      </c>
      <c r="E33" s="172">
        <f>IF('Orçamento-base'!H33&gt;0,'Orçamento-base'!H33,"")</f>
        <v>200</v>
      </c>
      <c r="F33" s="106" t="str">
        <f>IF('Orçamento-base'!I33&gt;0,'Orçamento-base'!I33,"")</f>
        <v>un</v>
      </c>
      <c r="G33" s="114">
        <v>72.33</v>
      </c>
      <c r="H33" s="106">
        <f t="shared" si="0"/>
        <v>14466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Prestação de serviços de MONTAGEM de pneu aro 24’’, consistindo na retirada, desmontagem do usado, montagem do novo ou recapado e recolocação.</v>
      </c>
      <c r="E34" s="172">
        <f>IF('Orçamento-base'!H34&gt;0,'Orçamento-base'!H34,"")</f>
        <v>100</v>
      </c>
      <c r="F34" s="106" t="str">
        <f>IF('Orçamento-base'!I34&gt;0,'Orçamento-base'!I34,"")</f>
        <v>un</v>
      </c>
      <c r="G34" s="114">
        <v>200</v>
      </c>
      <c r="H34" s="106">
        <f t="shared" si="0"/>
        <v>20000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Prestação de serviços de MONTAGEM de pneu aro 25’’, consistindo na retirada, desmontagem do usado, montagem do novo ou recapado e recolocação.</v>
      </c>
      <c r="E35" s="172">
        <f>IF('Orçamento-base'!H35&gt;0,'Orçamento-base'!H35,"")</f>
        <v>50</v>
      </c>
      <c r="F35" s="106" t="str">
        <f>IF('Orçamento-base'!I35&gt;0,'Orçamento-base'!I35,"")</f>
        <v>un</v>
      </c>
      <c r="G35" s="114">
        <v>231.33</v>
      </c>
      <c r="H35" s="106">
        <f t="shared" si="0"/>
        <v>11566.5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Prestação de serviços de MONTAGEM de pneu aro 28’’, consistindo na retirada, desmontagem do usado, montagem do novo ou recapado e recolocação.</v>
      </c>
      <c r="E36" s="172">
        <f>IF('Orçamento-base'!H36&gt;0,'Orçamento-base'!H36,"")</f>
        <v>50</v>
      </c>
      <c r="F36" s="106" t="str">
        <f>IF('Orçamento-base'!I36&gt;0,'Orçamento-base'!I36,"")</f>
        <v>un</v>
      </c>
      <c r="G36" s="114">
        <v>238.33</v>
      </c>
      <c r="H36" s="106">
        <f t="shared" si="0"/>
        <v>11916.5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Prestação de serviços de MONTAGEM de pneu aro 34’’, consistindo na retirada, desmontagem do usado, montagem do novo ou recapado e recolocação.</v>
      </c>
      <c r="E37" s="172">
        <f>IF('Orçamento-base'!H37&gt;0,'Orçamento-base'!H37,"")</f>
        <v>50</v>
      </c>
      <c r="F37" s="106" t="str">
        <f>IF('Orçamento-base'!I37&gt;0,'Orçamento-base'!I37,"")</f>
        <v>un</v>
      </c>
      <c r="G37" s="114">
        <v>266.66000000000003</v>
      </c>
      <c r="H37" s="106">
        <f t="shared" si="0"/>
        <v>13333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Prestação de serviços de BALANCEAMENTO em pneus de automóvel aros 14”, 15” e 16” e vans aros 15’’ e 16’’, incluindo contrapesos de chumbo necessários.</v>
      </c>
      <c r="E38" s="172">
        <f>IF('Orçamento-base'!H38&gt;0,'Orçamento-base'!H38,"")</f>
        <v>300</v>
      </c>
      <c r="F38" s="106" t="str">
        <f>IF('Orçamento-base'!I38&gt;0,'Orçamento-base'!I38,"")</f>
        <v>un</v>
      </c>
      <c r="G38" s="114">
        <v>35</v>
      </c>
      <c r="H38" s="106">
        <f t="shared" si="0"/>
        <v>10500</v>
      </c>
      <c r="I38" s="98"/>
      <c r="J38" s="98"/>
      <c r="K38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 t="str">
        <f>IF(A2=$F$2,B2,"")</f>
        <v/>
      </c>
      <c r="F2" t="str">
        <f>IF(Identificação!$B$5=0,"",Identificação!$B$5)</f>
        <v>Outros Serviços</v>
      </c>
      <c r="G2">
        <f>IFERROR(SMALL($E$2:$E$250,D2),"")</f>
        <v>3</v>
      </c>
      <c r="H2" t="str">
        <f>IFERROR(VLOOKUP(G2,base!$C$2:$D$133,2,FALSE),"")</f>
        <v>servicos técnicos: projetos/auditorias/ consultorias/assessorias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29</v>
      </c>
      <c r="H3" t="str">
        <f>IFERROR(VLOOKUP(G3,base!$C$2:$D$133,2,FALSE),"")</f>
        <v>serviços: credenciamento de serviços de educação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30</v>
      </c>
      <c r="H4" t="str">
        <f>IFERROR(VLOOKUP(G4,base!$C$2:$D$133,2,FALSE),"")</f>
        <v>serviços: credenciamento de serviços de saúde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>
        <f t="shared" si="0"/>
        <v>3</v>
      </c>
      <c r="G5">
        <f t="shared" si="1"/>
        <v>31</v>
      </c>
      <c r="H5" t="str">
        <f>IFERROR(VLOOKUP(G5,base!$C$2:$D$133,2,FALSE),"")</f>
        <v>servicos: terceirizacao de mao-de-obra especializada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37</v>
      </c>
      <c r="H6" t="str">
        <f>IFERROR(VLOOKUP(G6,base!$C$2:$D$133,2,FALSE),"")</f>
        <v>servicos: terceirizacao de mao-de-obra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42</v>
      </c>
      <c r="H7" t="str">
        <f>IFERROR(VLOOKUP(G7,base!$C$2:$D$133,2,FALSE),"")</f>
        <v>servicos: transporte de cargas e passageiros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45</v>
      </c>
      <c r="H8" t="str">
        <f>IFERROR(VLOOKUP(G8,base!$C$2:$D$133,2,FALSE),"")</f>
        <v>servicos: graficos/similares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47</v>
      </c>
      <c r="H9" t="str">
        <f>IFERROR(VLOOKUP(G9,base!$C$2:$D$133,2,FALSE),"")</f>
        <v>servicos: som, imagem e programacao visual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52</v>
      </c>
      <c r="H10" t="str">
        <f>IFERROR(VLOOKUP(G10,base!$C$2:$D$133,2,FALSE),"")</f>
        <v>servicos: manutencao de veiculos, equipamentos e aeronaves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57</v>
      </c>
      <c r="H11" t="str">
        <f>IFERROR(VLOOKUP(G11,base!$C$2:$D$133,2,FALSE),"")</f>
        <v>servicos: manut/equip/escrit/eletrodomesticos/refrigeracao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59</v>
      </c>
      <c r="H12" t="str">
        <f>IFERROR(VLOOKUP(G12,base!$C$2:$D$133,2,FALSE),"")</f>
        <v>servicos: serralheria/marcen./carpin./metalurgica/fundicao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62</v>
      </c>
      <c r="H13" t="str">
        <f>IFERROR(VLOOKUP(G13,base!$C$2:$D$133,2,FALSE),"")</f>
        <v>servicos: locacao de veiculos, equipamentos e aeronaves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72</v>
      </c>
      <c r="H14" t="str">
        <f>IFERROR(VLOOKUP(G14,base!$C$2:$D$133,2,FALSE),"")</f>
        <v>servicos: vigilancia/seguranca/transporte de valores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77</v>
      </c>
      <c r="H15" t="str">
        <f>IFERROR(VLOOKUP(G15,base!$C$2:$D$133,2,FALSE),"")</f>
        <v>servicos: alimentacao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82</v>
      </c>
      <c r="H16" t="str">
        <f>IFERROR(VLOOKUP(G16,base!$C$2:$D$133,2,FALSE),"")</f>
        <v>servicos: hotelaria/agencias de viagem e turismo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>
        <f t="shared" si="0"/>
        <v>29</v>
      </c>
      <c r="G17">
        <f t="shared" si="1"/>
        <v>97</v>
      </c>
      <c r="H17" t="str">
        <f>IFERROR(VLOOKUP(G17,base!$C$2:$D$133,2,FALSE),"")</f>
        <v>servicos: bilheteria / estacionamento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>
        <f t="shared" si="0"/>
        <v>30</v>
      </c>
      <c r="G18">
        <f t="shared" si="1"/>
        <v>107</v>
      </c>
      <c r="H18" t="str">
        <f>IFERROR(VLOOKUP(G18,base!$C$2:$D$133,2,FALSE),"")</f>
        <v>servicos: seguros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112</v>
      </c>
      <c r="H19" t="str">
        <f>IFERROR(VLOOKUP(G19,base!$C$2:$D$133,2,FALSE),"")</f>
        <v>servicos: contratacao parceria/invest./arrend/merchandising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>
        <f t="shared" si="0"/>
        <v>31</v>
      </c>
      <c r="G20">
        <f t="shared" si="1"/>
        <v>113</v>
      </c>
      <c r="H20" t="str">
        <f>IFERROR(VLOOKUP(G20,base!$C$2:$D$133,2,FALSE),"")</f>
        <v>servicos: contratacao instituicao de ensino superior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 t="str">
        <f t="shared" si="0"/>
        <v/>
      </c>
      <c r="G21">
        <f t="shared" si="1"/>
        <v>117</v>
      </c>
      <c r="H21" t="str">
        <f>IFERROR(VLOOKUP(G21,base!$C$2:$D$133,2,FALSE),"")</f>
        <v>servicos: informatica-software/hardware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 t="str">
        <f t="shared" si="0"/>
        <v/>
      </c>
      <c r="G22">
        <f t="shared" si="1"/>
        <v>122</v>
      </c>
      <c r="H22" t="str">
        <f>IFERROR(VLOOKUP(G22,base!$C$2:$D$133,2,FALSE),"")</f>
        <v>servicos: fornecimento de vales/tickets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127</v>
      </c>
      <c r="H23" t="str">
        <f>IFERROR(VLOOKUP(G23,base!$C$2:$D$133,2,FALSE),"")</f>
        <v>servicos: analises clinicas/laborat. e exames medicos/odont.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 t="str">
        <f t="shared" si="0"/>
        <v/>
      </c>
      <c r="G24">
        <f t="shared" si="1"/>
        <v>905</v>
      </c>
      <c r="H24" t="str">
        <f>IFERROR(VLOOKUP(G24,base!$C$2:$D$133,2,FALSE),"")</f>
        <v>servicos: orteses/proteses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>
        <f t="shared" si="0"/>
        <v>37</v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>
        <f t="shared" si="0"/>
        <v>42</v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>
        <f t="shared" si="0"/>
        <v>45</v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>
        <f t="shared" si="0"/>
        <v>47</v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>
        <f t="shared" si="0"/>
        <v>52</v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>
        <f t="shared" si="0"/>
        <v>57</v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>
        <f t="shared" si="0"/>
        <v>59</v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>
        <f t="shared" si="0"/>
        <v>62</v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>
        <f t="shared" si="0"/>
        <v>72</v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>
        <f t="shared" si="0"/>
        <v>77</v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>
        <f t="shared" si="0"/>
        <v>82</v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>
        <f t="shared" si="0"/>
        <v>97</v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>
        <f t="shared" si="0"/>
        <v>107</v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>
        <f t="shared" si="0"/>
        <v>112</v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>
        <f t="shared" si="0"/>
        <v>113</v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>
        <f t="shared" si="0"/>
        <v>117</v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>
        <f t="shared" si="2"/>
        <v>122</v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>
        <f t="shared" si="2"/>
        <v>127</v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>
        <f t="shared" si="6"/>
        <v>905</v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D67" workbookViewId="0">
      <selection activeCell="J113" sqref="J11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Thomas Franco Tres</cp:lastModifiedBy>
  <cp:lastPrinted>2016-06-08T13:21:24Z</cp:lastPrinted>
  <dcterms:created xsi:type="dcterms:W3CDTF">2014-12-09T12:52:40Z</dcterms:created>
  <dcterms:modified xsi:type="dcterms:W3CDTF">2026-08-17T16:26:38Z</dcterms:modified>
</cp:coreProperties>
</file>