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dor\Desktop\LICITAÇÃO 2026\LICITAÇÃO DE MATERIAIS AMB. E ODONT\"/>
    </mc:Choice>
  </mc:AlternateContent>
  <xr:revisionPtr revIDLastSave="0" documentId="13_ncr:1_{3F9419E3-0798-40DB-B0E6-8416BC01AA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ÉDIA PARA LICITAÇÃO 2026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4" l="1"/>
  <c r="L9" i="4"/>
  <c r="G9" i="4"/>
  <c r="L8" i="4"/>
  <c r="G8" i="4"/>
  <c r="F8" i="4"/>
  <c r="F9" i="4"/>
  <c r="E9" i="4"/>
  <c r="O141" i="4"/>
  <c r="O143" i="4" s="1"/>
  <c r="L141" i="4"/>
  <c r="L140" i="4"/>
  <c r="L139" i="4"/>
  <c r="L138" i="4"/>
  <c r="L137" i="4"/>
  <c r="L136" i="4"/>
  <c r="L135" i="4"/>
  <c r="L134" i="4"/>
  <c r="L133" i="4"/>
  <c r="L132" i="4"/>
  <c r="L131" i="4"/>
  <c r="L130" i="4"/>
  <c r="L123" i="4"/>
  <c r="L122" i="4"/>
  <c r="L121" i="4"/>
  <c r="L117" i="4"/>
  <c r="L120" i="4"/>
  <c r="L119" i="4"/>
  <c r="L118" i="4"/>
  <c r="L116" i="4"/>
  <c r="L115" i="4"/>
  <c r="L114" i="4"/>
  <c r="L113" i="4"/>
  <c r="L112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2" i="4"/>
  <c r="L21" i="4"/>
  <c r="L20" i="4"/>
  <c r="L19" i="4"/>
  <c r="L18" i="4"/>
  <c r="L17" i="4"/>
  <c r="L16" i="4"/>
  <c r="L14" i="4"/>
  <c r="L12" i="4"/>
  <c r="L6" i="4"/>
  <c r="L5" i="4"/>
  <c r="L4" i="4"/>
  <c r="L3" i="4"/>
  <c r="L2" i="4"/>
  <c r="G129" i="4"/>
  <c r="L129" i="4" s="1"/>
  <c r="G128" i="4"/>
  <c r="L128" i="4" s="1"/>
  <c r="G127" i="4"/>
  <c r="L127" i="4" s="1"/>
  <c r="G126" i="4"/>
  <c r="L126" i="4" s="1"/>
  <c r="G125" i="4"/>
  <c r="L125" i="4" s="1"/>
  <c r="G124" i="4"/>
  <c r="L124" i="4" s="1"/>
  <c r="F111" i="4"/>
  <c r="L111" i="4" s="1"/>
  <c r="G41" i="4"/>
  <c r="F41" i="4"/>
  <c r="F23" i="4"/>
  <c r="L23" i="4" s="1"/>
  <c r="F15" i="4"/>
  <c r="L15" i="4" s="1"/>
  <c r="G13" i="4"/>
  <c r="F13" i="4"/>
  <c r="L13" i="4" s="1"/>
  <c r="G11" i="4"/>
  <c r="F11" i="4"/>
  <c r="L11" i="4" s="1"/>
  <c r="G10" i="4"/>
  <c r="F10" i="4"/>
  <c r="L10" i="4" s="1"/>
  <c r="G7" i="4"/>
  <c r="F7" i="4"/>
  <c r="L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3" authorId="0" shapeId="0" xr:uid="{1F84784D-3552-404F-B1E8-4C7C4C4D927D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DENTAL SPEED</t>
        </r>
      </text>
    </comment>
    <comment ref="J21" authorId="0" shapeId="0" xr:uid="{DE62C314-4FF0-4F6F-8C24-630001E77F52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Odonthomaz</t>
        </r>
      </text>
    </comment>
    <comment ref="J32" authorId="0" shapeId="0" xr:uid="{5B3F8827-5C4B-4541-9D5D-E70AE8F44C40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EMPÓRIO DENTAL</t>
        </r>
      </text>
    </comment>
    <comment ref="J48" authorId="0" shapeId="0" xr:uid="{D242BFA7-3442-4D53-B8F9-5AE491FDDA28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NOVADENTAL CENTER</t>
        </r>
      </text>
    </comment>
    <comment ref="J88" authorId="0" shapeId="0" xr:uid="{F879DA99-C959-4DBD-B497-CBF848247D2F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Nova Dental Center</t>
        </r>
      </text>
    </comment>
    <comment ref="J98" authorId="0" shapeId="0" xr:uid="{D6D7CFF4-4177-4A49-B79F-7D02DDC6F448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Br Cirurgica</t>
        </r>
      </text>
    </comment>
    <comment ref="J110" authorId="0" shapeId="0" xr:uid="{7A7F816E-8AC3-4D47-8EA1-EF44CE5B157B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Dental Speed</t>
        </r>
      </text>
    </comment>
    <comment ref="J120" authorId="0" shapeId="0" xr:uid="{97BEE32C-50C2-4D3E-9901-01DD9505A0A7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Magazine Médica
</t>
        </r>
      </text>
    </comment>
    <comment ref="J132" authorId="0" shapeId="0" xr:uid="{6D862E3C-21D8-4D2B-9799-5BB4BA6977E7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Hospitalar distribuidora
</t>
        </r>
      </text>
    </comment>
    <comment ref="K132" authorId="0" shapeId="0" xr:uid="{505E9372-F862-4635-BF74-0DD3E09A1964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DMI MATERIAL MÉDICO</t>
        </r>
      </text>
    </comment>
  </commentList>
</comments>
</file>

<file path=xl/sharedStrings.xml><?xml version="1.0" encoding="utf-8"?>
<sst xmlns="http://schemas.openxmlformats.org/spreadsheetml/2006/main" count="453" uniqueCount="197">
  <si>
    <t>Licitação/Ano</t>
  </si>
  <si>
    <t>Código Produto</t>
  </si>
  <si>
    <t>Quantidade</t>
  </si>
  <si>
    <t>Descrição</t>
  </si>
  <si>
    <t>1770/2026</t>
  </si>
  <si>
    <t>100,00</t>
  </si>
  <si>
    <t>ABAIXADOR DE LÍNGUA, PACOTES COM 100 UNIDADES.</t>
  </si>
  <si>
    <t/>
  </si>
  <si>
    <t>120,00</t>
  </si>
  <si>
    <t>ACIDO 37% SERINGA COM 2,5ML.</t>
  </si>
  <si>
    <t>60,00</t>
  </si>
  <si>
    <t>500,00</t>
  </si>
  <si>
    <t>ÁGUA DESTILADA 10ML.</t>
  </si>
  <si>
    <t>5.000,00</t>
  </si>
  <si>
    <t>AGULHA DESCARTÁVEL  30X7.</t>
  </si>
  <si>
    <t>2.000,00</t>
  </si>
  <si>
    <t>AGULHA DESCARTÁVEL 13X4,5.</t>
  </si>
  <si>
    <t>AGULHA DESCARTÁVEL 25X7.</t>
  </si>
  <si>
    <t>50,00</t>
  </si>
  <si>
    <t>AGULHA GENGIVAL COM 100 UNIDADES, CURTA 30G.</t>
  </si>
  <si>
    <t>AGULHA HIPODÉRMICA 20X0,55</t>
  </si>
  <si>
    <t>20,00</t>
  </si>
  <si>
    <t>ALAVANCAS SELDIN (RETA PLANA) N° 2.</t>
  </si>
  <si>
    <t>ALGODÃO 500 GRAMAS ROLO.</t>
  </si>
  <si>
    <t>ALMOTOLIA , 250ML EM PVC,BICO RETO COR ÂMBAR.</t>
  </si>
  <si>
    <t>ALMOTOLIA , 250ML EM PVC,BICO RETO TRANSPARENTE</t>
  </si>
  <si>
    <t>30,00</t>
  </si>
  <si>
    <t>ALVEOLÓTOMO 16,5CM EM INOX COM ISO,RETO</t>
  </si>
  <si>
    <t>200,00</t>
  </si>
  <si>
    <t>ANESTÉSICO 3% COM VASO (CLORIDRATO DE LIDOCAÍNA A 30 MG/ML COM HEMITARTARATO DE NOREPINEFRINA 0,04 MG/ML, TUBETE 1,8ML). CAIXA COM 50 UNIDADES.</t>
  </si>
  <si>
    <t>ANESTÉSICO SEM VASO 3% TUBETE 1,8 ML, CAIXA COM 50 UNIDADES</t>
  </si>
  <si>
    <t>ANESTÉSICO TÓPICO GEL POTE COM 12G, BENZOCAÍNA A 20% SABOR MENTA</t>
  </si>
  <si>
    <t>1.000,00</t>
  </si>
  <si>
    <t>ANTISSÉPTICO CLOREXIDINA AQUOSA 2% DEGERMANTE 100 ML</t>
  </si>
  <si>
    <t>3.000,00</t>
  </si>
  <si>
    <t>AVENTAL DESCARTÁVEL, EM TNT, BRANCO,MANGA LONGA,GRAMATURA 30</t>
  </si>
  <si>
    <t>300,00</t>
  </si>
  <si>
    <t>BABADOR DE PAPEL C/100 - (EM DUAS CAMADAS 1 DE PAPEL E A OUTRA DE PLÁSTICO) COR VERDE</t>
  </si>
  <si>
    <t>700,00</t>
  </si>
  <si>
    <t>BOLSA COLETORA DE URINA SISTEMA FECHADO COM PONTO DE COLETA 2000ML</t>
  </si>
  <si>
    <t>CABO PARA ESPELHO BUCAL ADULTO EM AÇO INOX, COMPATÍVEL COM ESPELHO ODONTOLÓGICO N°5</t>
  </si>
  <si>
    <t>CAMPO CIRÚRGICO ESTÉRIL EM TNT COM FENESTRA 0,50 M,050 M</t>
  </si>
  <si>
    <t>CAMPO CIRÚRGICO ESTÉRIL EM TNT SEM FENESTRA 0,50 M,050 M</t>
  </si>
  <si>
    <t>CARIOSTÁTICO LIQUIDO 10ML.</t>
  </si>
  <si>
    <t>CATETER INTRAVENOSO Nº22</t>
  </si>
  <si>
    <t>CATÉTER PARA OXIGÊNIO TIPO ÓCULOS BIOFASE</t>
  </si>
  <si>
    <t>10,00</t>
  </si>
  <si>
    <t>CLOREXIDINE  0,12% LIQ. 1.000 ML - (INDICADO PÓS CIRURGIA) SEM ÁLCOOL, COM VÁLVULA PUMP</t>
  </si>
  <si>
    <t>350,00</t>
  </si>
  <si>
    <t>COLETOR DE MATERIAIS INFECTANTES, CORTANTES, PERFURANTES CAPACIDADE DE ARMAZENAMENTO 13 L</t>
  </si>
  <si>
    <t>COLETOR DE MATERIAISI INFECTANTES, CORTANTES, PERFURANTES CAPACIDADE DE ARMAZENAMENTO 20 LITROS</t>
  </si>
  <si>
    <t>CURATIVO ABSORVENTE ADESIVO HIPOALÉRGICO 2CM X 2CM, CAIXA COM 500 UNID.</t>
  </si>
  <si>
    <t>DETERGENTE ANTIFERRUGINOSO, 500ML</t>
  </si>
  <si>
    <t>ELETRODO ECG COM GEL ADULTO PCTE COM 50 UNID.</t>
  </si>
  <si>
    <t>EQUIPO DE NUTRIÇÃO ENTERAL, COM ENTRADA DE AR, ATOXICO, LIVRE DE PIROGENIO, RMDESK.</t>
  </si>
  <si>
    <t>EQUIPO MACRO GOTAS.</t>
  </si>
  <si>
    <t>ESCOVA CERVICAL EMBALAGEM ESTÉRIL</t>
  </si>
  <si>
    <t>6.000,00</t>
  </si>
  <si>
    <t>ESCOVA DENTAL INFANTIL MACIA, CERDAS COM 04 FILEIRAS DE TUFOS E CONTENDO 28 TUFOS, MEDINDO 15 CM</t>
  </si>
  <si>
    <t>ESCOVA INTERDENTAL EXTRA-FINA CAIXA COM 10 UNIDADES.</t>
  </si>
  <si>
    <t>ESCOVA PARA ASSEPSIA COM CLOREXIDINA  2%  22ML</t>
  </si>
  <si>
    <t>ESCOVA ROBSON P/ BAIXA ROTAÇÃO, 2,7CM RETA</t>
  </si>
  <si>
    <t>ESPARADRAPO, 5 CM/ 4, 5 M PERMEÁVEL É COMPOSTO DE TECIDO 100% ALGODÃO COM RESINA ACRÍLICA IMPERMEABILIZANTE</t>
  </si>
  <si>
    <t>ESPÁTULA DE AYRE, PACOTE COM 100 UNIDADES.</t>
  </si>
  <si>
    <t>ESPÁTULA PARA MANIPULAÇÃO DE MATERIAIS DUPLA N° 72.</t>
  </si>
  <si>
    <t>ESPÁTULA PARA RESINA EM TITÂNIO COMPOSTA DE CALCADOR DUPLO Nº6</t>
  </si>
  <si>
    <t>ESPELHO PLANO Nº5 AUTOCLAVÁVEL, REFERÊNCIA 07500 COM ISO 9001 ( ESPELHO DE 1º PLANO CAMADA REFLETIVA SUPERIOR FRONTAL) REGISTRO NA ANVISA.</t>
  </si>
  <si>
    <t>ESPONJA HEMOSTÁTICA DE COLÁGENO HIDROLISADO 1 CM³ COM 50 UNIDADES</t>
  </si>
  <si>
    <t>FILME RADIOGRÁFICO PERIAPICAL ADULTO 31MMX35MM CAIXA COM 150 UNIDADES</t>
  </si>
  <si>
    <t>FILME RADIOGRÁFICO PERIAPICAL INFANTIL 22MMX35MM CAIXA COM 150 UNIDADES</t>
  </si>
  <si>
    <t>FIO DE SUTURA NYLON 3.0 - COM AGULHA TRIANGULAR COM COMPRIMENTO 1,5 COM ,ÂNGULO 180 GRAUS 1/2 CIRCULO ENCASTOADA EM UM FIO DE 45 CM COM NÚMERO CIRÚRGICO 3.0 COR PRETA
CAIXA COM 24 UNIDADES.</t>
  </si>
  <si>
    <t>FIO DE SUTURA NYLON PRETO 4.0 COM AGULHA TRIANGULAR DE 2,5CM 3/8 -( CAIXA COM 24 UNIDADES)</t>
  </si>
  <si>
    <t>FIO DENTAL EMBALAGEM PLÁSTICA COM 500M</t>
  </si>
  <si>
    <t>FITA ADESIVA BRANCA, 16MM X 50 M.</t>
  </si>
  <si>
    <t>FITA AUTOCLAVE 19MMX30M.</t>
  </si>
  <si>
    <t>FITA MICROPORE; ROLO COM 25CM X 10 METROS</t>
  </si>
  <si>
    <t>FIXADOR CITOPATOLÓGICO.</t>
  </si>
  <si>
    <t>FIXADOR PARA RX ODONTOLÓGICO</t>
  </si>
  <si>
    <t>FLUOR GEL 1,23% ACIDULADO 200ML, SABOR MENTA</t>
  </si>
  <si>
    <t>1.500,00</t>
  </si>
  <si>
    <t>FRASCO PARA NUTRIÇÃO ENTERAL 300ML</t>
  </si>
  <si>
    <t>GEL DENTAL ADULTO, C/ FLÚOR 100GR</t>
  </si>
  <si>
    <t>GEL DENTAL INFANTIL C/ FLÚOR 100GR - 500 A 1100PPM.</t>
  </si>
  <si>
    <t>GEL DENTAL INFANTIL SEM FLÚOR, 100G</t>
  </si>
  <si>
    <t>GEL PARA ECG , 100G</t>
  </si>
  <si>
    <t>HASTES FLEXÍVEIS DE ALGODÃO EMBALAGEM COM 75 UNIDADES</t>
  </si>
  <si>
    <t>25,00</t>
  </si>
  <si>
    <t>LÂMINA C/ 50 UNIDADES P/ CP FOSCA.</t>
  </si>
  <si>
    <t>LÂMINA DE BISTURI N° 12 (CAIXA COM 100 UNIDADES)</t>
  </si>
  <si>
    <t>LÂMINA DE BISTURI N° 15 (CAIXA COM 100 UNIDADES).</t>
  </si>
  <si>
    <t>15,00</t>
  </si>
  <si>
    <t>LUBRIFICANTE SPRAY  ALTA/BAIXA ROTAÇÃO (200 ML), 143 G (NÃO CONTÉM CLORO FLÚOR CARBONO)TIPO KAVO</t>
  </si>
  <si>
    <t>LUVA DE PROCEDIMENTO EM LÁTEX TAMANHO G SEM PÓ. CAIXA COM 100 UNIDADES.</t>
  </si>
  <si>
    <t>LUVA DE PROCEDIMENTO EM LÁTEX TAMANHO M SEM PÓ. CAIXA COM 100 UNIDADES.</t>
  </si>
  <si>
    <t>LUVA DE PROCEDIMENTO EM LÁTEX TAMANHO P SEM PÓ. CAIXA COM 100 UNIDADES.</t>
  </si>
  <si>
    <t>LUVA DE PROCEDIMENTOS MÉDIA - CAIXA COM 100 UNIDADES
LUVA DE PROCEDIMENTOS MÉDIA - LUVAS DE LÁTEX, ANATÔMICAS, LEVEMENTE TALCADAS CAIXA COM 100 UNIDADES.</t>
  </si>
  <si>
    <t>1.200,00</t>
  </si>
  <si>
    <t>MÁSCARA DESCARTÁVEL  TRIPLA (3 CAMADAS) COM CLIP NASAL. (METAL) ELÁSTICOS CONFORTÁVEIS QUE ESTICAM PARA OS OUVIDOS. EFETIVAMENTE BLOQUEIA OS GERMES.
DIMENSÕES 17,5CM X 9,5CM - (CAIXA COM 50 UNIDADES)</t>
  </si>
  <si>
    <t>PAPEL ARTICULAR C/12 UNID. - (PAPEL CARBONO)</t>
  </si>
  <si>
    <t>PAPEL CREPADO, TAMANHO 50X50CM , CAIXA COM 500 FOLHAS</t>
  </si>
  <si>
    <t>PAPEL GRAU CIRÚRGICO + FILME LAMINADO POLIÉSTER + POLIPROPILENO (EMBALAGEM PARA ESTERILIZAÇÃO ROLO COM 100 M, TAMANHO 10 CM X 100 M.</t>
  </si>
  <si>
    <t>70,00</t>
  </si>
  <si>
    <t>PAPEL GRAU CIRÚRGICO + FILME LAMINADO POLIÉSTER + POLIPROPILENO (EMBALAGEM PARA ESTERILIZAÇÃO) ROLO COM 100 M, TAMANHO 05 CM X 100 M.</t>
  </si>
  <si>
    <t>PAPEL LENÇOL DESCARTÁVEL 70 CM X 50 METROS, ROLO</t>
  </si>
  <si>
    <t>PAPEL PARA ECG TERMOSENSÍVEL 216MMX30M - BIONET</t>
  </si>
  <si>
    <t>PAPEL PARA ELETROCARDIOGRAMA TAMANHO 80MM X 30M</t>
  </si>
  <si>
    <t>PASTA PROFILÁTICA COM FLUOR 90G.</t>
  </si>
  <si>
    <t>PINÇA ANATÔMICA COM DENTE 12CM</t>
  </si>
  <si>
    <t>PINÇA CLÍNICA EM AÇO INOX- PRODUZIDO EM AÇO INOXIDÁVEL, N°17
* TOTALMENTE AUTOCLAVÁVEL.
* POSSUI PINO GUIA</t>
  </si>
  <si>
    <t>PORTA AGULHA MAYO HEGAR, 14CM DE INOX COM ISO</t>
  </si>
  <si>
    <t>PORTA ALGODÃO - COM MOLA MEDINDO 08 X 08CM, CONFECCIONADO EM AÇO INOX,EMBALAGEM INDIVIDUAL.</t>
  </si>
  <si>
    <t>RESINA FOTOPOLIMERIZÁVEL Z250 MATRIZ INORGÂNICA DE ZIRCÔNIA/SÍLICA COM 84,5% EM PESO E 66% EM VOLUME, MATRIZ ORGÂNICA DE BIS-GMA E TEGDMA, SERINGA COM 4G EMBALAGEM PLÁSTICA, COR A1</t>
  </si>
  <si>
    <t>RESINA FOTOPOLIMERIZÁVEL Z250 MATRIZ INORGÂNICA DE ZIRCÔNIA/SÍLICA COM 84,5% EM PESO E 66% EM VOLUME, MATRIZ ORGÂNICA DE BIS-GMA E TEGDMA, SERINGA COM 4G EMBALAGEM PLÁSTICA, COR A2</t>
  </si>
  <si>
    <t>RESINA FOTOPOLIMERIZÁVEL Z250 MATRIZ INORGÂNICA DE ZIRCÔNIA/SÍLICA COM 84,5% EM PESO E 66% EM VOLUME, MATRIZ ORGÂNICA DE BIS-GMA E TEGDMA, SERINGA COM 4G EMBALAGEM PLÁSTICA, COR A3</t>
  </si>
  <si>
    <t>RESINA FOTOPOLIMERIZÁVEL Z250 MATRIZ INORGÂNICA DE ZIRCÔNIA/SÍLICA COM 84,5% EM PESO E 66% EM VOLUME, MATRIZ ORGÂNICA DE BIS-GMA E TEGDMA, SERINGA COM 4G EMBALAGEM PLÁSTICA, COR A3,5</t>
  </si>
  <si>
    <t>RESINA FOTOPOLIMERIZÁVEL Z250 MATRIZ INORGÂNICA DE ZIRCÔNIA/SÍLICA COM 84,5% EM PESO E 66% EM VOLUME, MATRIZ ORGÂNICA DE BIS-GMA E TEGDMA, SERINGA COM 4G EMBALAGEM PLÁSTICA, COR: UD</t>
  </si>
  <si>
    <t>REVELADOR DE PLACA COM 100CP POR CAIXA</t>
  </si>
  <si>
    <t>REVELADOR PARA RX ODONTOLÓGICO 500 ML</t>
  </si>
  <si>
    <t>ROLO DENTAL DE ALGODÃO; MACIO E ALTAMENTE ABSORVÍVEL Nº1 COM 100 UNIDADES . PESO 25G</t>
  </si>
  <si>
    <t>SCALP N° 21.</t>
  </si>
  <si>
    <t>60.000,00</t>
  </si>
  <si>
    <t>SERINGA 1ML PARA INSULINA COM AGULHA DE 8MM</t>
  </si>
  <si>
    <t>SERINGA 3ML (DESCARTÁVEL).</t>
  </si>
  <si>
    <t>SERINGA 5ML (DESCARTÁVEL).</t>
  </si>
  <si>
    <t>SERINGA CARPULE EM AÇO INOX</t>
  </si>
  <si>
    <t>SERINGA DESCARTÁVEL 20ML SEM AGULHA BICO SLIP</t>
  </si>
  <si>
    <t>SINDESMÓTOMO COM PONTA ATIVA BEM FINA E DELICADA Nº01 DE INOX COM ISO</t>
  </si>
  <si>
    <t>SOLUÇÃO CLORETO SÓDIO 0,9% , FRASCO 100 ML ; SISTEMA ABERTO</t>
  </si>
  <si>
    <t>SOLUÇÃO FISIOLÓGICA - CLORETO DE SÓDIO A 0,9%, FRASCO COM 500 ML SISTEMA FECHADO</t>
  </si>
  <si>
    <t>SOLUÇÃO FISIOLÓGICA 500ML - SISTEMA ABERTO</t>
  </si>
  <si>
    <t>SONDA DE ASPIRAÇÃO Nº 8
SONDA DE ASPIRAÇÃO TRAQUEAL Nº 8</t>
  </si>
  <si>
    <t>SONDA DE ASPIRAÇÃO TRAQUEAL N°10</t>
  </si>
  <si>
    <t>SONDA DE NUTRIÇÃO ENTERAL AD 120CM.</t>
  </si>
  <si>
    <t>SONDA FOLEY 02 VIAS Nº 14 CAIXAS COM 10 UNIDADES</t>
  </si>
  <si>
    <t>SONDA FOLEY 02 VIAS Nº 16 CAIXAS COM 10 UNIDADES</t>
  </si>
  <si>
    <t>SONDA FOLEY 02 VIAS Nº 18 CAIXAS COM 10 UNIDADES</t>
  </si>
  <si>
    <t>SONDA FOLEY 02 VIAS Nº 20 CAIXAS COM 10 UNIDADES</t>
  </si>
  <si>
    <t>SONDA FOLEY 02 VIAS Nº 22 CAIXAS COM 10 UNIDADES</t>
  </si>
  <si>
    <t>SONDA FOLEY 02 VIAS Nº 24 CAIXAS COM 10 UNIDADES</t>
  </si>
  <si>
    <t>SONDA URETRAL Nº 06</t>
  </si>
  <si>
    <t>4.000,00</t>
  </si>
  <si>
    <t>SONDA URETRAL Nº 08</t>
  </si>
  <si>
    <t>SONDA URETRAL Nº 10</t>
  </si>
  <si>
    <t>SORO FISIOLÓGICO 250ML 0,9%. SISTEMA ABERTO</t>
  </si>
  <si>
    <t>SUGADOR PLÁSTICO DESCARTÁVEL (PACOTE COM 40 UNIDADES)</t>
  </si>
  <si>
    <t>TESOURA COM PONTA CURVA FINA PEQUENA CIRÚRGICA 10 CM EM AÇO</t>
  </si>
  <si>
    <t>TESOURA PONTA FINA 10CM</t>
  </si>
  <si>
    <t>TESTE RÁPIDO DE HCG</t>
  </si>
  <si>
    <t>TIRA DE POLIESTER P/ RESTAURAÇÃO EM RESINAS E SELICATO C/ 50 PARA POLIMENTO 10X120X0,05MM.</t>
  </si>
  <si>
    <t>TIRAS DE LIXA AÇO INOXIDÁVEL C/ 12 (4MM).</t>
  </si>
  <si>
    <t>TOUCA DESCARTÁVEL COM ELÁSTICO PACOTE COM 100 UNIDADES</t>
  </si>
  <si>
    <t>VASELINA LÍQUIDA 1000ML.</t>
  </si>
  <si>
    <t>ADESIVO FOTOPOLIMERIZÁVEL 6G
* SISTEMA ADESIVO DE FRASCO ÚNICO  (CONDICIONAMENTO ÁCIDO TOTAL DE ESMALTE E DENTINA), QUE CONTÉM CARGA NANOPARTICULADA (10% EM PESO) E SOLVENTE À BASE DE ÁGUA E ÁLCOOL.
UNIÃO DE RESINAS COMPOSTAS FOTOPOLIMERIZÁVEIS À ESTRUTURA DENTAL;
REPARO EM PORCELANA E EM RESINA; DESSENSIBILIZAÇÃO DE RAÍZES EXPOSTAS;</t>
  </si>
  <si>
    <t>CENTRIX PONTAS AVULSAS-AUTOCLAVÁVEL.
PONTEIRA DESCARTÁVEL Nº 4 CÂNULA PLÁSTICA CURVA: COMPOSTA DE POLIPROPILENO, COM ABERTURA DE 1,0MM, UTILIZADA PARA COMPÓSITOS EM POSTERIOR E MATERIAIS PARA CONSTRUÇÃO DE NÚCLEOS;
POSSUI MAIOR CAPACIDADE DE VOLUME; CONFECCIONADO TOTALMENTE EM POLICARBONATO, UM MATERIAL RESISTENTE A AUTOCLAVE O QUE PERMITE UMA DESINFECÇÃO PRÁTICA E EFICIENTE DO APLICADOR;10 UNIDADES DE CADA PONTA. PRECISION É UM SISTEMA DE INJEÇÃO DE MATERIAIS DENTÁRIOS QUE AUXILIA NA INSERÇÃO DE PRODUTOS VISCOSOS COMO RESINAS, CIMENTOS, PASTAS, GÉIS, EM DIVERSOS PROCEDIMENTOS DA ODONTOLOGIA.</t>
  </si>
  <si>
    <t>ESPÉCULOS DESCARTÁVEIS G, EMBALAGEM INDIVIDUAL, SEM ALAVANCA
ESPÉCULOS DESCARTÁVEIS G, EMBALAGEM INDIVIDUAL, VALVAS ANATÔMICAS DE CONTORNOS LISOS E REGULARES, SEMELHANTES AO FORMATO DOS FÓRNICES VAGINAIS.DISPOSITIVO DE ABERTURA (PARAFUSO BORBOLETA) SEM ALAVANCA. FABRICADO EM POLIESTIRENO DE ALTO IMPACTO (PSAI), PIGMENTADO E INDEFORMÁVEL</t>
  </si>
  <si>
    <t>ESPÉCULOS DESCARTÁVEIS M, EMBALAGEM INDIVIDUAL, SEM ALAVANCA
ESPÉCULOS DESCARTÁVEIS M, EMBALAGEM INDIVIDUAL,VALVAS ANATÔMICAS DE CONTORNOS LISOS E REGULARES, SEMELHANTES AO FORMATO DOS FÓRNICES VAGINAIS.DISPOSITIVO DE ABERTURA (PARAFUSO BORBOLETA) SEM ALAVANCA. FABRICADO EM POLIESTIRENO DE ALTO IMPACTO (PSAI), PIGMENTADO E INDEFORMÁVEL</t>
  </si>
  <si>
    <t>ESPÉCULOS DESCARTÁVEIS P, EMBALAGEM INDIVIDUAL, SEM ALAVANCA
ESPÉCULOS DESCARTÁVEIS P, EMBALAGEM INDIVIDUAL, VALVAS ANATÔMICAS DE CONTORNOS LISOS E REGULARES, SEMELHANTES AO FORMATO DOS FÓRNICES VAGINAIS.DISPOSITIVO DE ABERTURA (PARAFUSO BORBOLETA) SEM ALAVANCA. FABRICADO EM POLIESTIRENO DE ALTO IMPACTO (PSAI), PIGMENTADO E INDEFORMÁVEL</t>
  </si>
  <si>
    <t>KIT IONÔMERO DE VIDRO RESTAURAÇÃO COR A2- 
1 FRASCO DE CIMENTO EM PÓ COM 10G NA COR A2,
1 FRASCO DE LÍQUIDO COM 8G,
1 DOSADOR DE PÓ,
1 BLOCO DE ESPATULAÇÃO, COR A2,
FAZ A LIBERAÇÃO DE FLÚOR, BIOCOMPATÍVEL, PRESA RÁPIDA, BOA ADESÃO AO ESMALTE E À DENTINA, LONGEVIDADE DA RESTAURAÇÃO. (FLUOXILICATO DE SÓDIO, CÁLCIO ALUMÍNIO, SULFATO DE BÁRIO, ÁCIDO POLIACRÍLICO, PIGMENTOS)</t>
  </si>
  <si>
    <t>KIT IONÔMERO DE VIDRO RESTAURAÇÃO COR A3- 
1 FRASCO DE CIMENTO EM PÓ COM 10G NA COR A3,
1 FRASCO DE LÍQUIDO COM 8G,
1 DOSADOR DE PÓ,
1 BLOCO DE ESPATULAÇÃO, COR A3,
FAZ A LIBERAÇÃO DE FLÚOR, BIOCOMPATÍVEL, PRESA RÁPIDA, BOA ADESÃO AO ESMALTE E À DENTINA, LONGEVIDADE DA RESTAURAÇÃO. (FLUOXILICATO DE SÓDIO, CÁLCIO ALUMÍNIO, SULFATO DE BÁRIO, ÁCIDO POLIACRÍLICO, PIGMENTOS)</t>
  </si>
  <si>
    <t>LUVA DE PROCEDIMENTO, DESCARÁVEL, NÃO ESTÉRIL, EM LÁTEX NATURAL, COMPRIMENTO MÍNIMO DE 25 CENTÍMETROS, AMBIDESTRA, BOA ELASTICIDADE, RESISTENTE AO CALÇAR, LUBRIFICADA COM PÓ BIO-ABSORVÍVEL, CONFORTÁVEL E ANATÔMICA E COM BAINHA JUSTA. NA EMBALAGEM DEVERÁ CONSTAR DATA DE FABRICAÇÃO, VALIDADE,NÚMERO DE LOTE E REGISTRO NO MINISTÉRIO DA SAÚDE. CAIXA COM 100 UNIDADES. TAMANHO GRANDE.</t>
  </si>
  <si>
    <t>LUVA DE PROCEDIMENTO DESCARTÁVEL, NÃO ESTÉRIL, EM LÁTEX NATURAL, COMPRIMENTO MÍNIMO DE 25 CENTÍMETROS, AMBIDESTRA, BOA ELASTICIDADE, RESISTENTE AO CALÇAR, LUBRIFICADA COM PÓ BIO-ABSORVÍVEL, CONFORTÁVEL E ANATÔMICA E COM BAINHA JUSTA. NA EMBALAGEM DEVERÁ CONSTAR DATA DE FABRICAÇÃO, VALIDADE,NÚMERO DE LOTE E REGISTRO NO MINISTÉRIO DA SAÚDE. CAIXA COM 100 UNIDADES. TAMANHO PEQUENO.</t>
  </si>
  <si>
    <t>LUVAS DESCARTÁVEIS TAMANHO PP (CONTENDO 100 UNIDADES POR CAIXA)TALCADA</t>
  </si>
  <si>
    <t>MICRO APLICADOR DESCARTÁVEL REGULAR (COM 100 UNIDADES) EXCLUSIVA DOBRA EM DOIS PONTOS COM ANGULAÇÃO 180 GRAUS 
 TAMANHO REGULAR-HASTE MAIS ESPESSA.TAMANHO MÉDIO</t>
  </si>
  <si>
    <t>PINÇA ANATÔMICA SEM DENTE 12CM PINÇA ANATÔMICA SEM DENTE 12CM</t>
  </si>
  <si>
    <t>MÉDIA DE PREÇOS 2025</t>
  </si>
  <si>
    <t xml:space="preserve">94,15
</t>
  </si>
  <si>
    <t xml:space="preserve">11,08
</t>
  </si>
  <si>
    <t xml:space="preserve">2,22
</t>
  </si>
  <si>
    <t xml:space="preserve">2,30
</t>
  </si>
  <si>
    <t xml:space="preserve">4,35
</t>
  </si>
  <si>
    <t xml:space="preserve">23,72
</t>
  </si>
  <si>
    <t>ÁGUA OXIGENADA 10 VOLUMES- 1 litro</t>
  </si>
  <si>
    <t>PINÇA KELLY 14 CM - AÇO INOXIDÁVEL CURVA sem dente</t>
  </si>
  <si>
    <t>PINÇA KELLYN CURVA INOX 14CM dente de rato</t>
  </si>
  <si>
    <t>LICITACON</t>
  </si>
  <si>
    <t>IODOPOVIDONA (PVPI) A 10% ( TEOR DE IODO 1% ) SOLUÇÃO AQUOSA 1 L</t>
  </si>
  <si>
    <t>DENTARIA PORTOALEGRENSE</t>
  </si>
  <si>
    <t>MK</t>
  </si>
  <si>
    <t>MÉDIA</t>
  </si>
  <si>
    <t>INTERNET</t>
  </si>
  <si>
    <t>INTERNET2</t>
  </si>
  <si>
    <t>https://www.dentalodonthomaz.com.br/produtos/anestesico-topico-benzotop-tutti-frutti-12g-dfl/?srsltid=AfmBOoq2QEGhXlHAS9AOuluopneosw8QBR508pq5OCPU6NlKe80Z2VAQ</t>
  </si>
  <si>
    <t>https://www.dentalspeed.com/condicionador-acido-allprime.html</t>
  </si>
  <si>
    <t>https://emporiodental.com.br/sistema-centrix-ponta-accudose-posterior-hv-20-unidades-dfl</t>
  </si>
  <si>
    <t>endereço de página virtual</t>
  </si>
  <si>
    <t>https://novadentalcenter.com.br/espatula-fava-?srsltid=AfmBOopak1x8X44infFnnxx17QlTBXlr_64mJR-eq3mXu_igyPCxFX0MxeA</t>
  </si>
  <si>
    <t>https://www.brcirurgica.com.br/instrumento-cirurgico/pinca-clinica-para-algodao-n-17-precision/produto/659/17106?parceiro=9285&amp;gad_source=1&amp;gad_campaignid=23242587275&amp;gbraid=0AAAAADnnvblU6kha_PLdsG2aSPPccygDY&amp;gclid=Cj0KCQjwzY7VBhDwARIsAFtPvBTR1ZiXzCquHhe4llg8DTv0oml9CHPt0o6keBPbApJ-QvvDBfXgPnsaAlNmEALw_wcB</t>
  </si>
  <si>
    <t>https://novadentalcenter.com.br/papel-carbono-para-articulacao-iodontosul</t>
  </si>
  <si>
    <t>https://www.dentalspeed.com/algodao-rolete-n-1-cremer.html?srsltid=AfmBOorzoJVFFNTh4RMdASgZ90eWqsvDH4dmyrd1AIxfUbHmPuya_Nts</t>
  </si>
  <si>
    <t>https://magazinemedica.com.br/produtos/soro-fisiologico-cloreto-de-sodio-ctampa-09-lbs_500ml/</t>
  </si>
  <si>
    <t>https://www.dentalspeed.com/sindesmotomo-cabo-oitavado-golgran.html</t>
  </si>
  <si>
    <t>https://www.dmionline.com.br/sonda-uretral-n10-embramed</t>
  </si>
  <si>
    <t>https://www.hospitalardistribuidora.com.br/sonda-uretral-descartavel-esteril-medsonda/p?skuId=964</t>
  </si>
  <si>
    <t>Biomax</t>
  </si>
  <si>
    <t>AGULHA DESCARTÁVEL  30X8.</t>
  </si>
  <si>
    <t>AGULHA DESCARTÁVEL  40X12</t>
  </si>
  <si>
    <t>1770/2027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</si>
</sst>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_-&quot;R$&quot;\ * #,##0.000_-;\-&quot;R$&quot;\ * #,##0.000_-;_-&quot;R$&quot;\ * &quot;-&quot;???_-;_-@_-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0FFFF"/>
      </patternFill>
    </fill>
    <fill>
      <patternFill patternType="solid">
        <fgColor rgb="FFF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 applyBorder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3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wrapText="1"/>
    </xf>
    <xf numFmtId="0" fontId="2" fillId="0" borderId="1" xfId="0" applyFont="1" applyBorder="1"/>
    <xf numFmtId="0" fontId="2" fillId="6" borderId="1" xfId="0" applyFont="1" applyFill="1" applyBorder="1"/>
    <xf numFmtId="4" fontId="2" fillId="6" borderId="1" xfId="0" applyNumberFormat="1" applyFont="1" applyFill="1" applyBorder="1" applyAlignment="1">
      <alignment horizontal="right"/>
    </xf>
    <xf numFmtId="0" fontId="2" fillId="6" borderId="1" xfId="0" applyNumberFormat="1" applyFont="1" applyFill="1" applyBorder="1" applyAlignment="1">
      <alignment wrapText="1"/>
    </xf>
    <xf numFmtId="164" fontId="2" fillId="6" borderId="1" xfId="0" applyNumberFormat="1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  <xf numFmtId="165" fontId="2" fillId="6" borderId="1" xfId="1" applyNumberFormat="1" applyFont="1" applyFill="1" applyBorder="1" applyAlignment="1"/>
    <xf numFmtId="44" fontId="2" fillId="6" borderId="1" xfId="1" applyNumberFormat="1" applyFont="1" applyFill="1" applyBorder="1" applyAlignment="1"/>
    <xf numFmtId="165" fontId="6" fillId="7" borderId="1" xfId="1" applyNumberFormat="1" applyFont="1" applyFill="1" applyBorder="1" applyAlignment="1"/>
    <xf numFmtId="4" fontId="2" fillId="0" borderId="1" xfId="0" applyNumberFormat="1" applyFont="1" applyBorder="1" applyAlignment="1">
      <alignment horizontal="right"/>
    </xf>
    <xf numFmtId="0" fontId="2" fillId="4" borderId="1" xfId="0" applyNumberFormat="1" applyFont="1" applyFill="1" applyBorder="1" applyAlignment="1"/>
    <xf numFmtId="0" fontId="2" fillId="4" borderId="1" xfId="0" applyNumberFormat="1" applyFont="1" applyFill="1" applyBorder="1" applyAlignment="1">
      <alignment wrapText="1"/>
    </xf>
    <xf numFmtId="164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165" fontId="2" fillId="4" borderId="1" xfId="1" applyNumberFormat="1" applyFont="1" applyFill="1" applyBorder="1" applyAlignment="1"/>
    <xf numFmtId="44" fontId="2" fillId="4" borderId="1" xfId="1" applyNumberFormat="1" applyFont="1" applyFill="1" applyBorder="1" applyAlignment="1"/>
    <xf numFmtId="0" fontId="2" fillId="6" borderId="1" xfId="0" applyNumberFormat="1" applyFont="1" applyFill="1" applyBorder="1" applyAlignment="1">
      <alignment vertical="center"/>
    </xf>
    <xf numFmtId="4" fontId="2" fillId="6" borderId="1" xfId="0" applyNumberFormat="1" applyFont="1" applyFill="1" applyBorder="1" applyAlignment="1">
      <alignment horizontal="right" vertical="center"/>
    </xf>
    <xf numFmtId="0" fontId="2" fillId="6" borderId="1" xfId="0" applyNumberFormat="1" applyFont="1" applyFill="1" applyBorder="1" applyAlignment="1">
      <alignment vertical="center" wrapText="1"/>
    </xf>
    <xf numFmtId="164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165" fontId="2" fillId="6" borderId="1" xfId="1" applyNumberFormat="1" applyFont="1" applyFill="1" applyBorder="1" applyAlignment="1">
      <alignment vertical="center"/>
    </xf>
    <xf numFmtId="44" fontId="2" fillId="6" borderId="1" xfId="1" applyNumberFormat="1" applyFont="1" applyFill="1" applyBorder="1" applyAlignment="1">
      <alignment vertical="center"/>
    </xf>
    <xf numFmtId="165" fontId="6" fillId="7" borderId="1" xfId="1" applyNumberFormat="1" applyFont="1" applyFill="1" applyBorder="1" applyAlignment="1">
      <alignment vertical="center"/>
    </xf>
    <xf numFmtId="0" fontId="2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/>
    <xf numFmtId="44" fontId="2" fillId="0" borderId="1" xfId="1" applyNumberFormat="1" applyFont="1" applyBorder="1" applyAlignment="1"/>
    <xf numFmtId="0" fontId="2" fillId="4" borderId="1" xfId="0" applyNumberFormat="1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vertical="center"/>
    </xf>
    <xf numFmtId="44" fontId="2" fillId="4" borderId="1" xfId="1" applyNumberFormat="1" applyFont="1" applyFill="1" applyBorder="1" applyAlignment="1">
      <alignment vertical="center"/>
    </xf>
    <xf numFmtId="0" fontId="7" fillId="0" borderId="1" xfId="2" applyNumberFormat="1" applyFont="1" applyBorder="1" applyAlignment="1">
      <alignment wrapText="1"/>
    </xf>
    <xf numFmtId="4" fontId="2" fillId="5" borderId="1" xfId="0" applyNumberFormat="1" applyFont="1" applyFill="1" applyBorder="1" applyAlignment="1">
      <alignment horizontal="right"/>
    </xf>
    <xf numFmtId="164" fontId="2" fillId="6" borderId="1" xfId="0" applyNumberFormat="1" applyFont="1" applyFill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/>
    </xf>
    <xf numFmtId="4" fontId="8" fillId="6" borderId="1" xfId="0" applyNumberFormat="1" applyFont="1" applyFill="1" applyBorder="1" applyAlignment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wrapText="1"/>
    </xf>
    <xf numFmtId="0" fontId="3" fillId="3" borderId="2" xfId="0" applyNumberFormat="1" applyFont="1" applyFill="1" applyBorder="1" applyAlignment="1">
      <alignment horizontal="center" vertical="center"/>
    </xf>
    <xf numFmtId="165" fontId="3" fillId="3" borderId="2" xfId="1" applyNumberFormat="1" applyFont="1" applyFill="1" applyBorder="1" applyAlignment="1">
      <alignment vertical="center"/>
    </xf>
    <xf numFmtId="44" fontId="3" fillId="3" borderId="2" xfId="1" applyNumberFormat="1" applyFont="1" applyFill="1" applyBorder="1" applyAlignment="1">
      <alignment vertical="center" wrapText="1"/>
    </xf>
    <xf numFmtId="0" fontId="3" fillId="3" borderId="2" xfId="0" applyNumberFormat="1" applyFont="1" applyFill="1" applyBorder="1" applyAlignment="1">
      <alignment vertical="center"/>
    </xf>
    <xf numFmtId="0" fontId="7" fillId="6" borderId="1" xfId="2" applyNumberFormat="1" applyFont="1" applyFill="1" applyBorder="1" applyAlignment="1">
      <alignment vertical="center" wrapText="1"/>
    </xf>
    <xf numFmtId="0" fontId="7" fillId="6" borderId="1" xfId="2" applyFill="1" applyBorder="1"/>
    <xf numFmtId="0" fontId="7" fillId="6" borderId="1" xfId="2" applyFill="1" applyBorder="1" applyAlignment="1">
      <alignment wrapText="1"/>
    </xf>
    <xf numFmtId="0" fontId="2" fillId="6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vertical="center" wrapText="1"/>
    </xf>
    <xf numFmtId="165" fontId="2" fillId="0" borderId="1" xfId="1" applyNumberFormat="1" applyFont="1" applyBorder="1" applyAlignment="1">
      <alignment vertical="center"/>
    </xf>
    <xf numFmtId="44" fontId="2" fillId="0" borderId="1" xfId="1" applyNumberFormat="1" applyFont="1" applyBorder="1" applyAlignment="1">
      <alignment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7" fillId="6" borderId="1" xfId="2" applyFill="1" applyBorder="1" applyAlignment="1">
      <alignment vertical="center" wrapText="1"/>
    </xf>
    <xf numFmtId="0" fontId="7" fillId="0" borderId="1" xfId="2" applyBorder="1"/>
    <xf numFmtId="0" fontId="3" fillId="2" borderId="2" xfId="0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left"/>
    </xf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entalspeed.com/sindesmotomo-cabo-oitavado-golgran.html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s://novadentalcenter.com.br/espatula-fava-?srsltid=AfmBOopak1x8X44infFnnxx17QlTBXlr_64mJR-eq3mXu_igyPCxFX0MxeA" TargetMode="External"/><Relationship Id="rId7" Type="http://schemas.openxmlformats.org/officeDocument/2006/relationships/hyperlink" Target="https://magazinemedica.com.br/produtos/soro-fisiologico-cloreto-de-sodio-ctampa-09-lbs_500ml/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emporiodental.com.br/sistema-centrix-ponta-accudose-posterior-hv-20-unidades-dfl" TargetMode="External"/><Relationship Id="rId1" Type="http://schemas.openxmlformats.org/officeDocument/2006/relationships/hyperlink" Target="https://www.dentalodonthomaz.com.br/produtos/anestesico-topico-benzotop-tutti-frutti-12g-dfl/?srsltid=AfmBOoq2QEGhXlHAS9AOuluopneosw8QBR508pq5OCPU6NlKe80Z2VAQ" TargetMode="External"/><Relationship Id="rId6" Type="http://schemas.openxmlformats.org/officeDocument/2006/relationships/hyperlink" Target="https://www.dentalspeed.com/algodao-rolete-n-1-cremer.html?srsltid=AfmBOorzoJVFFNTh4RMdASgZ90eWqsvDH4dmyrd1AIxfUbHmPuya_Nts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novadentalcenter.com.br/papel-carbono-para-articulacao-iodontosul" TargetMode="External"/><Relationship Id="rId10" Type="http://schemas.openxmlformats.org/officeDocument/2006/relationships/hyperlink" Target="https://www.dentalspeed.com/condicionador-acido-allprime.html" TargetMode="External"/><Relationship Id="rId4" Type="http://schemas.openxmlformats.org/officeDocument/2006/relationships/hyperlink" Target="https://www.brcirurgica.com.br/instrumento-cirurgico/pinca-clinica-para-algodao-n-17-precision/produto/659/17106?parceiro=9285&amp;gad_source=1&amp;gad_campaignid=23242587275&amp;gbraid=0AAAAADnnvblU6kha_PLdsG2aSPPccygDY&amp;gclid=Cj0KCQjwzY7VBhDwARIsAFtPvBTR1ZiXzCquHhe4llg8DTv0oml9CHPt0o6keBPbApJ-QvvDBfXgPnsaAlNmEALw_wcB" TargetMode="External"/><Relationship Id="rId9" Type="http://schemas.openxmlformats.org/officeDocument/2006/relationships/hyperlink" Target="https://www.hospitalardistribuidora.com.br/sonda-uretral-descartavel-esteril-medsonda/p?skuId=9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653DD-9638-4C74-B4E0-944BCB7FD3F4}">
  <sheetPr>
    <pageSetUpPr fitToPage="1"/>
  </sheetPr>
  <dimension ref="A1:O143"/>
  <sheetViews>
    <sheetView tabSelected="1" topLeftCell="A47" workbookViewId="0">
      <selection activeCell="H4" sqref="H4"/>
    </sheetView>
  </sheetViews>
  <sheetFormatPr defaultRowHeight="15" x14ac:dyDescent="0.25"/>
  <cols>
    <col min="1" max="1" width="10.42578125" customWidth="1"/>
    <col min="2" max="2" width="10.140625" bestFit="1" customWidth="1"/>
    <col min="3" max="3" width="8.5703125" customWidth="1"/>
    <col min="4" max="4" width="40.140625" customWidth="1"/>
    <col min="5" max="5" width="18.28515625" customWidth="1"/>
    <col min="6" max="6" width="8.85546875" bestFit="1" customWidth="1"/>
    <col min="7" max="7" width="13.7109375" bestFit="1" customWidth="1"/>
    <col min="8" max="8" width="20.42578125" bestFit="1" customWidth="1"/>
    <col min="9" max="9" width="10.5703125" bestFit="1" customWidth="1"/>
    <col min="10" max="10" width="11.140625" bestFit="1" customWidth="1"/>
    <col min="11" max="11" width="12.42578125" bestFit="1" customWidth="1"/>
    <col min="12" max="12" width="11.5703125" bestFit="1" customWidth="1"/>
    <col min="13" max="13" width="62" bestFit="1" customWidth="1"/>
    <col min="14" max="14" width="37.42578125" customWidth="1"/>
  </cols>
  <sheetData>
    <row r="1" spans="1:13" ht="34.5" x14ac:dyDescent="0.25">
      <c r="A1" s="59" t="s">
        <v>0</v>
      </c>
      <c r="B1" s="60" t="s">
        <v>1</v>
      </c>
      <c r="C1" s="59" t="s">
        <v>2</v>
      </c>
      <c r="D1" s="59" t="s">
        <v>3</v>
      </c>
      <c r="E1" s="61" t="s">
        <v>164</v>
      </c>
      <c r="F1" s="43" t="s">
        <v>193</v>
      </c>
      <c r="G1" s="44" t="s">
        <v>174</v>
      </c>
      <c r="H1" s="45" t="s">
        <v>176</v>
      </c>
      <c r="I1" s="46" t="s">
        <v>177</v>
      </c>
      <c r="J1" s="46" t="s">
        <v>179</v>
      </c>
      <c r="K1" s="46" t="s">
        <v>180</v>
      </c>
      <c r="L1" s="46" t="s">
        <v>178</v>
      </c>
      <c r="M1" s="46" t="s">
        <v>184</v>
      </c>
    </row>
    <row r="2" spans="1:13" ht="30" x14ac:dyDescent="0.25">
      <c r="A2" s="3" t="s">
        <v>4</v>
      </c>
      <c r="B2" s="4">
        <v>15427</v>
      </c>
      <c r="C2" s="3" t="s">
        <v>5</v>
      </c>
      <c r="D2" s="5" t="s">
        <v>6</v>
      </c>
      <c r="E2" s="6">
        <v>6.47</v>
      </c>
      <c r="F2" s="7">
        <v>9.8000000000000007</v>
      </c>
      <c r="G2" s="8">
        <v>4.4390000000000001</v>
      </c>
      <c r="H2" s="9">
        <v>8.6999999999999993</v>
      </c>
      <c r="I2" s="9">
        <v>6.2</v>
      </c>
      <c r="J2" s="9"/>
      <c r="K2" s="9"/>
      <c r="L2" s="10">
        <f>AVERAGE(E2,F2,G2,H2,I2)</f>
        <v>7.1218000000000004</v>
      </c>
      <c r="M2" s="3"/>
    </row>
    <row r="3" spans="1:13" x14ac:dyDescent="0.25">
      <c r="A3" s="2" t="s">
        <v>4</v>
      </c>
      <c r="B3" s="11">
        <v>14527</v>
      </c>
      <c r="C3" s="12" t="s">
        <v>8</v>
      </c>
      <c r="D3" s="13" t="s">
        <v>9</v>
      </c>
      <c r="E3" s="14">
        <v>3.62</v>
      </c>
      <c r="F3" s="15"/>
      <c r="G3" s="16">
        <v>4.49</v>
      </c>
      <c r="H3" s="17"/>
      <c r="I3" s="17"/>
      <c r="J3" s="17"/>
      <c r="K3" s="17">
        <v>6.78</v>
      </c>
      <c r="L3" s="10">
        <f>AVERAGE(E3,G3,K3)</f>
        <v>4.9633333333333338</v>
      </c>
      <c r="M3" s="58" t="s">
        <v>182</v>
      </c>
    </row>
    <row r="4" spans="1:13" ht="165" x14ac:dyDescent="0.25">
      <c r="A4" s="18" t="s">
        <v>4</v>
      </c>
      <c r="B4" s="19">
        <v>24227</v>
      </c>
      <c r="C4" s="18" t="s">
        <v>10</v>
      </c>
      <c r="D4" s="20" t="s">
        <v>152</v>
      </c>
      <c r="E4" s="21" t="s">
        <v>165</v>
      </c>
      <c r="F4" s="22">
        <v>78.569999999999993</v>
      </c>
      <c r="G4" s="23">
        <v>112.38</v>
      </c>
      <c r="H4" s="24"/>
      <c r="I4" s="24"/>
      <c r="J4" s="24"/>
      <c r="K4" s="24"/>
      <c r="L4" s="25">
        <f>AVERAGE(E4,F4,G4)</f>
        <v>95.474999999999994</v>
      </c>
      <c r="M4" s="3"/>
    </row>
    <row r="5" spans="1:13" x14ac:dyDescent="0.25">
      <c r="A5" s="2" t="s">
        <v>4</v>
      </c>
      <c r="B5" s="11">
        <v>15290</v>
      </c>
      <c r="C5" s="2" t="s">
        <v>11</v>
      </c>
      <c r="D5" s="26" t="s">
        <v>12</v>
      </c>
      <c r="E5" s="27">
        <v>0.3</v>
      </c>
      <c r="F5" s="28">
        <v>0.95</v>
      </c>
      <c r="G5" s="29">
        <v>0.2</v>
      </c>
      <c r="H5" s="30"/>
      <c r="I5" s="30"/>
      <c r="J5" s="30"/>
      <c r="K5" s="30"/>
      <c r="L5" s="10">
        <f>AVERAGE(E5,F5,G5)</f>
        <v>0.48333333333333334</v>
      </c>
      <c r="M5" s="2"/>
    </row>
    <row r="6" spans="1:13" x14ac:dyDescent="0.25">
      <c r="A6" s="3" t="s">
        <v>4</v>
      </c>
      <c r="B6" s="4">
        <v>24276</v>
      </c>
      <c r="C6" s="3" t="s">
        <v>5</v>
      </c>
      <c r="D6" s="5" t="s">
        <v>171</v>
      </c>
      <c r="E6" s="6">
        <v>7.21</v>
      </c>
      <c r="F6" s="7">
        <v>9.9</v>
      </c>
      <c r="G6" s="8">
        <v>4</v>
      </c>
      <c r="H6" s="9">
        <v>9.1</v>
      </c>
      <c r="I6" s="9">
        <v>7.4</v>
      </c>
      <c r="J6" s="9"/>
      <c r="K6" s="9"/>
      <c r="L6" s="10">
        <f>AVERAGE(E6,F6,G6,H6,I6)</f>
        <v>7.5220000000000002</v>
      </c>
      <c r="M6" s="3"/>
    </row>
    <row r="7" spans="1:13" x14ac:dyDescent="0.25">
      <c r="A7" s="2" t="s">
        <v>4</v>
      </c>
      <c r="B7" s="11">
        <v>15941</v>
      </c>
      <c r="C7" s="2" t="s">
        <v>13</v>
      </c>
      <c r="D7" s="26" t="s">
        <v>14</v>
      </c>
      <c r="E7" s="27">
        <v>0.1</v>
      </c>
      <c r="F7" s="28">
        <f>18.8/100</f>
        <v>0.188</v>
      </c>
      <c r="G7" s="29">
        <f>6.02/100</f>
        <v>6.0199999999999997E-2</v>
      </c>
      <c r="H7" s="30">
        <v>0.28000000000000003</v>
      </c>
      <c r="I7" s="30">
        <v>0.1</v>
      </c>
      <c r="J7" s="30"/>
      <c r="K7" s="30"/>
      <c r="L7" s="10">
        <f>AVERAGE(E7,F7,G7,H7,I7)</f>
        <v>0.14564000000000002</v>
      </c>
      <c r="M7" s="2"/>
    </row>
    <row r="8" spans="1:13" x14ac:dyDescent="0.25">
      <c r="A8" s="2" t="s">
        <v>4</v>
      </c>
      <c r="B8" s="11">
        <v>17147</v>
      </c>
      <c r="C8" s="62">
        <v>5000</v>
      </c>
      <c r="D8" s="26" t="s">
        <v>194</v>
      </c>
      <c r="E8" s="27">
        <v>0.1</v>
      </c>
      <c r="F8" s="28">
        <f>45.9/100</f>
        <v>0.45899999999999996</v>
      </c>
      <c r="G8" s="29">
        <f>7.1/100</f>
        <v>7.0999999999999994E-2</v>
      </c>
      <c r="H8" s="30"/>
      <c r="I8" s="30"/>
      <c r="J8" s="30"/>
      <c r="K8" s="30"/>
      <c r="L8" s="10">
        <f>AVERAGE(E8,F8,G8)</f>
        <v>0.20999999999999996</v>
      </c>
      <c r="M8" s="2"/>
    </row>
    <row r="9" spans="1:13" x14ac:dyDescent="0.25">
      <c r="A9" s="2" t="s">
        <v>196</v>
      </c>
      <c r="B9" s="11">
        <v>16035</v>
      </c>
      <c r="C9" s="62">
        <v>5000</v>
      </c>
      <c r="D9" s="26" t="s">
        <v>195</v>
      </c>
      <c r="E9" s="27">
        <f>7.66/100</f>
        <v>7.6600000000000001E-2</v>
      </c>
      <c r="F9" s="28">
        <f>17.4/100</f>
        <v>0.17399999999999999</v>
      </c>
      <c r="G9" s="29">
        <f>6.44/100</f>
        <v>6.4399999999999999E-2</v>
      </c>
      <c r="H9" s="30"/>
      <c r="I9" s="30"/>
      <c r="J9" s="30"/>
      <c r="K9" s="30"/>
      <c r="L9" s="10">
        <f>AVERAGE(E9,F9,G9)</f>
        <v>0.105</v>
      </c>
      <c r="M9" s="2"/>
    </row>
    <row r="10" spans="1:13" x14ac:dyDescent="0.25">
      <c r="A10" s="3" t="s">
        <v>4</v>
      </c>
      <c r="B10" s="4">
        <v>15219</v>
      </c>
      <c r="C10" s="3" t="s">
        <v>15</v>
      </c>
      <c r="D10" s="5" t="s">
        <v>16</v>
      </c>
      <c r="E10" s="6">
        <v>0.09</v>
      </c>
      <c r="F10" s="7">
        <f>17.5/100</f>
        <v>0.17499999999999999</v>
      </c>
      <c r="G10" s="8">
        <f>5.99/100</f>
        <v>5.9900000000000002E-2</v>
      </c>
      <c r="H10" s="9">
        <v>0.28000000000000003</v>
      </c>
      <c r="I10" s="9">
        <v>0.1</v>
      </c>
      <c r="J10" s="9"/>
      <c r="K10" s="9"/>
      <c r="L10" s="10">
        <f>AVERAGE(E10,F10,G10,H10,I10)</f>
        <v>0.14097999999999999</v>
      </c>
      <c r="M10" s="3"/>
    </row>
    <row r="11" spans="1:13" x14ac:dyDescent="0.25">
      <c r="A11" s="2" t="s">
        <v>4</v>
      </c>
      <c r="B11" s="11">
        <v>15220</v>
      </c>
      <c r="C11" s="2" t="s">
        <v>15</v>
      </c>
      <c r="D11" s="26" t="s">
        <v>17</v>
      </c>
      <c r="E11" s="27">
        <v>0.08</v>
      </c>
      <c r="F11" s="28">
        <f>19.5/100</f>
        <v>0.19500000000000001</v>
      </c>
      <c r="G11" s="29">
        <f>6.02/100</f>
        <v>6.0199999999999997E-2</v>
      </c>
      <c r="H11" s="30">
        <v>0.21</v>
      </c>
      <c r="I11" s="30">
        <v>0.1</v>
      </c>
      <c r="J11" s="30"/>
      <c r="K11" s="30"/>
      <c r="L11" s="10">
        <f>AVERAGE(E11,F11,G11,H11,I11)</f>
        <v>0.12903999999999999</v>
      </c>
      <c r="M11" s="2"/>
    </row>
    <row r="12" spans="1:13" ht="30" x14ac:dyDescent="0.25">
      <c r="A12" s="3" t="s">
        <v>4</v>
      </c>
      <c r="B12" s="4">
        <v>14529</v>
      </c>
      <c r="C12" s="3" t="s">
        <v>18</v>
      </c>
      <c r="D12" s="5" t="s">
        <v>19</v>
      </c>
      <c r="E12" s="6">
        <v>36.15</v>
      </c>
      <c r="F12" s="7">
        <v>65.31</v>
      </c>
      <c r="G12" s="8">
        <v>21.75</v>
      </c>
      <c r="H12" s="9">
        <v>42</v>
      </c>
      <c r="I12" s="9"/>
      <c r="J12" s="9"/>
      <c r="K12" s="9"/>
      <c r="L12" s="10">
        <f>AVERAGE(E12,F12,G12,H12,)</f>
        <v>33.042000000000002</v>
      </c>
      <c r="M12" s="3"/>
    </row>
    <row r="13" spans="1:13" x14ac:dyDescent="0.25">
      <c r="A13" s="2" t="s">
        <v>4</v>
      </c>
      <c r="B13" s="11">
        <v>33193</v>
      </c>
      <c r="C13" s="2" t="s">
        <v>15</v>
      </c>
      <c r="D13" s="26" t="s">
        <v>20</v>
      </c>
      <c r="E13" s="27">
        <f>11.98/100</f>
        <v>0.1198</v>
      </c>
      <c r="F13" s="28">
        <f>17.5/100</f>
        <v>0.17499999999999999</v>
      </c>
      <c r="G13" s="29">
        <f>6/100</f>
        <v>0.06</v>
      </c>
      <c r="H13" s="30"/>
      <c r="I13" s="30">
        <v>0.12</v>
      </c>
      <c r="J13" s="30"/>
      <c r="K13" s="30"/>
      <c r="L13" s="10">
        <f>AVERAGE(E13,F13,G13,I13)</f>
        <v>0.1187</v>
      </c>
      <c r="M13" s="2"/>
    </row>
    <row r="14" spans="1:13" x14ac:dyDescent="0.25">
      <c r="A14" s="3" t="s">
        <v>4</v>
      </c>
      <c r="B14" s="4">
        <v>14533</v>
      </c>
      <c r="C14" s="3" t="s">
        <v>21</v>
      </c>
      <c r="D14" s="5" t="s">
        <v>22</v>
      </c>
      <c r="E14" s="6">
        <v>30.99</v>
      </c>
      <c r="F14" s="7">
        <v>40</v>
      </c>
      <c r="G14" s="8">
        <v>14.94</v>
      </c>
      <c r="H14" s="9"/>
      <c r="I14" s="9"/>
      <c r="J14" s="9"/>
      <c r="K14" s="9"/>
      <c r="L14" s="10">
        <f>AVERAGE(E14,F14,G14)</f>
        <v>28.643333333333331</v>
      </c>
      <c r="M14" s="3"/>
    </row>
    <row r="15" spans="1:13" x14ac:dyDescent="0.25">
      <c r="A15" s="2" t="s">
        <v>4</v>
      </c>
      <c r="B15" s="11">
        <v>14535</v>
      </c>
      <c r="C15" s="2" t="s">
        <v>18</v>
      </c>
      <c r="D15" s="26" t="s">
        <v>23</v>
      </c>
      <c r="E15" s="27">
        <v>13.7</v>
      </c>
      <c r="F15" s="28">
        <f>32.2</f>
        <v>32.200000000000003</v>
      </c>
      <c r="G15" s="29">
        <v>8</v>
      </c>
      <c r="H15" s="30">
        <v>21</v>
      </c>
      <c r="I15" s="30">
        <v>16.8</v>
      </c>
      <c r="J15" s="30"/>
      <c r="K15" s="30"/>
      <c r="L15" s="10">
        <f>AVERAGE(E15,F15,G15,H15,I15)</f>
        <v>18.34</v>
      </c>
      <c r="M15" s="2"/>
    </row>
    <row r="16" spans="1:13" ht="30" x14ac:dyDescent="0.25">
      <c r="A16" s="3" t="s">
        <v>4</v>
      </c>
      <c r="B16" s="4">
        <v>15836</v>
      </c>
      <c r="C16" s="3" t="s">
        <v>18</v>
      </c>
      <c r="D16" s="5" t="s">
        <v>24</v>
      </c>
      <c r="E16" s="6">
        <v>4.8499999999999996</v>
      </c>
      <c r="F16" s="7">
        <v>9.9</v>
      </c>
      <c r="G16" s="8">
        <v>3.1</v>
      </c>
      <c r="H16" s="9">
        <v>11</v>
      </c>
      <c r="I16" s="9">
        <v>6.5</v>
      </c>
      <c r="J16" s="9"/>
      <c r="K16" s="9"/>
      <c r="L16" s="10">
        <f>AVERAGE(E16,F16,G16,H16,I16)</f>
        <v>7.07</v>
      </c>
      <c r="M16" s="3"/>
    </row>
    <row r="17" spans="1:13" ht="30" x14ac:dyDescent="0.25">
      <c r="A17" s="2" t="s">
        <v>4</v>
      </c>
      <c r="B17" s="11">
        <v>17171</v>
      </c>
      <c r="C17" s="2" t="s">
        <v>18</v>
      </c>
      <c r="D17" s="26" t="s">
        <v>25</v>
      </c>
      <c r="E17" s="27">
        <v>5.47</v>
      </c>
      <c r="F17" s="28">
        <v>8.6</v>
      </c>
      <c r="G17" s="29">
        <v>3.1</v>
      </c>
      <c r="H17" s="30">
        <v>11</v>
      </c>
      <c r="I17" s="30">
        <v>6.5</v>
      </c>
      <c r="J17" s="30"/>
      <c r="K17" s="30"/>
      <c r="L17" s="10">
        <f>AVERAGE(E17,F17,G17,H17,I17)</f>
        <v>6.9340000000000002</v>
      </c>
      <c r="M17" s="2"/>
    </row>
    <row r="18" spans="1:13" ht="30" x14ac:dyDescent="0.25">
      <c r="A18" s="3" t="s">
        <v>4</v>
      </c>
      <c r="B18" s="4">
        <v>14838</v>
      </c>
      <c r="C18" s="3" t="s">
        <v>26</v>
      </c>
      <c r="D18" s="5" t="s">
        <v>27</v>
      </c>
      <c r="E18" s="6">
        <v>99.63</v>
      </c>
      <c r="F18" s="7">
        <v>126.36</v>
      </c>
      <c r="G18" s="8">
        <v>52.12</v>
      </c>
      <c r="H18" s="9"/>
      <c r="I18" s="9"/>
      <c r="J18" s="9"/>
      <c r="K18" s="9"/>
      <c r="L18" s="10">
        <f>AVERAGE(E18,F18,G18)</f>
        <v>92.703333333333333</v>
      </c>
      <c r="M18" s="3"/>
    </row>
    <row r="19" spans="1:13" ht="75" x14ac:dyDescent="0.25">
      <c r="A19" s="2" t="s">
        <v>4</v>
      </c>
      <c r="B19" s="11">
        <v>14955</v>
      </c>
      <c r="C19" s="2" t="s">
        <v>28</v>
      </c>
      <c r="D19" s="26" t="s">
        <v>29</v>
      </c>
      <c r="E19" s="27">
        <v>156.44999999999999</v>
      </c>
      <c r="F19" s="28">
        <v>265.31</v>
      </c>
      <c r="G19" s="29">
        <v>158.96</v>
      </c>
      <c r="H19" s="30"/>
      <c r="I19" s="30"/>
      <c r="J19" s="30"/>
      <c r="K19" s="30"/>
      <c r="L19" s="10">
        <f>AVERAGE(E19,F19,G19)</f>
        <v>193.57333333333335</v>
      </c>
      <c r="M19" s="2"/>
    </row>
    <row r="20" spans="1:13" ht="30" x14ac:dyDescent="0.25">
      <c r="A20" s="3" t="s">
        <v>4</v>
      </c>
      <c r="B20" s="4">
        <v>14956</v>
      </c>
      <c r="C20" s="3" t="s">
        <v>5</v>
      </c>
      <c r="D20" s="5" t="s">
        <v>30</v>
      </c>
      <c r="E20" s="6">
        <v>200.38</v>
      </c>
      <c r="F20" s="7">
        <v>367.35</v>
      </c>
      <c r="G20" s="8">
        <v>150.97999999999999</v>
      </c>
      <c r="H20" s="9"/>
      <c r="I20" s="9"/>
      <c r="J20" s="9"/>
      <c r="K20" s="9"/>
      <c r="L20" s="10">
        <f>AVERAGE(E20,F20,G20)</f>
        <v>239.57000000000002</v>
      </c>
      <c r="M20" s="3"/>
    </row>
    <row r="21" spans="1:13" ht="60" x14ac:dyDescent="0.25">
      <c r="A21" s="2" t="s">
        <v>4</v>
      </c>
      <c r="B21" s="11">
        <v>14957</v>
      </c>
      <c r="C21" s="12" t="s">
        <v>10</v>
      </c>
      <c r="D21" s="31" t="s">
        <v>31</v>
      </c>
      <c r="E21" s="32">
        <v>11.06</v>
      </c>
      <c r="F21" s="33"/>
      <c r="G21" s="34">
        <v>7.66</v>
      </c>
      <c r="H21" s="35"/>
      <c r="I21" s="35"/>
      <c r="J21" s="35">
        <v>8.6300000000000008</v>
      </c>
      <c r="K21" s="35"/>
      <c r="L21" s="25">
        <f>AVERAGE(E21,G21,J21)</f>
        <v>9.1166666666666671</v>
      </c>
      <c r="M21" s="36" t="s">
        <v>181</v>
      </c>
    </row>
    <row r="22" spans="1:13" ht="30" x14ac:dyDescent="0.25">
      <c r="A22" s="3" t="s">
        <v>4</v>
      </c>
      <c r="B22" s="4">
        <v>25908</v>
      </c>
      <c r="C22" s="3" t="s">
        <v>32</v>
      </c>
      <c r="D22" s="5" t="s">
        <v>33</v>
      </c>
      <c r="E22" s="6">
        <v>5.98</v>
      </c>
      <c r="F22" s="7">
        <v>6.6</v>
      </c>
      <c r="G22" s="8">
        <v>2.23</v>
      </c>
      <c r="H22" s="9"/>
      <c r="I22" s="9"/>
      <c r="J22" s="9"/>
      <c r="K22" s="9"/>
      <c r="L22" s="10">
        <f>AVERAGE(E22,F22,G22)</f>
        <v>4.9366666666666665</v>
      </c>
      <c r="M22" s="3"/>
    </row>
    <row r="23" spans="1:13" ht="30" x14ac:dyDescent="0.25">
      <c r="A23" s="2" t="s">
        <v>4</v>
      </c>
      <c r="B23" s="11">
        <v>14492</v>
      </c>
      <c r="C23" s="2" t="s">
        <v>34</v>
      </c>
      <c r="D23" s="26" t="s">
        <v>35</v>
      </c>
      <c r="E23" s="27">
        <v>2.58</v>
      </c>
      <c r="F23" s="28">
        <f>39.4/10</f>
        <v>3.94</v>
      </c>
      <c r="G23" s="29">
        <v>1.58</v>
      </c>
      <c r="H23" s="30">
        <v>4</v>
      </c>
      <c r="I23" s="30">
        <v>2.6</v>
      </c>
      <c r="J23" s="30"/>
      <c r="K23" s="30"/>
      <c r="L23" s="10">
        <f>AVERAGE(E23,F23,G23,H23,I23)</f>
        <v>2.94</v>
      </c>
      <c r="M23" s="2"/>
    </row>
    <row r="24" spans="1:13" ht="45" x14ac:dyDescent="0.25">
      <c r="A24" s="3" t="s">
        <v>4</v>
      </c>
      <c r="B24" s="4">
        <v>15887</v>
      </c>
      <c r="C24" s="3" t="s">
        <v>36</v>
      </c>
      <c r="D24" s="5" t="s">
        <v>37</v>
      </c>
      <c r="E24" s="6">
        <v>18.04</v>
      </c>
      <c r="F24" s="7">
        <v>33.67</v>
      </c>
      <c r="G24" s="8">
        <v>14.3</v>
      </c>
      <c r="H24" s="9"/>
      <c r="I24" s="9"/>
      <c r="J24" s="9"/>
      <c r="K24" s="9"/>
      <c r="L24" s="10">
        <f t="shared" ref="L24:L29" si="0">AVERAGE(E24,F24,G24)</f>
        <v>22.003333333333334</v>
      </c>
      <c r="M24" s="3"/>
    </row>
    <row r="25" spans="1:13" ht="30" x14ac:dyDescent="0.25">
      <c r="A25" s="2" t="s">
        <v>4</v>
      </c>
      <c r="B25" s="11">
        <v>25904</v>
      </c>
      <c r="C25" s="2" t="s">
        <v>38</v>
      </c>
      <c r="D25" s="26" t="s">
        <v>39</v>
      </c>
      <c r="E25" s="27">
        <v>3.78</v>
      </c>
      <c r="F25" s="28">
        <v>6.5</v>
      </c>
      <c r="G25" s="29">
        <v>3.03</v>
      </c>
      <c r="H25" s="30"/>
      <c r="I25" s="30"/>
      <c r="J25" s="30"/>
      <c r="K25" s="30"/>
      <c r="L25" s="10">
        <f t="shared" si="0"/>
        <v>4.4366666666666665</v>
      </c>
      <c r="M25" s="2"/>
    </row>
    <row r="26" spans="1:13" ht="45" x14ac:dyDescent="0.25">
      <c r="A26" s="3" t="s">
        <v>4</v>
      </c>
      <c r="B26" s="4">
        <v>24223</v>
      </c>
      <c r="C26" s="3" t="s">
        <v>5</v>
      </c>
      <c r="D26" s="5" t="s">
        <v>40</v>
      </c>
      <c r="E26" s="6">
        <v>9.6999999999999993</v>
      </c>
      <c r="F26" s="7">
        <v>12.86</v>
      </c>
      <c r="G26" s="8">
        <v>3.07</v>
      </c>
      <c r="H26" s="9"/>
      <c r="I26" s="9"/>
      <c r="J26" s="9"/>
      <c r="K26" s="9"/>
      <c r="L26" s="10">
        <f t="shared" si="0"/>
        <v>8.543333333333333</v>
      </c>
      <c r="M26" s="3"/>
    </row>
    <row r="27" spans="1:13" ht="30" x14ac:dyDescent="0.25">
      <c r="A27" s="2" t="s">
        <v>4</v>
      </c>
      <c r="B27" s="11">
        <v>25906</v>
      </c>
      <c r="C27" s="2" t="s">
        <v>11</v>
      </c>
      <c r="D27" s="26" t="s">
        <v>41</v>
      </c>
      <c r="E27" s="27">
        <v>3.98</v>
      </c>
      <c r="F27" s="28">
        <v>4.9000000000000004</v>
      </c>
      <c r="G27" s="29">
        <v>2.38</v>
      </c>
      <c r="H27" s="30"/>
      <c r="I27" s="30"/>
      <c r="J27" s="30"/>
      <c r="K27" s="30"/>
      <c r="L27" s="10">
        <f t="shared" si="0"/>
        <v>3.7533333333333339</v>
      </c>
      <c r="M27" s="2"/>
    </row>
    <row r="28" spans="1:13" ht="30" x14ac:dyDescent="0.25">
      <c r="A28" s="3" t="s">
        <v>4</v>
      </c>
      <c r="B28" s="4">
        <v>25905</v>
      </c>
      <c r="C28" s="3" t="s">
        <v>11</v>
      </c>
      <c r="D28" s="5" t="s">
        <v>42</v>
      </c>
      <c r="E28" s="6">
        <v>4.1500000000000004</v>
      </c>
      <c r="F28" s="7">
        <v>3.8</v>
      </c>
      <c r="G28" s="8">
        <v>2</v>
      </c>
      <c r="H28" s="9"/>
      <c r="I28" s="9"/>
      <c r="J28" s="9"/>
      <c r="K28" s="9"/>
      <c r="L28" s="10">
        <f t="shared" si="0"/>
        <v>3.3166666666666664</v>
      </c>
      <c r="M28" s="3"/>
    </row>
    <row r="29" spans="1:13" x14ac:dyDescent="0.25">
      <c r="A29" s="2" t="s">
        <v>4</v>
      </c>
      <c r="B29" s="11">
        <v>14555</v>
      </c>
      <c r="C29" s="2" t="s">
        <v>21</v>
      </c>
      <c r="D29" s="26" t="s">
        <v>43</v>
      </c>
      <c r="E29" s="27">
        <v>28.35</v>
      </c>
      <c r="F29" s="28">
        <v>81.63</v>
      </c>
      <c r="G29" s="29">
        <v>15.63</v>
      </c>
      <c r="H29" s="30"/>
      <c r="I29" s="30"/>
      <c r="J29" s="30"/>
      <c r="K29" s="30"/>
      <c r="L29" s="10">
        <f t="shared" si="0"/>
        <v>41.87</v>
      </c>
      <c r="M29" s="2"/>
    </row>
    <row r="30" spans="1:13" x14ac:dyDescent="0.25">
      <c r="A30" s="3" t="s">
        <v>4</v>
      </c>
      <c r="B30" s="4">
        <v>24420</v>
      </c>
      <c r="C30" s="3" t="s">
        <v>32</v>
      </c>
      <c r="D30" s="5" t="s">
        <v>44</v>
      </c>
      <c r="E30" s="6">
        <v>0.86</v>
      </c>
      <c r="F30" s="7">
        <v>1.6</v>
      </c>
      <c r="G30" s="8">
        <v>0.62</v>
      </c>
      <c r="H30" s="9">
        <v>1.7</v>
      </c>
      <c r="I30" s="9"/>
      <c r="J30" s="9"/>
      <c r="K30" s="9"/>
      <c r="L30" s="10">
        <f>AVERAGE(E30,F30,G30,H30)</f>
        <v>1.1950000000000001</v>
      </c>
      <c r="M30" s="3"/>
    </row>
    <row r="31" spans="1:13" ht="30" x14ac:dyDescent="0.25">
      <c r="A31" s="2" t="s">
        <v>4</v>
      </c>
      <c r="B31" s="11">
        <v>16121</v>
      </c>
      <c r="C31" s="2" t="s">
        <v>36</v>
      </c>
      <c r="D31" s="26" t="s">
        <v>45</v>
      </c>
      <c r="E31" s="27">
        <v>1.1599999999999999</v>
      </c>
      <c r="F31" s="28">
        <v>3.1</v>
      </c>
      <c r="G31" s="29">
        <v>0.86</v>
      </c>
      <c r="H31" s="30"/>
      <c r="I31" s="30">
        <v>1.25</v>
      </c>
      <c r="J31" s="30"/>
      <c r="K31" s="30"/>
      <c r="L31" s="10">
        <f>AVERAGE(E31,F31,G31,I31)</f>
        <v>1.5925</v>
      </c>
      <c r="M31" s="2"/>
    </row>
    <row r="32" spans="1:13" ht="300" x14ac:dyDescent="0.25">
      <c r="A32" s="3" t="s">
        <v>4</v>
      </c>
      <c r="B32" s="37">
        <v>24229</v>
      </c>
      <c r="C32" s="12" t="s">
        <v>46</v>
      </c>
      <c r="D32" s="13" t="s">
        <v>153</v>
      </c>
      <c r="E32" s="32">
        <v>77</v>
      </c>
      <c r="F32" s="33">
        <v>218.18</v>
      </c>
      <c r="G32" s="34"/>
      <c r="H32" s="35"/>
      <c r="I32" s="35"/>
      <c r="J32" s="35">
        <v>55.9</v>
      </c>
      <c r="K32" s="35"/>
      <c r="L32" s="25">
        <f>AVERAGE(E32,F32,J32)</f>
        <v>117.02666666666666</v>
      </c>
      <c r="M32" s="47" t="s">
        <v>183</v>
      </c>
    </row>
    <row r="33" spans="1:13" ht="45" x14ac:dyDescent="0.25">
      <c r="A33" s="2" t="s">
        <v>4</v>
      </c>
      <c r="B33" s="11">
        <v>24215</v>
      </c>
      <c r="C33" s="2" t="s">
        <v>36</v>
      </c>
      <c r="D33" s="26" t="s">
        <v>47</v>
      </c>
      <c r="E33" s="27">
        <v>29.59</v>
      </c>
      <c r="F33" s="28"/>
      <c r="G33" s="29">
        <v>19.21</v>
      </c>
      <c r="H33" s="30">
        <v>31</v>
      </c>
      <c r="I33" s="30">
        <v>48</v>
      </c>
      <c r="J33" s="30"/>
      <c r="K33" s="30"/>
      <c r="L33" s="10">
        <f>AVERAGE(E33,G33,H33,I33)</f>
        <v>31.95</v>
      </c>
      <c r="M33" s="2"/>
    </row>
    <row r="34" spans="1:13" ht="45" x14ac:dyDescent="0.25">
      <c r="A34" s="3" t="s">
        <v>4</v>
      </c>
      <c r="B34" s="4">
        <v>15678</v>
      </c>
      <c r="C34" s="3" t="s">
        <v>48</v>
      </c>
      <c r="D34" s="5" t="s">
        <v>49</v>
      </c>
      <c r="E34" s="6">
        <v>8.19</v>
      </c>
      <c r="F34" s="7">
        <v>12.2</v>
      </c>
      <c r="G34" s="8">
        <v>4.7699999999999996</v>
      </c>
      <c r="H34" s="9">
        <v>9.1</v>
      </c>
      <c r="I34" s="9">
        <v>6.8</v>
      </c>
      <c r="J34" s="9"/>
      <c r="K34" s="9"/>
      <c r="L34" s="10">
        <f>AVERAGE(E34,F34,G34,H34,I34)</f>
        <v>8.2119999999999997</v>
      </c>
      <c r="M34" s="3"/>
    </row>
    <row r="35" spans="1:13" ht="45" x14ac:dyDescent="0.25">
      <c r="A35" s="2" t="s">
        <v>4</v>
      </c>
      <c r="B35" s="11">
        <v>16119</v>
      </c>
      <c r="C35" s="2" t="s">
        <v>18</v>
      </c>
      <c r="D35" s="26" t="s">
        <v>50</v>
      </c>
      <c r="E35" s="27">
        <v>11.47</v>
      </c>
      <c r="F35" s="28">
        <v>15.8</v>
      </c>
      <c r="G35" s="29">
        <v>6.49</v>
      </c>
      <c r="H35" s="30">
        <v>13</v>
      </c>
      <c r="I35" s="30">
        <v>9.5</v>
      </c>
      <c r="J35" s="30"/>
      <c r="K35" s="30"/>
      <c r="L35" s="10">
        <f>AVERAGE(E35,F35,G35,H35,I35)</f>
        <v>11.252000000000001</v>
      </c>
      <c r="M35" s="2"/>
    </row>
    <row r="36" spans="1:13" ht="45" x14ac:dyDescent="0.25">
      <c r="A36" s="3" t="s">
        <v>4</v>
      </c>
      <c r="B36" s="4">
        <v>25902</v>
      </c>
      <c r="C36" s="3" t="s">
        <v>5</v>
      </c>
      <c r="D36" s="5" t="s">
        <v>51</v>
      </c>
      <c r="E36" s="6">
        <v>18.8</v>
      </c>
      <c r="F36" s="7">
        <v>22.8</v>
      </c>
      <c r="G36" s="8">
        <v>11.2</v>
      </c>
      <c r="H36" s="9"/>
      <c r="I36" s="9">
        <v>19</v>
      </c>
      <c r="J36" s="9"/>
      <c r="K36" s="9"/>
      <c r="L36" s="10">
        <f>AVERAGE(E36,F36,G36,I36)</f>
        <v>17.95</v>
      </c>
      <c r="M36" s="3"/>
    </row>
    <row r="37" spans="1:13" x14ac:dyDescent="0.25">
      <c r="A37" s="2" t="s">
        <v>4</v>
      </c>
      <c r="B37" s="11">
        <v>16172</v>
      </c>
      <c r="C37" s="2" t="s">
        <v>26</v>
      </c>
      <c r="D37" s="26" t="s">
        <v>52</v>
      </c>
      <c r="E37" s="27">
        <v>24.3</v>
      </c>
      <c r="F37" s="28">
        <v>36.51</v>
      </c>
      <c r="G37" s="29">
        <v>222.38</v>
      </c>
      <c r="H37" s="30"/>
      <c r="I37" s="30"/>
      <c r="J37" s="30"/>
      <c r="K37" s="30"/>
      <c r="L37" s="10">
        <f>AVERAGE(E37,F37,G37)</f>
        <v>94.396666666666661</v>
      </c>
      <c r="M37" s="2"/>
    </row>
    <row r="38" spans="1:13" ht="30" x14ac:dyDescent="0.25">
      <c r="A38" s="3" t="s">
        <v>4</v>
      </c>
      <c r="B38" s="4">
        <v>24338</v>
      </c>
      <c r="C38" s="3" t="s">
        <v>11</v>
      </c>
      <c r="D38" s="5" t="s">
        <v>53</v>
      </c>
      <c r="E38" s="6">
        <v>15.06</v>
      </c>
      <c r="F38" s="7">
        <v>19.7</v>
      </c>
      <c r="G38" s="8">
        <v>9</v>
      </c>
      <c r="H38" s="9">
        <v>27</v>
      </c>
      <c r="I38" s="9">
        <v>17</v>
      </c>
      <c r="J38" s="9"/>
      <c r="K38" s="9"/>
      <c r="L38" s="10">
        <f>AVERAGE(E38,F38,G38,H38,I38)</f>
        <v>17.552</v>
      </c>
      <c r="M38" s="3"/>
    </row>
    <row r="39" spans="1:13" ht="45" x14ac:dyDescent="0.25">
      <c r="A39" s="2" t="s">
        <v>4</v>
      </c>
      <c r="B39" s="11">
        <v>15319</v>
      </c>
      <c r="C39" s="2" t="s">
        <v>11</v>
      </c>
      <c r="D39" s="26" t="s">
        <v>54</v>
      </c>
      <c r="E39" s="27">
        <v>1.18</v>
      </c>
      <c r="F39" s="28">
        <v>2.7</v>
      </c>
      <c r="G39" s="29">
        <v>0.73899999999999999</v>
      </c>
      <c r="H39" s="30"/>
      <c r="I39" s="30">
        <v>1.29</v>
      </c>
      <c r="J39" s="30"/>
      <c r="K39" s="30"/>
      <c r="L39" s="10">
        <f>AVERAGE(E39,F39,G39,I39)</f>
        <v>1.47725</v>
      </c>
      <c r="M39" s="2"/>
    </row>
    <row r="40" spans="1:13" x14ac:dyDescent="0.25">
      <c r="A40" s="3" t="s">
        <v>4</v>
      </c>
      <c r="B40" s="4">
        <v>15243</v>
      </c>
      <c r="C40" s="3" t="s">
        <v>32</v>
      </c>
      <c r="D40" s="5" t="s">
        <v>55</v>
      </c>
      <c r="E40" s="6">
        <v>1.06</v>
      </c>
      <c r="F40" s="7">
        <v>1.4</v>
      </c>
      <c r="G40" s="8">
        <v>0.66500000000000004</v>
      </c>
      <c r="H40" s="9">
        <v>2.2000000000000002</v>
      </c>
      <c r="I40" s="9"/>
      <c r="J40" s="9"/>
      <c r="K40" s="9"/>
      <c r="L40" s="10">
        <f>AVERAGE(E40,F40,G40,H40)</f>
        <v>1.33125</v>
      </c>
      <c r="M40" s="3"/>
    </row>
    <row r="41" spans="1:13" x14ac:dyDescent="0.25">
      <c r="A41" s="2" t="s">
        <v>4</v>
      </c>
      <c r="B41" s="11">
        <v>16120</v>
      </c>
      <c r="C41" s="2" t="s">
        <v>13</v>
      </c>
      <c r="D41" s="26" t="s">
        <v>56</v>
      </c>
      <c r="E41" s="27">
        <v>0.79</v>
      </c>
      <c r="F41" s="28">
        <f>71.15/100</f>
        <v>0.71150000000000002</v>
      </c>
      <c r="G41" s="29">
        <f>29.25/100</f>
        <v>0.29249999999999998</v>
      </c>
      <c r="H41" s="30">
        <v>0.22</v>
      </c>
      <c r="I41" s="30"/>
      <c r="J41" s="30"/>
      <c r="K41" s="30"/>
      <c r="L41" s="10">
        <f>AVERAGE(E41,F41,G41,H41)</f>
        <v>0.50350000000000006</v>
      </c>
      <c r="M41" s="2"/>
    </row>
    <row r="42" spans="1:13" ht="45" x14ac:dyDescent="0.25">
      <c r="A42" s="3" t="s">
        <v>4</v>
      </c>
      <c r="B42" s="4">
        <v>14873</v>
      </c>
      <c r="C42" s="3" t="s">
        <v>57</v>
      </c>
      <c r="D42" s="5" t="s">
        <v>58</v>
      </c>
      <c r="E42" s="6">
        <v>1.31</v>
      </c>
      <c r="F42" s="7">
        <v>1.82</v>
      </c>
      <c r="G42" s="8">
        <v>0.77800000000000002</v>
      </c>
      <c r="H42" s="9"/>
      <c r="I42" s="9"/>
      <c r="J42" s="9"/>
      <c r="K42" s="9"/>
      <c r="L42" s="10">
        <f>AVERAGE(E42,F42,G42)</f>
        <v>1.3026666666666666</v>
      </c>
      <c r="M42" s="3"/>
    </row>
    <row r="43" spans="1:13" ht="30" x14ac:dyDescent="0.25">
      <c r="A43" s="2" t="s">
        <v>4</v>
      </c>
      <c r="B43" s="11">
        <v>14581</v>
      </c>
      <c r="C43" s="2" t="s">
        <v>18</v>
      </c>
      <c r="D43" s="26" t="s">
        <v>59</v>
      </c>
      <c r="E43" s="27">
        <v>18.48</v>
      </c>
      <c r="F43" s="28">
        <v>25.31</v>
      </c>
      <c r="G43" s="29">
        <v>16</v>
      </c>
      <c r="H43" s="30"/>
      <c r="I43" s="30"/>
      <c r="J43" s="30"/>
      <c r="K43" s="30"/>
      <c r="L43" s="10">
        <f>AVERAGE(E43,F43,G43)</f>
        <v>19.93</v>
      </c>
      <c r="M43" s="2"/>
    </row>
    <row r="44" spans="1:13" ht="30" x14ac:dyDescent="0.25">
      <c r="A44" s="3" t="s">
        <v>4</v>
      </c>
      <c r="B44" s="4">
        <v>25881</v>
      </c>
      <c r="C44" s="3" t="s">
        <v>11</v>
      </c>
      <c r="D44" s="5" t="s">
        <v>60</v>
      </c>
      <c r="E44" s="6">
        <v>2.78</v>
      </c>
      <c r="F44" s="7">
        <v>4.3</v>
      </c>
      <c r="G44" s="8">
        <v>2.2000000000000002</v>
      </c>
      <c r="H44" s="9">
        <v>9</v>
      </c>
      <c r="I44" s="9"/>
      <c r="J44" s="9"/>
      <c r="K44" s="9"/>
      <c r="L44" s="10">
        <f>AVERAGE(E44,F44,G44,H44)</f>
        <v>4.57</v>
      </c>
      <c r="M44" s="3"/>
    </row>
    <row r="45" spans="1:13" ht="30" x14ac:dyDescent="0.25">
      <c r="A45" s="2" t="s">
        <v>4</v>
      </c>
      <c r="B45" s="11">
        <v>14874</v>
      </c>
      <c r="C45" s="2" t="s">
        <v>18</v>
      </c>
      <c r="D45" s="26" t="s">
        <v>61</v>
      </c>
      <c r="E45" s="27">
        <v>3.72</v>
      </c>
      <c r="F45" s="28">
        <v>1.61</v>
      </c>
      <c r="G45" s="29">
        <v>1.27</v>
      </c>
      <c r="H45" s="30"/>
      <c r="I45" s="30"/>
      <c r="J45" s="30"/>
      <c r="K45" s="30"/>
      <c r="L45" s="10">
        <f>AVERAGE(E45,F45,G45)</f>
        <v>2.1999999999999997</v>
      </c>
      <c r="M45" s="2"/>
    </row>
    <row r="46" spans="1:13" ht="60" x14ac:dyDescent="0.25">
      <c r="A46" s="3" t="s">
        <v>4</v>
      </c>
      <c r="B46" s="4">
        <v>15855</v>
      </c>
      <c r="C46" s="3" t="s">
        <v>36</v>
      </c>
      <c r="D46" s="5" t="s">
        <v>62</v>
      </c>
      <c r="E46" s="6">
        <v>8.42</v>
      </c>
      <c r="F46" s="7">
        <v>10.75</v>
      </c>
      <c r="G46" s="8">
        <v>4.1399999999999997</v>
      </c>
      <c r="H46" s="9">
        <v>7.1</v>
      </c>
      <c r="I46" s="9">
        <v>6.5</v>
      </c>
      <c r="J46" s="9"/>
      <c r="K46" s="9"/>
      <c r="L46" s="10">
        <f>AVERAGE(E46,F46,G46,H46,I46)</f>
        <v>7.3820000000000006</v>
      </c>
      <c r="M46" s="3"/>
    </row>
    <row r="47" spans="1:13" ht="30" x14ac:dyDescent="0.25">
      <c r="A47" s="2" t="s">
        <v>4</v>
      </c>
      <c r="B47" s="11">
        <v>15431</v>
      </c>
      <c r="C47" s="2" t="s">
        <v>5</v>
      </c>
      <c r="D47" s="26" t="s">
        <v>63</v>
      </c>
      <c r="E47" s="27">
        <v>10.23</v>
      </c>
      <c r="F47" s="28">
        <v>24.15</v>
      </c>
      <c r="G47" s="29">
        <v>10.210000000000001</v>
      </c>
      <c r="H47" s="30">
        <v>10.4</v>
      </c>
      <c r="I47" s="30">
        <v>13.8</v>
      </c>
      <c r="J47" s="30"/>
      <c r="K47" s="30"/>
      <c r="L47" s="10">
        <f>AVERAGE(E47,F47,G47,H47,I47)</f>
        <v>13.757999999999999</v>
      </c>
      <c r="M47" s="2"/>
    </row>
    <row r="48" spans="1:13" ht="45" x14ac:dyDescent="0.25">
      <c r="A48" s="3" t="s">
        <v>4</v>
      </c>
      <c r="B48" s="4">
        <v>14587</v>
      </c>
      <c r="C48" s="3" t="s">
        <v>21</v>
      </c>
      <c r="D48" s="5" t="s">
        <v>64</v>
      </c>
      <c r="E48" s="6">
        <v>25.3</v>
      </c>
      <c r="F48" s="7"/>
      <c r="G48" s="8">
        <v>6.69</v>
      </c>
      <c r="H48" s="9"/>
      <c r="I48" s="9"/>
      <c r="J48" s="9">
        <v>16.059999999999999</v>
      </c>
      <c r="L48" s="10">
        <f>AVERAGE(E48,G48,J48)</f>
        <v>16.016666666666666</v>
      </c>
      <c r="M48" s="49" t="s">
        <v>185</v>
      </c>
    </row>
    <row r="49" spans="1:13" ht="30" x14ac:dyDescent="0.25">
      <c r="A49" s="2" t="s">
        <v>4</v>
      </c>
      <c r="B49" s="11">
        <v>14879</v>
      </c>
      <c r="C49" s="2" t="s">
        <v>18</v>
      </c>
      <c r="D49" s="26" t="s">
        <v>65</v>
      </c>
      <c r="E49" s="27">
        <v>43.4</v>
      </c>
      <c r="F49" s="28">
        <v>76.180000000000007</v>
      </c>
      <c r="G49" s="29">
        <v>26.42</v>
      </c>
      <c r="H49" s="30"/>
      <c r="I49" s="30"/>
      <c r="J49" s="30"/>
      <c r="K49" s="30"/>
      <c r="L49" s="10">
        <f>AVERAGE(E49,F49,G49)</f>
        <v>48.666666666666664</v>
      </c>
      <c r="M49" s="2"/>
    </row>
    <row r="50" spans="1:13" ht="165" x14ac:dyDescent="0.25">
      <c r="A50" s="50" t="s">
        <v>4</v>
      </c>
      <c r="B50" s="19">
        <v>15684</v>
      </c>
      <c r="C50" s="50" t="s">
        <v>11</v>
      </c>
      <c r="D50" s="20" t="s">
        <v>154</v>
      </c>
      <c r="E50" s="21" t="s">
        <v>167</v>
      </c>
      <c r="F50" s="22">
        <v>2.85</v>
      </c>
      <c r="G50" s="23">
        <v>1.9</v>
      </c>
      <c r="H50" s="24">
        <v>2.7</v>
      </c>
      <c r="I50" s="24">
        <v>2.6</v>
      </c>
      <c r="J50" s="24"/>
      <c r="K50" s="24"/>
      <c r="L50" s="25">
        <f>AVERAGE(E50,F50,G50,H50,I50)</f>
        <v>2.5125000000000002</v>
      </c>
      <c r="M50" s="50"/>
    </row>
    <row r="51" spans="1:13" ht="165" x14ac:dyDescent="0.25">
      <c r="A51" s="2" t="s">
        <v>4</v>
      </c>
      <c r="B51" s="11">
        <v>15683</v>
      </c>
      <c r="C51" s="2" t="s">
        <v>34</v>
      </c>
      <c r="D51" s="26" t="s">
        <v>155</v>
      </c>
      <c r="E51" s="27">
        <v>2.09</v>
      </c>
      <c r="F51" s="28">
        <v>2.65</v>
      </c>
      <c r="G51" s="29">
        <v>1.76</v>
      </c>
      <c r="H51" s="30">
        <v>2.7</v>
      </c>
      <c r="I51" s="30">
        <v>2.5</v>
      </c>
      <c r="J51" s="30"/>
      <c r="K51" s="30"/>
      <c r="L51" s="10">
        <f>AVERAGE(E51,F51,G51,H51,I51)</f>
        <v>2.34</v>
      </c>
      <c r="M51" s="2"/>
    </row>
    <row r="52" spans="1:13" ht="165" x14ac:dyDescent="0.25">
      <c r="A52" s="3" t="s">
        <v>4</v>
      </c>
      <c r="B52" s="4">
        <v>15682</v>
      </c>
      <c r="C52" s="3" t="s">
        <v>32</v>
      </c>
      <c r="D52" s="5" t="s">
        <v>156</v>
      </c>
      <c r="E52" s="38" t="s">
        <v>168</v>
      </c>
      <c r="F52" s="7">
        <v>2.4500000000000002</v>
      </c>
      <c r="G52" s="8">
        <v>1.69</v>
      </c>
      <c r="H52" s="9">
        <v>2.7</v>
      </c>
      <c r="I52" s="9">
        <v>2.4</v>
      </c>
      <c r="J52" s="9"/>
      <c r="K52" s="9"/>
      <c r="L52" s="10">
        <f>AVERAGE(E52,F52,G52,H52,I52)</f>
        <v>2.31</v>
      </c>
      <c r="M52" s="3"/>
    </row>
    <row r="53" spans="1:13" ht="60" x14ac:dyDescent="0.25">
      <c r="A53" s="51" t="s">
        <v>4</v>
      </c>
      <c r="B53" s="52">
        <v>14965</v>
      </c>
      <c r="C53" s="51" t="s">
        <v>5</v>
      </c>
      <c r="D53" s="53" t="s">
        <v>66</v>
      </c>
      <c r="E53" s="41">
        <v>8.94</v>
      </c>
      <c r="F53" s="39">
        <v>16.18</v>
      </c>
      <c r="G53" s="54">
        <v>2.75</v>
      </c>
      <c r="H53" s="55"/>
      <c r="I53" s="55"/>
      <c r="J53" s="55"/>
      <c r="K53" s="55"/>
      <c r="L53" s="25">
        <f t="shared" ref="L53:L59" si="1">AVERAGE(E53,F53,G53)</f>
        <v>9.2899999999999991</v>
      </c>
      <c r="M53" s="2"/>
    </row>
    <row r="54" spans="1:13" ht="30" x14ac:dyDescent="0.25">
      <c r="A54" s="50" t="s">
        <v>4</v>
      </c>
      <c r="B54" s="19">
        <v>14882</v>
      </c>
      <c r="C54" s="50" t="s">
        <v>46</v>
      </c>
      <c r="D54" s="20" t="s">
        <v>67</v>
      </c>
      <c r="E54" s="56">
        <v>68.099999999999994</v>
      </c>
      <c r="F54" s="22">
        <v>91.84</v>
      </c>
      <c r="G54" s="23">
        <v>41.82</v>
      </c>
      <c r="H54" s="24"/>
      <c r="I54" s="24"/>
      <c r="J54" s="24"/>
      <c r="K54" s="24"/>
      <c r="L54" s="25">
        <f t="shared" si="1"/>
        <v>67.25333333333333</v>
      </c>
      <c r="M54" s="3"/>
    </row>
    <row r="55" spans="1:13" ht="30" x14ac:dyDescent="0.25">
      <c r="A55" s="51" t="s">
        <v>4</v>
      </c>
      <c r="B55" s="52">
        <v>25900</v>
      </c>
      <c r="C55" s="51" t="s">
        <v>26</v>
      </c>
      <c r="D55" s="53" t="s">
        <v>68</v>
      </c>
      <c r="E55" s="41">
        <v>245.69</v>
      </c>
      <c r="F55" s="39">
        <v>481.39</v>
      </c>
      <c r="G55" s="54">
        <v>201.85</v>
      </c>
      <c r="H55" s="55"/>
      <c r="I55" s="55"/>
      <c r="J55" s="55"/>
      <c r="K55" s="55"/>
      <c r="L55" s="25">
        <f t="shared" si="1"/>
        <v>309.64333333333332</v>
      </c>
      <c r="M55" s="2"/>
    </row>
    <row r="56" spans="1:13" ht="45" x14ac:dyDescent="0.25">
      <c r="A56" s="50" t="s">
        <v>4</v>
      </c>
      <c r="B56" s="19">
        <v>25901</v>
      </c>
      <c r="C56" s="50" t="s">
        <v>26</v>
      </c>
      <c r="D56" s="20" t="s">
        <v>69</v>
      </c>
      <c r="E56" s="56">
        <v>303.67</v>
      </c>
      <c r="F56" s="22">
        <v>705.88</v>
      </c>
      <c r="G56" s="23">
        <v>250</v>
      </c>
      <c r="H56" s="24"/>
      <c r="I56" s="24"/>
      <c r="J56" s="24"/>
      <c r="K56" s="24"/>
      <c r="L56" s="25">
        <f t="shared" si="1"/>
        <v>419.84999999999997</v>
      </c>
      <c r="M56" s="3"/>
    </row>
    <row r="57" spans="1:13" ht="90" x14ac:dyDescent="0.25">
      <c r="A57" s="51" t="s">
        <v>4</v>
      </c>
      <c r="B57" s="52">
        <v>24244</v>
      </c>
      <c r="C57" s="51" t="s">
        <v>5</v>
      </c>
      <c r="D57" s="53" t="s">
        <v>70</v>
      </c>
      <c r="E57" s="41">
        <v>52.2</v>
      </c>
      <c r="F57" s="39">
        <v>67.349999999999994</v>
      </c>
      <c r="G57" s="54">
        <v>23.75</v>
      </c>
      <c r="H57" s="55"/>
      <c r="I57" s="55"/>
      <c r="J57" s="55"/>
      <c r="K57" s="55"/>
      <c r="L57" s="25">
        <f t="shared" si="1"/>
        <v>47.766666666666673</v>
      </c>
      <c r="M57" s="2"/>
    </row>
    <row r="58" spans="1:13" ht="45" x14ac:dyDescent="0.25">
      <c r="A58" s="50" t="s">
        <v>4</v>
      </c>
      <c r="B58" s="19">
        <v>24245</v>
      </c>
      <c r="C58" s="50" t="s">
        <v>5</v>
      </c>
      <c r="D58" s="20" t="s">
        <v>71</v>
      </c>
      <c r="E58" s="56">
        <v>37.33</v>
      </c>
      <c r="F58" s="22">
        <v>60</v>
      </c>
      <c r="G58" s="23">
        <v>24.38</v>
      </c>
      <c r="H58" s="24"/>
      <c r="I58" s="24"/>
      <c r="J58" s="24"/>
      <c r="K58" s="24"/>
      <c r="L58" s="10">
        <f t="shared" si="1"/>
        <v>40.57</v>
      </c>
      <c r="M58" s="3"/>
    </row>
    <row r="59" spans="1:13" ht="30" x14ac:dyDescent="0.25">
      <c r="A59" s="51" t="s">
        <v>4</v>
      </c>
      <c r="B59" s="52">
        <v>14884</v>
      </c>
      <c r="C59" s="51" t="s">
        <v>28</v>
      </c>
      <c r="D59" s="53" t="s">
        <v>72</v>
      </c>
      <c r="E59" s="41">
        <v>13.8</v>
      </c>
      <c r="F59" s="39">
        <v>18.37</v>
      </c>
      <c r="G59" s="54">
        <v>8.0299999999999994</v>
      </c>
      <c r="H59" s="55"/>
      <c r="I59" s="55"/>
      <c r="J59" s="55"/>
      <c r="K59" s="55"/>
      <c r="L59" s="10">
        <f t="shared" si="1"/>
        <v>13.4</v>
      </c>
      <c r="M59" s="2"/>
    </row>
    <row r="60" spans="1:13" ht="30" x14ac:dyDescent="0.25">
      <c r="A60" s="3" t="s">
        <v>4</v>
      </c>
      <c r="B60" s="4">
        <v>15857</v>
      </c>
      <c r="C60" s="3" t="s">
        <v>5</v>
      </c>
      <c r="D60" s="5" t="s">
        <v>73</v>
      </c>
      <c r="E60" s="38" t="s">
        <v>169</v>
      </c>
      <c r="F60" s="7">
        <v>6.6</v>
      </c>
      <c r="G60" s="8">
        <v>3.12</v>
      </c>
      <c r="H60" s="9">
        <v>11</v>
      </c>
      <c r="I60" s="9">
        <v>5.0999999999999996</v>
      </c>
      <c r="J60" s="9"/>
      <c r="K60" s="9"/>
      <c r="L60" s="10">
        <f>AVERAGE(E60,F60,G60,H60,I60)</f>
        <v>6.4550000000000001</v>
      </c>
      <c r="M60" s="3"/>
    </row>
    <row r="61" spans="1:13" x14ac:dyDescent="0.25">
      <c r="A61" s="2" t="s">
        <v>4</v>
      </c>
      <c r="B61" s="11">
        <v>15246</v>
      </c>
      <c r="C61" s="2" t="s">
        <v>18</v>
      </c>
      <c r="D61" s="26" t="s">
        <v>74</v>
      </c>
      <c r="E61" s="27">
        <v>5.51</v>
      </c>
      <c r="F61" s="28">
        <v>8.3000000000000007</v>
      </c>
      <c r="G61" s="29">
        <v>3.23</v>
      </c>
      <c r="H61" s="30">
        <v>9</v>
      </c>
      <c r="I61" s="30">
        <v>5.3</v>
      </c>
      <c r="J61" s="30"/>
      <c r="K61" s="30"/>
      <c r="L61" s="10">
        <f>AVERAGE(E61,F61,G61,H61,I61)</f>
        <v>6.2679999999999998</v>
      </c>
      <c r="M61" s="2"/>
    </row>
    <row r="62" spans="1:13" ht="30" x14ac:dyDescent="0.25">
      <c r="A62" s="3" t="s">
        <v>4</v>
      </c>
      <c r="B62" s="4">
        <v>16037</v>
      </c>
      <c r="C62" s="3" t="s">
        <v>32</v>
      </c>
      <c r="D62" s="5" t="s">
        <v>75</v>
      </c>
      <c r="E62" s="6">
        <v>2.83</v>
      </c>
      <c r="F62" s="7">
        <v>4.9000000000000004</v>
      </c>
      <c r="G62" s="8">
        <v>2.2599999999999998</v>
      </c>
      <c r="H62" s="9">
        <v>8.6999999999999993</v>
      </c>
      <c r="I62" s="9">
        <v>3.2</v>
      </c>
      <c r="J62" s="9"/>
      <c r="K62" s="9"/>
      <c r="L62" s="10">
        <f>AVERAGE(E62,F62,G62,H62,I62)</f>
        <v>4.3779999999999992</v>
      </c>
      <c r="M62" s="3"/>
    </row>
    <row r="63" spans="1:13" x14ac:dyDescent="0.25">
      <c r="A63" s="2" t="s">
        <v>4</v>
      </c>
      <c r="B63" s="11">
        <v>15253</v>
      </c>
      <c r="C63" s="2" t="s">
        <v>5</v>
      </c>
      <c r="D63" s="26" t="s">
        <v>76</v>
      </c>
      <c r="E63" s="27">
        <v>7.66</v>
      </c>
      <c r="F63" s="28">
        <v>12.75</v>
      </c>
      <c r="G63" s="29">
        <v>12.89</v>
      </c>
      <c r="H63" s="30">
        <v>18</v>
      </c>
      <c r="I63" s="30">
        <v>12</v>
      </c>
      <c r="J63" s="30"/>
      <c r="K63" s="30"/>
      <c r="L63" s="10">
        <f>AVERAGE(E63,F63,G63,H63,I63)</f>
        <v>12.66</v>
      </c>
      <c r="M63" s="2"/>
    </row>
    <row r="64" spans="1:13" x14ac:dyDescent="0.25">
      <c r="A64" s="3" t="s">
        <v>4</v>
      </c>
      <c r="B64" s="4">
        <v>22185</v>
      </c>
      <c r="C64" s="3" t="s">
        <v>5</v>
      </c>
      <c r="D64" s="5" t="s">
        <v>77</v>
      </c>
      <c r="E64" s="6">
        <v>16</v>
      </c>
      <c r="F64" s="7">
        <v>20.2</v>
      </c>
      <c r="G64" s="8">
        <v>13.26</v>
      </c>
      <c r="H64" s="9"/>
      <c r="I64" s="9"/>
      <c r="J64" s="9"/>
      <c r="K64" s="9"/>
      <c r="L64" s="10">
        <f>AVERAGE(E64,F64,G64)</f>
        <v>16.486666666666668</v>
      </c>
      <c r="M64" s="3"/>
    </row>
    <row r="65" spans="1:13" ht="30" x14ac:dyDescent="0.25">
      <c r="A65" s="2" t="s">
        <v>4</v>
      </c>
      <c r="B65" s="11">
        <v>14890</v>
      </c>
      <c r="C65" s="2" t="s">
        <v>5</v>
      </c>
      <c r="D65" s="26" t="s">
        <v>78</v>
      </c>
      <c r="E65" s="27">
        <v>9.65</v>
      </c>
      <c r="F65" s="28">
        <v>9.18</v>
      </c>
      <c r="G65" s="29">
        <v>4.93</v>
      </c>
      <c r="H65" s="30"/>
      <c r="I65" s="30"/>
      <c r="J65" s="30"/>
      <c r="K65" s="30"/>
      <c r="L65" s="10">
        <f>AVERAGE(E65,F65,G65)</f>
        <v>7.919999999999999</v>
      </c>
      <c r="M65" s="2"/>
    </row>
    <row r="66" spans="1:13" x14ac:dyDescent="0.25">
      <c r="A66" s="3" t="s">
        <v>4</v>
      </c>
      <c r="B66" s="4">
        <v>14490</v>
      </c>
      <c r="C66" s="3" t="s">
        <v>79</v>
      </c>
      <c r="D66" s="5" t="s">
        <v>80</v>
      </c>
      <c r="E66" s="6">
        <v>1.24</v>
      </c>
      <c r="F66" s="7">
        <v>1.6</v>
      </c>
      <c r="G66" s="8">
        <v>0.97</v>
      </c>
      <c r="H66" s="9"/>
      <c r="I66" s="9">
        <v>1.69</v>
      </c>
      <c r="J66" s="9"/>
      <c r="K66" s="9"/>
      <c r="L66" s="10">
        <f>AVERAGE(E66,F66,G66,I66)</f>
        <v>1.375</v>
      </c>
      <c r="M66" s="3"/>
    </row>
    <row r="67" spans="1:13" x14ac:dyDescent="0.25">
      <c r="A67" s="2" t="s">
        <v>4</v>
      </c>
      <c r="B67" s="11">
        <v>15023</v>
      </c>
      <c r="C67" s="2" t="s">
        <v>5</v>
      </c>
      <c r="D67" s="26" t="s">
        <v>81</v>
      </c>
      <c r="E67" s="27">
        <v>4.26</v>
      </c>
      <c r="F67" s="28">
        <v>3.88</v>
      </c>
      <c r="G67" s="29">
        <v>1.93</v>
      </c>
      <c r="H67" s="30"/>
      <c r="I67" s="30"/>
      <c r="J67" s="30"/>
      <c r="K67" s="30"/>
      <c r="L67" s="10">
        <f>AVERAGE(E67,F67,G67)</f>
        <v>3.3566666666666669</v>
      </c>
      <c r="M67" s="2"/>
    </row>
    <row r="68" spans="1:13" ht="30" x14ac:dyDescent="0.25">
      <c r="A68" s="3" t="s">
        <v>4</v>
      </c>
      <c r="B68" s="4">
        <v>15898</v>
      </c>
      <c r="C68" s="3" t="s">
        <v>11</v>
      </c>
      <c r="D68" s="5" t="s">
        <v>82</v>
      </c>
      <c r="E68" s="6">
        <v>7.2</v>
      </c>
      <c r="F68" s="7">
        <v>10</v>
      </c>
      <c r="G68" s="8">
        <v>2.97</v>
      </c>
      <c r="H68" s="9"/>
      <c r="I68" s="9"/>
      <c r="J68" s="9"/>
      <c r="K68" s="9"/>
      <c r="L68" s="10">
        <f>AVERAGE(E68,F68,G68)</f>
        <v>6.7233333333333327</v>
      </c>
      <c r="M68" s="3"/>
    </row>
    <row r="69" spans="1:13" x14ac:dyDescent="0.25">
      <c r="A69" s="2" t="s">
        <v>4</v>
      </c>
      <c r="B69" s="11">
        <v>14997</v>
      </c>
      <c r="C69" s="2" t="s">
        <v>28</v>
      </c>
      <c r="D69" s="26" t="s">
        <v>83</v>
      </c>
      <c r="E69" s="27">
        <v>7.91</v>
      </c>
      <c r="F69" s="28">
        <v>10</v>
      </c>
      <c r="G69" s="29">
        <v>3.99</v>
      </c>
      <c r="H69" s="30"/>
      <c r="I69" s="30"/>
      <c r="J69" s="30"/>
      <c r="K69" s="30"/>
      <c r="L69" s="10">
        <f>AVERAGE(E69,F69,G69)</f>
        <v>7.3</v>
      </c>
      <c r="M69" s="2"/>
    </row>
    <row r="70" spans="1:13" x14ac:dyDescent="0.25">
      <c r="A70" s="3" t="s">
        <v>4</v>
      </c>
      <c r="B70" s="4">
        <v>16171</v>
      </c>
      <c r="C70" s="3" t="s">
        <v>36</v>
      </c>
      <c r="D70" s="5" t="s">
        <v>84</v>
      </c>
      <c r="E70" s="6">
        <v>3.64</v>
      </c>
      <c r="F70" s="7">
        <v>3.7</v>
      </c>
      <c r="G70" s="8">
        <v>1.61</v>
      </c>
      <c r="H70" s="9">
        <v>7.2</v>
      </c>
      <c r="I70" s="9">
        <v>3.5</v>
      </c>
      <c r="J70" s="9"/>
      <c r="K70" s="9"/>
      <c r="L70" s="10">
        <f>AVERAGE(E70,F70,G70,H70,I70)</f>
        <v>3.9299999999999997</v>
      </c>
      <c r="M70" s="3"/>
    </row>
    <row r="71" spans="1:13" ht="30" x14ac:dyDescent="0.25">
      <c r="A71" s="2" t="s">
        <v>4</v>
      </c>
      <c r="B71" s="11">
        <v>14993</v>
      </c>
      <c r="C71" s="2" t="s">
        <v>5</v>
      </c>
      <c r="D71" s="26" t="s">
        <v>85</v>
      </c>
      <c r="E71" s="27">
        <v>5.43</v>
      </c>
      <c r="F71" s="28">
        <v>3</v>
      </c>
      <c r="G71" s="29">
        <v>1.8</v>
      </c>
      <c r="H71" s="30">
        <v>4.8</v>
      </c>
      <c r="I71" s="30">
        <v>2.9</v>
      </c>
      <c r="J71" s="30"/>
      <c r="K71" s="30"/>
      <c r="L71" s="10">
        <f>AVERAGE(E71,F71,G71,H71,I71)</f>
        <v>3.5859999999999999</v>
      </c>
      <c r="M71" s="2"/>
    </row>
    <row r="72" spans="1:13" ht="30" x14ac:dyDescent="0.25">
      <c r="A72" s="3" t="s">
        <v>4</v>
      </c>
      <c r="B72" s="40">
        <v>29637</v>
      </c>
      <c r="C72" s="3" t="s">
        <v>21</v>
      </c>
      <c r="D72" s="5" t="s">
        <v>175</v>
      </c>
      <c r="E72" s="6">
        <v>39.770000000000003</v>
      </c>
      <c r="F72" s="7">
        <v>103.7</v>
      </c>
      <c r="G72" s="8">
        <v>35.99</v>
      </c>
      <c r="H72" s="9">
        <v>66</v>
      </c>
      <c r="I72" s="9">
        <v>55</v>
      </c>
      <c r="J72" s="9"/>
      <c r="K72" s="9"/>
      <c r="L72" s="10">
        <f>AVERAGE(E72,F72,G72,H72,I72)</f>
        <v>60.092000000000006</v>
      </c>
      <c r="M72" s="3"/>
    </row>
    <row r="73" spans="1:13" ht="210" x14ac:dyDescent="0.25">
      <c r="A73" s="51" t="s">
        <v>4</v>
      </c>
      <c r="B73" s="52">
        <v>24225</v>
      </c>
      <c r="C73" s="51" t="s">
        <v>86</v>
      </c>
      <c r="D73" s="53" t="s">
        <v>157</v>
      </c>
      <c r="E73" s="41">
        <v>63.77</v>
      </c>
      <c r="F73" s="39">
        <v>48.98</v>
      </c>
      <c r="G73" s="54">
        <v>156.99</v>
      </c>
      <c r="H73" s="55"/>
      <c r="I73" s="55"/>
      <c r="J73" s="55"/>
      <c r="K73" s="55"/>
      <c r="L73" s="25">
        <f>AVERAGE(E73,F73,G73)</f>
        <v>89.913333333333341</v>
      </c>
      <c r="M73" s="2"/>
    </row>
    <row r="74" spans="1:13" ht="210" x14ac:dyDescent="0.25">
      <c r="A74" s="3" t="s">
        <v>4</v>
      </c>
      <c r="B74" s="4">
        <v>24224</v>
      </c>
      <c r="C74" s="3" t="s">
        <v>86</v>
      </c>
      <c r="D74" s="5" t="s">
        <v>158</v>
      </c>
      <c r="E74" s="21" t="s">
        <v>170</v>
      </c>
      <c r="F74" s="22">
        <v>48.98</v>
      </c>
      <c r="G74" s="23">
        <v>242</v>
      </c>
      <c r="H74" s="24"/>
      <c r="I74" s="24"/>
      <c r="J74" s="24"/>
      <c r="K74" s="24"/>
      <c r="L74" s="25">
        <f>AVERAGE(E74,F74,G74)</f>
        <v>145.49</v>
      </c>
      <c r="M74" s="3"/>
    </row>
    <row r="75" spans="1:13" x14ac:dyDescent="0.25">
      <c r="A75" s="2" t="s">
        <v>4</v>
      </c>
      <c r="B75" s="11">
        <v>15259</v>
      </c>
      <c r="C75" s="2" t="s">
        <v>5</v>
      </c>
      <c r="D75" s="26" t="s">
        <v>87</v>
      </c>
      <c r="E75" s="27">
        <v>6.1</v>
      </c>
      <c r="F75" s="28">
        <v>29.15</v>
      </c>
      <c r="G75" s="29">
        <v>5.05</v>
      </c>
      <c r="H75" s="30">
        <v>11</v>
      </c>
      <c r="I75" s="30">
        <v>10</v>
      </c>
      <c r="J75" s="30"/>
      <c r="K75" s="30"/>
      <c r="L75" s="10">
        <f>AVERAGE(E75,F75,G75,H75,I75)</f>
        <v>12.26</v>
      </c>
      <c r="M75" s="2"/>
    </row>
    <row r="76" spans="1:13" ht="30" x14ac:dyDescent="0.25">
      <c r="A76" s="3" t="s">
        <v>4</v>
      </c>
      <c r="B76" s="4">
        <v>14724</v>
      </c>
      <c r="C76" s="3" t="s">
        <v>21</v>
      </c>
      <c r="D76" s="5" t="s">
        <v>88</v>
      </c>
      <c r="E76" s="6">
        <v>34.42</v>
      </c>
      <c r="F76" s="7">
        <v>48.15</v>
      </c>
      <c r="G76" s="8">
        <v>21.25</v>
      </c>
      <c r="H76" s="9">
        <v>34.4</v>
      </c>
      <c r="I76" s="9">
        <v>36</v>
      </c>
      <c r="J76" s="9"/>
      <c r="K76" s="9"/>
      <c r="L76" s="10">
        <f>AVERAGE(E76,F76,G76,H76,I76)</f>
        <v>34.844000000000001</v>
      </c>
      <c r="M76" s="3"/>
    </row>
    <row r="77" spans="1:13" ht="30" x14ac:dyDescent="0.25">
      <c r="A77" s="2" t="s">
        <v>4</v>
      </c>
      <c r="B77" s="11">
        <v>14725</v>
      </c>
      <c r="C77" s="2" t="s">
        <v>46</v>
      </c>
      <c r="D77" s="26" t="s">
        <v>89</v>
      </c>
      <c r="E77" s="27">
        <v>29.88</v>
      </c>
      <c r="F77" s="28">
        <v>56.8</v>
      </c>
      <c r="G77" s="29">
        <v>21</v>
      </c>
      <c r="H77" s="30">
        <v>34</v>
      </c>
      <c r="I77" s="30">
        <v>35</v>
      </c>
      <c r="J77" s="30"/>
      <c r="K77" s="30"/>
      <c r="L77" s="10">
        <f>AVERAGE(E77,F77,G77,H77,I77)</f>
        <v>35.335999999999999</v>
      </c>
      <c r="M77" s="2"/>
    </row>
    <row r="78" spans="1:13" ht="45" x14ac:dyDescent="0.25">
      <c r="A78" s="3" t="s">
        <v>4</v>
      </c>
      <c r="B78" s="4">
        <v>14909</v>
      </c>
      <c r="C78" s="3" t="s">
        <v>90</v>
      </c>
      <c r="D78" s="5" t="s">
        <v>91</v>
      </c>
      <c r="E78" s="6">
        <v>21.64</v>
      </c>
      <c r="F78" s="7">
        <v>42.86</v>
      </c>
      <c r="G78" s="8">
        <v>18.98</v>
      </c>
      <c r="H78" s="9"/>
      <c r="I78" s="9"/>
      <c r="J78" s="9"/>
      <c r="K78" s="9"/>
      <c r="L78" s="10">
        <f>AVERAGE(E78,F78,G78)</f>
        <v>27.826666666666668</v>
      </c>
      <c r="M78" s="3"/>
    </row>
    <row r="79" spans="1:13" ht="45" x14ac:dyDescent="0.25">
      <c r="A79" s="2" t="s">
        <v>4</v>
      </c>
      <c r="B79" s="11">
        <v>25898</v>
      </c>
      <c r="C79" s="2" t="s">
        <v>5</v>
      </c>
      <c r="D79" s="26" t="s">
        <v>92</v>
      </c>
      <c r="E79" s="27">
        <v>29.8</v>
      </c>
      <c r="F79" s="28">
        <v>52.9</v>
      </c>
      <c r="G79" s="29">
        <v>19.02</v>
      </c>
      <c r="H79" s="30">
        <v>35</v>
      </c>
      <c r="I79" s="30">
        <v>35</v>
      </c>
      <c r="J79" s="30"/>
      <c r="K79" s="30"/>
      <c r="L79" s="10">
        <f t="shared" ref="L79:L85" si="2">AVERAGE(E79,F79,G79,H79,I79)</f>
        <v>34.344000000000001</v>
      </c>
      <c r="M79" s="2"/>
    </row>
    <row r="80" spans="1:13" ht="45" x14ac:dyDescent="0.25">
      <c r="A80" s="3" t="s">
        <v>4</v>
      </c>
      <c r="B80" s="4">
        <v>25897</v>
      </c>
      <c r="C80" s="3" t="s">
        <v>5</v>
      </c>
      <c r="D80" s="5" t="s">
        <v>93</v>
      </c>
      <c r="E80" s="6">
        <v>29.8</v>
      </c>
      <c r="F80" s="7">
        <v>46.4</v>
      </c>
      <c r="G80" s="8">
        <v>18</v>
      </c>
      <c r="H80" s="9">
        <v>35</v>
      </c>
      <c r="I80" s="9">
        <v>35</v>
      </c>
      <c r="J80" s="9"/>
      <c r="K80" s="9"/>
      <c r="L80" s="10">
        <f t="shared" si="2"/>
        <v>32.839999999999996</v>
      </c>
      <c r="M80" s="3"/>
    </row>
    <row r="81" spans="1:13" ht="45" x14ac:dyDescent="0.25">
      <c r="A81" s="2" t="s">
        <v>4</v>
      </c>
      <c r="B81" s="11">
        <v>25896</v>
      </c>
      <c r="C81" s="2" t="s">
        <v>5</v>
      </c>
      <c r="D81" s="26" t="s">
        <v>94</v>
      </c>
      <c r="E81" s="27">
        <v>29.8</v>
      </c>
      <c r="F81" s="28">
        <v>48.8</v>
      </c>
      <c r="G81" s="29">
        <v>18</v>
      </c>
      <c r="H81" s="30">
        <v>35</v>
      </c>
      <c r="I81" s="30">
        <v>35</v>
      </c>
      <c r="J81" s="30"/>
      <c r="K81" s="30"/>
      <c r="L81" s="10">
        <f t="shared" si="2"/>
        <v>33.32</v>
      </c>
      <c r="M81" s="2"/>
    </row>
    <row r="82" spans="1:13" ht="180" x14ac:dyDescent="0.25">
      <c r="A82" s="3" t="s">
        <v>4</v>
      </c>
      <c r="B82" s="4">
        <v>16190</v>
      </c>
      <c r="C82" s="3" t="s">
        <v>28</v>
      </c>
      <c r="D82" s="5" t="s">
        <v>159</v>
      </c>
      <c r="E82" s="6">
        <v>25.1</v>
      </c>
      <c r="F82" s="7">
        <v>29.8</v>
      </c>
      <c r="G82" s="8">
        <v>18</v>
      </c>
      <c r="H82" s="9">
        <v>29</v>
      </c>
      <c r="I82" s="9">
        <v>30</v>
      </c>
      <c r="J82" s="9"/>
      <c r="K82" s="9"/>
      <c r="L82" s="10">
        <f t="shared" si="2"/>
        <v>26.380000000000003</v>
      </c>
      <c r="M82" s="3"/>
    </row>
    <row r="83" spans="1:13" ht="75" x14ac:dyDescent="0.25">
      <c r="A83" s="2" t="s">
        <v>4</v>
      </c>
      <c r="B83" s="11">
        <v>14489</v>
      </c>
      <c r="C83" s="2" t="s">
        <v>79</v>
      </c>
      <c r="D83" s="26" t="s">
        <v>95</v>
      </c>
      <c r="E83" s="27">
        <v>24.95</v>
      </c>
      <c r="F83" s="28">
        <v>29.8</v>
      </c>
      <c r="G83" s="29">
        <v>19.02</v>
      </c>
      <c r="H83" s="30">
        <v>29</v>
      </c>
      <c r="I83" s="30">
        <v>30</v>
      </c>
      <c r="J83" s="30"/>
      <c r="K83" s="30"/>
      <c r="L83" s="10">
        <f t="shared" si="2"/>
        <v>26.553999999999995</v>
      </c>
      <c r="M83" s="2"/>
    </row>
    <row r="84" spans="1:13" ht="180" x14ac:dyDescent="0.25">
      <c r="A84" s="3" t="s">
        <v>4</v>
      </c>
      <c r="B84" s="4">
        <v>24978</v>
      </c>
      <c r="C84" s="3" t="s">
        <v>79</v>
      </c>
      <c r="D84" s="5" t="s">
        <v>160</v>
      </c>
      <c r="E84" s="6">
        <v>24.77</v>
      </c>
      <c r="F84" s="7">
        <v>29.8</v>
      </c>
      <c r="G84" s="8">
        <v>19.79</v>
      </c>
      <c r="H84" s="9">
        <v>29</v>
      </c>
      <c r="I84" s="9">
        <v>30</v>
      </c>
      <c r="J84" s="9"/>
      <c r="K84" s="9"/>
      <c r="L84" s="10">
        <f t="shared" si="2"/>
        <v>26.672000000000004</v>
      </c>
      <c r="M84" s="3"/>
    </row>
    <row r="85" spans="1:13" ht="45" x14ac:dyDescent="0.25">
      <c r="A85" s="2" t="s">
        <v>4</v>
      </c>
      <c r="B85" s="11">
        <v>14913</v>
      </c>
      <c r="C85" s="2" t="s">
        <v>32</v>
      </c>
      <c r="D85" s="26" t="s">
        <v>161</v>
      </c>
      <c r="E85" s="27">
        <v>27.33</v>
      </c>
      <c r="F85" s="28">
        <v>3.3</v>
      </c>
      <c r="G85" s="29">
        <v>18</v>
      </c>
      <c r="H85" s="30">
        <v>14</v>
      </c>
      <c r="I85" s="30">
        <v>32</v>
      </c>
      <c r="J85" s="30"/>
      <c r="K85" s="30"/>
      <c r="L85" s="10">
        <f t="shared" si="2"/>
        <v>18.925999999999998</v>
      </c>
      <c r="M85" s="2"/>
    </row>
    <row r="86" spans="1:13" ht="105" x14ac:dyDescent="0.25">
      <c r="A86" s="3" t="s">
        <v>4</v>
      </c>
      <c r="B86" s="4">
        <v>24221</v>
      </c>
      <c r="C86" s="3" t="s">
        <v>96</v>
      </c>
      <c r="D86" s="5" t="s">
        <v>97</v>
      </c>
      <c r="E86" s="6">
        <v>8.49</v>
      </c>
      <c r="F86" s="7">
        <v>12.5</v>
      </c>
      <c r="G86" s="8">
        <v>4.25</v>
      </c>
      <c r="H86" s="9"/>
      <c r="I86" s="9">
        <v>7.9</v>
      </c>
      <c r="J86" s="9"/>
      <c r="K86" s="9"/>
      <c r="L86" s="10">
        <f>AVERAGE(E86,F86,G86,I86)</f>
        <v>8.2850000000000001</v>
      </c>
      <c r="M86" s="3"/>
    </row>
    <row r="87" spans="1:13" ht="90" x14ac:dyDescent="0.25">
      <c r="A87" s="2" t="s">
        <v>4</v>
      </c>
      <c r="B87" s="11">
        <v>24214</v>
      </c>
      <c r="C87" s="2" t="s">
        <v>26</v>
      </c>
      <c r="D87" s="26" t="s">
        <v>162</v>
      </c>
      <c r="E87" s="42" t="s">
        <v>166</v>
      </c>
      <c r="F87" s="28">
        <v>26.53</v>
      </c>
      <c r="G87" s="29">
        <v>8.08</v>
      </c>
      <c r="H87" s="30"/>
      <c r="I87" s="30"/>
      <c r="J87" s="30"/>
      <c r="K87" s="30"/>
      <c r="L87" s="10">
        <f>AVERAGE(E87,F87,G87)</f>
        <v>17.305</v>
      </c>
      <c r="M87" s="2"/>
    </row>
    <row r="88" spans="1:13" ht="30" x14ac:dyDescent="0.25">
      <c r="A88" s="3" t="s">
        <v>4</v>
      </c>
      <c r="B88" s="4">
        <v>15902</v>
      </c>
      <c r="C88" s="3" t="s">
        <v>21</v>
      </c>
      <c r="D88" s="5" t="s">
        <v>98</v>
      </c>
      <c r="E88" s="6">
        <v>6.03</v>
      </c>
      <c r="F88" s="7"/>
      <c r="G88" s="8">
        <v>2.11</v>
      </c>
      <c r="H88" s="9"/>
      <c r="I88" s="9"/>
      <c r="J88" s="9">
        <v>3.04</v>
      </c>
      <c r="K88" s="9"/>
      <c r="L88" s="10">
        <f>AVERAGE(E88,G88,J88)</f>
        <v>3.7266666666666666</v>
      </c>
      <c r="M88" s="48" t="s">
        <v>187</v>
      </c>
    </row>
    <row r="89" spans="1:13" ht="30" x14ac:dyDescent="0.25">
      <c r="A89" s="2" t="s">
        <v>4</v>
      </c>
      <c r="B89" s="11">
        <v>14505</v>
      </c>
      <c r="C89" s="2" t="s">
        <v>46</v>
      </c>
      <c r="D89" s="26" t="s">
        <v>99</v>
      </c>
      <c r="E89" s="27">
        <v>245.51</v>
      </c>
      <c r="F89" s="28">
        <v>448.9</v>
      </c>
      <c r="G89" s="29">
        <v>244.55</v>
      </c>
      <c r="H89" s="30">
        <v>330</v>
      </c>
      <c r="I89" s="30">
        <v>260</v>
      </c>
      <c r="J89" s="30"/>
      <c r="K89" s="30"/>
      <c r="L89" s="10">
        <f t="shared" ref="L89:L94" si="3">AVERAGE(E89,F89,G89,H89,I89)</f>
        <v>305.79200000000003</v>
      </c>
      <c r="M89" s="2"/>
    </row>
    <row r="90" spans="1:13" ht="60" x14ac:dyDescent="0.25">
      <c r="A90" s="3" t="s">
        <v>4</v>
      </c>
      <c r="B90" s="4">
        <v>14973</v>
      </c>
      <c r="C90" s="3" t="s">
        <v>18</v>
      </c>
      <c r="D90" s="5" t="s">
        <v>100</v>
      </c>
      <c r="E90" s="6">
        <v>45.03</v>
      </c>
      <c r="F90" s="7">
        <v>97.4</v>
      </c>
      <c r="G90" s="8">
        <v>36.799999999999997</v>
      </c>
      <c r="H90" s="9">
        <v>38</v>
      </c>
      <c r="I90" s="9">
        <v>52</v>
      </c>
      <c r="J90" s="9"/>
      <c r="K90" s="9"/>
      <c r="L90" s="10">
        <f t="shared" si="3"/>
        <v>53.846000000000004</v>
      </c>
      <c r="M90" s="3"/>
    </row>
    <row r="91" spans="1:13" ht="60" x14ac:dyDescent="0.25">
      <c r="A91" s="2" t="s">
        <v>4</v>
      </c>
      <c r="B91" s="11">
        <v>14972</v>
      </c>
      <c r="C91" s="2" t="s">
        <v>101</v>
      </c>
      <c r="D91" s="26" t="s">
        <v>102</v>
      </c>
      <c r="E91" s="27">
        <v>31.67</v>
      </c>
      <c r="F91" s="28">
        <v>50.6</v>
      </c>
      <c r="G91" s="29">
        <v>19.71</v>
      </c>
      <c r="H91" s="30">
        <v>23</v>
      </c>
      <c r="I91" s="30">
        <v>38</v>
      </c>
      <c r="J91" s="30"/>
      <c r="K91" s="30"/>
      <c r="L91" s="10">
        <f t="shared" si="3"/>
        <v>32.596000000000004</v>
      </c>
      <c r="M91" s="2"/>
    </row>
    <row r="92" spans="1:13" ht="30" x14ac:dyDescent="0.25">
      <c r="A92" s="3" t="s">
        <v>4</v>
      </c>
      <c r="B92" s="4">
        <v>15938</v>
      </c>
      <c r="C92" s="3" t="s">
        <v>36</v>
      </c>
      <c r="D92" s="5" t="s">
        <v>103</v>
      </c>
      <c r="E92" s="6">
        <v>11.72</v>
      </c>
      <c r="F92" s="7">
        <v>25.1</v>
      </c>
      <c r="G92" s="8">
        <v>8.3000000000000007</v>
      </c>
      <c r="H92" s="9">
        <v>21</v>
      </c>
      <c r="I92" s="9">
        <v>12</v>
      </c>
      <c r="J92" s="9"/>
      <c r="K92" s="9"/>
      <c r="L92" s="10">
        <f t="shared" si="3"/>
        <v>15.624000000000001</v>
      </c>
      <c r="M92" s="3"/>
    </row>
    <row r="93" spans="1:13" ht="30" x14ac:dyDescent="0.25">
      <c r="A93" s="2" t="s">
        <v>4</v>
      </c>
      <c r="B93" s="11">
        <v>15951</v>
      </c>
      <c r="C93" s="2" t="s">
        <v>18</v>
      </c>
      <c r="D93" s="26" t="s">
        <v>104</v>
      </c>
      <c r="E93" s="27">
        <v>27.61</v>
      </c>
      <c r="F93" s="28">
        <v>47.15</v>
      </c>
      <c r="G93" s="29">
        <v>21.25</v>
      </c>
      <c r="H93" s="30">
        <v>28</v>
      </c>
      <c r="I93" s="30">
        <v>29</v>
      </c>
      <c r="J93" s="30"/>
      <c r="K93" s="30"/>
      <c r="L93" s="10">
        <f t="shared" si="3"/>
        <v>30.601999999999997</v>
      </c>
      <c r="M93" s="2"/>
    </row>
    <row r="94" spans="1:13" ht="30" x14ac:dyDescent="0.25">
      <c r="A94" s="3" t="s">
        <v>4</v>
      </c>
      <c r="B94" s="4">
        <v>16062</v>
      </c>
      <c r="C94" s="3" t="s">
        <v>18</v>
      </c>
      <c r="D94" s="5" t="s">
        <v>105</v>
      </c>
      <c r="E94" s="6">
        <v>13.4</v>
      </c>
      <c r="F94" s="7">
        <v>18.3</v>
      </c>
      <c r="G94" s="8">
        <v>9.39</v>
      </c>
      <c r="H94" s="9">
        <v>10</v>
      </c>
      <c r="I94" s="9">
        <v>12</v>
      </c>
      <c r="J94" s="9"/>
      <c r="K94" s="9"/>
      <c r="L94" s="10">
        <f t="shared" si="3"/>
        <v>12.618</v>
      </c>
      <c r="M94" s="3"/>
    </row>
    <row r="95" spans="1:13" x14ac:dyDescent="0.25">
      <c r="A95" s="2" t="s">
        <v>4</v>
      </c>
      <c r="B95" s="11">
        <v>14622</v>
      </c>
      <c r="C95" s="2" t="s">
        <v>90</v>
      </c>
      <c r="D95" s="26" t="s">
        <v>106</v>
      </c>
      <c r="E95" s="27">
        <v>6.57</v>
      </c>
      <c r="F95" s="28">
        <v>8.73</v>
      </c>
      <c r="G95" s="29">
        <v>4.76</v>
      </c>
      <c r="H95" s="30"/>
      <c r="I95" s="30"/>
      <c r="J95" s="30"/>
      <c r="K95" s="30"/>
      <c r="L95" s="10">
        <f>AVERAGE(E95,F95,G95)</f>
        <v>6.6866666666666674</v>
      </c>
      <c r="M95" s="2"/>
    </row>
    <row r="96" spans="1:13" x14ac:dyDescent="0.25">
      <c r="A96" s="3" t="s">
        <v>4</v>
      </c>
      <c r="B96" s="4">
        <v>24330</v>
      </c>
      <c r="C96" s="3" t="s">
        <v>18</v>
      </c>
      <c r="D96" s="5" t="s">
        <v>107</v>
      </c>
      <c r="E96" s="6"/>
      <c r="F96" s="7">
        <v>18.3</v>
      </c>
      <c r="G96" s="8">
        <v>8</v>
      </c>
      <c r="H96" s="9">
        <v>23</v>
      </c>
      <c r="I96" s="9">
        <v>25</v>
      </c>
      <c r="J96" s="9"/>
      <c r="K96" s="9"/>
      <c r="L96" s="10">
        <f>AVERAGE(F96,G96,H96,I96)</f>
        <v>18.574999999999999</v>
      </c>
      <c r="M96" s="3"/>
    </row>
    <row r="97" spans="1:13" ht="30" x14ac:dyDescent="0.25">
      <c r="A97" s="2" t="s">
        <v>4</v>
      </c>
      <c r="B97" s="11">
        <v>24329</v>
      </c>
      <c r="C97" s="2" t="s">
        <v>18</v>
      </c>
      <c r="D97" s="26" t="s">
        <v>163</v>
      </c>
      <c r="E97" s="27"/>
      <c r="F97" s="28">
        <v>18.2</v>
      </c>
      <c r="G97" s="29">
        <v>10.01</v>
      </c>
      <c r="H97" s="30">
        <v>23</v>
      </c>
      <c r="I97" s="30">
        <v>25</v>
      </c>
      <c r="J97" s="30"/>
      <c r="K97" s="30"/>
      <c r="L97" s="10">
        <f>AVERAGE(F97,G97,H97,I97)</f>
        <v>19.052500000000002</v>
      </c>
      <c r="M97" s="2"/>
    </row>
    <row r="98" spans="1:13" ht="90" x14ac:dyDescent="0.25">
      <c r="A98" s="50" t="s">
        <v>4</v>
      </c>
      <c r="B98" s="19">
        <v>24222</v>
      </c>
      <c r="C98" s="50" t="s">
        <v>26</v>
      </c>
      <c r="D98" s="20" t="s">
        <v>108</v>
      </c>
      <c r="E98" s="56">
        <v>16.07</v>
      </c>
      <c r="F98" s="22"/>
      <c r="G98" s="23">
        <v>13.4</v>
      </c>
      <c r="H98" s="24"/>
      <c r="I98" s="24"/>
      <c r="J98" s="24">
        <v>18.22</v>
      </c>
      <c r="K98" s="24"/>
      <c r="L98" s="25">
        <f>AVERAGE(E98,G98,J98)</f>
        <v>15.896666666666667</v>
      </c>
      <c r="M98" s="57" t="s">
        <v>186</v>
      </c>
    </row>
    <row r="99" spans="1:13" ht="30" x14ac:dyDescent="0.25">
      <c r="A99" s="2" t="s">
        <v>4</v>
      </c>
      <c r="B99" s="11">
        <v>14487</v>
      </c>
      <c r="C99" s="2" t="s">
        <v>18</v>
      </c>
      <c r="D99" s="26" t="s">
        <v>172</v>
      </c>
      <c r="E99" s="27" t="s">
        <v>7</v>
      </c>
      <c r="F99" s="28">
        <v>51.7</v>
      </c>
      <c r="G99" s="29">
        <v>20.146000000000001</v>
      </c>
      <c r="H99" s="30">
        <v>49</v>
      </c>
      <c r="I99" s="30">
        <v>35</v>
      </c>
      <c r="J99" s="30"/>
      <c r="K99" s="30"/>
      <c r="L99" s="10">
        <f>AVERAGE(F99,G99,H99,I99)</f>
        <v>38.961500000000001</v>
      </c>
      <c r="M99" s="2"/>
    </row>
    <row r="100" spans="1:13" ht="30" x14ac:dyDescent="0.25">
      <c r="A100" s="3" t="s">
        <v>4</v>
      </c>
      <c r="B100" s="4">
        <v>15584</v>
      </c>
      <c r="C100" s="3" t="s">
        <v>18</v>
      </c>
      <c r="D100" s="5" t="s">
        <v>173</v>
      </c>
      <c r="E100" s="6" t="s">
        <v>7</v>
      </c>
      <c r="F100" s="7"/>
      <c r="G100" s="8">
        <v>20.146000000000001</v>
      </c>
      <c r="H100" s="9">
        <v>49</v>
      </c>
      <c r="I100" s="9">
        <v>35</v>
      </c>
      <c r="J100" s="9"/>
      <c r="K100" s="9"/>
      <c r="L100" s="10">
        <f>AVERAGE(G100,H100,I100)</f>
        <v>34.715333333333334</v>
      </c>
      <c r="M100" s="3"/>
    </row>
    <row r="101" spans="1:13" ht="30" x14ac:dyDescent="0.25">
      <c r="A101" s="2" t="s">
        <v>4</v>
      </c>
      <c r="B101" s="11">
        <v>14926</v>
      </c>
      <c r="C101" s="2" t="s">
        <v>18</v>
      </c>
      <c r="D101" s="26" t="s">
        <v>109</v>
      </c>
      <c r="E101" s="27">
        <v>36.24</v>
      </c>
      <c r="F101" s="28">
        <v>50.91</v>
      </c>
      <c r="G101" s="29">
        <v>18.899999999999999</v>
      </c>
      <c r="H101" s="30"/>
      <c r="I101" s="30"/>
      <c r="J101" s="30"/>
      <c r="K101" s="30"/>
      <c r="L101" s="10">
        <f>AVERAGE(E101,F101,G101)</f>
        <v>35.35</v>
      </c>
      <c r="M101" s="2"/>
    </row>
    <row r="102" spans="1:13" ht="45" x14ac:dyDescent="0.25">
      <c r="A102" s="3" t="s">
        <v>4</v>
      </c>
      <c r="B102" s="4">
        <v>14488</v>
      </c>
      <c r="C102" s="3" t="s">
        <v>21</v>
      </c>
      <c r="D102" s="5" t="s">
        <v>110</v>
      </c>
      <c r="E102" s="6" t="s">
        <v>7</v>
      </c>
      <c r="F102" s="7">
        <v>149.30000000000001</v>
      </c>
      <c r="G102" s="8">
        <v>37.950000000000003</v>
      </c>
      <c r="H102" s="9">
        <v>73</v>
      </c>
      <c r="I102" s="9">
        <v>120</v>
      </c>
      <c r="J102" s="9"/>
      <c r="K102" s="9"/>
      <c r="L102" s="10">
        <f>AVERAGE(F102,G102,H102,I102)</f>
        <v>95.0625</v>
      </c>
      <c r="M102" s="3"/>
    </row>
    <row r="103" spans="1:13" ht="90" x14ac:dyDescent="0.25">
      <c r="A103" s="2" t="s">
        <v>4</v>
      </c>
      <c r="B103" s="11">
        <v>24217</v>
      </c>
      <c r="C103" s="2" t="s">
        <v>21</v>
      </c>
      <c r="D103" s="26" t="s">
        <v>111</v>
      </c>
      <c r="E103" s="41">
        <v>68</v>
      </c>
      <c r="F103" s="39">
        <v>142.82</v>
      </c>
      <c r="G103" s="54">
        <v>34.44</v>
      </c>
      <c r="H103" s="55"/>
      <c r="I103" s="55"/>
      <c r="J103" s="55"/>
      <c r="K103" s="55"/>
      <c r="L103" s="25">
        <f t="shared" ref="L103:L109" si="4">AVERAGE(E103,F103,G103)</f>
        <v>81.75333333333333</v>
      </c>
      <c r="M103" s="51"/>
    </row>
    <row r="104" spans="1:13" ht="90" x14ac:dyDescent="0.25">
      <c r="A104" s="3" t="s">
        <v>4</v>
      </c>
      <c r="B104" s="4">
        <v>24218</v>
      </c>
      <c r="C104" s="3" t="s">
        <v>26</v>
      </c>
      <c r="D104" s="5" t="s">
        <v>112</v>
      </c>
      <c r="E104" s="6">
        <v>57.67</v>
      </c>
      <c r="F104" s="7">
        <v>142.82</v>
      </c>
      <c r="G104" s="8">
        <v>34.44</v>
      </c>
      <c r="H104" s="9"/>
      <c r="I104" s="9"/>
      <c r="J104" s="9"/>
      <c r="K104" s="9"/>
      <c r="L104" s="10">
        <f t="shared" si="4"/>
        <v>78.31</v>
      </c>
      <c r="M104" s="3"/>
    </row>
    <row r="105" spans="1:13" ht="90" x14ac:dyDescent="0.25">
      <c r="A105" s="2" t="s">
        <v>4</v>
      </c>
      <c r="B105" s="11">
        <v>24216</v>
      </c>
      <c r="C105" s="2" t="s">
        <v>26</v>
      </c>
      <c r="D105" s="26" t="s">
        <v>113</v>
      </c>
      <c r="E105" s="27">
        <v>57.67</v>
      </c>
      <c r="F105" s="28">
        <v>142.82</v>
      </c>
      <c r="G105" s="29">
        <v>34.44</v>
      </c>
      <c r="H105" s="30"/>
      <c r="I105" s="30"/>
      <c r="J105" s="30"/>
      <c r="K105" s="30"/>
      <c r="L105" s="10">
        <f t="shared" si="4"/>
        <v>78.31</v>
      </c>
      <c r="M105" s="2"/>
    </row>
    <row r="106" spans="1:13" ht="90" x14ac:dyDescent="0.25">
      <c r="A106" s="3" t="s">
        <v>4</v>
      </c>
      <c r="B106" s="4">
        <v>24219</v>
      </c>
      <c r="C106" s="3" t="s">
        <v>26</v>
      </c>
      <c r="D106" s="5" t="s">
        <v>114</v>
      </c>
      <c r="E106" s="6">
        <v>57.67</v>
      </c>
      <c r="F106" s="7">
        <v>142.82</v>
      </c>
      <c r="G106" s="8">
        <v>34.44</v>
      </c>
      <c r="H106" s="9"/>
      <c r="I106" s="9"/>
      <c r="J106" s="9"/>
      <c r="K106" s="9"/>
      <c r="L106" s="10">
        <f t="shared" si="4"/>
        <v>78.31</v>
      </c>
      <c r="M106" s="3"/>
    </row>
    <row r="107" spans="1:13" ht="90" x14ac:dyDescent="0.25">
      <c r="A107" s="2" t="s">
        <v>4</v>
      </c>
      <c r="B107" s="11">
        <v>24220</v>
      </c>
      <c r="C107" s="2" t="s">
        <v>21</v>
      </c>
      <c r="D107" s="26" t="s">
        <v>115</v>
      </c>
      <c r="E107" s="27">
        <v>57.67</v>
      </c>
      <c r="F107" s="28">
        <v>142.82</v>
      </c>
      <c r="G107" s="29">
        <v>34.44</v>
      </c>
      <c r="H107" s="30"/>
      <c r="I107" s="30"/>
      <c r="J107" s="30"/>
      <c r="K107" s="30"/>
      <c r="L107" s="10">
        <f t="shared" si="4"/>
        <v>78.31</v>
      </c>
      <c r="M107" s="2"/>
    </row>
    <row r="108" spans="1:13" ht="30" x14ac:dyDescent="0.25">
      <c r="A108" s="3" t="s">
        <v>4</v>
      </c>
      <c r="B108" s="4">
        <v>14934</v>
      </c>
      <c r="C108" s="3" t="s">
        <v>26</v>
      </c>
      <c r="D108" s="5" t="s">
        <v>116</v>
      </c>
      <c r="E108" s="6">
        <v>39.96</v>
      </c>
      <c r="F108" s="7">
        <v>40</v>
      </c>
      <c r="G108" s="8">
        <v>16.5</v>
      </c>
      <c r="H108" s="9"/>
      <c r="I108" s="9"/>
      <c r="J108" s="9"/>
      <c r="K108" s="9"/>
      <c r="L108" s="10">
        <f t="shared" si="4"/>
        <v>32.153333333333336</v>
      </c>
      <c r="M108" s="3"/>
    </row>
    <row r="109" spans="1:13" ht="30" x14ac:dyDescent="0.25">
      <c r="A109" s="2" t="s">
        <v>4</v>
      </c>
      <c r="B109" s="11">
        <v>22202</v>
      </c>
      <c r="C109" s="2" t="s">
        <v>5</v>
      </c>
      <c r="D109" s="26" t="s">
        <v>117</v>
      </c>
      <c r="E109" s="27">
        <v>20.8</v>
      </c>
      <c r="F109" s="28">
        <v>20.2</v>
      </c>
      <c r="G109" s="29">
        <v>16.5</v>
      </c>
      <c r="H109" s="30"/>
      <c r="I109" s="30"/>
      <c r="J109" s="30"/>
      <c r="K109" s="30"/>
      <c r="L109" s="10">
        <f t="shared" si="4"/>
        <v>19.166666666666668</v>
      </c>
      <c r="M109" s="2"/>
    </row>
    <row r="110" spans="1:13" ht="45" x14ac:dyDescent="0.25">
      <c r="A110" s="3" t="s">
        <v>4</v>
      </c>
      <c r="B110" s="4">
        <v>15024</v>
      </c>
      <c r="C110" s="3" t="s">
        <v>11</v>
      </c>
      <c r="D110" s="5" t="s">
        <v>118</v>
      </c>
      <c r="E110" s="6">
        <v>3.75</v>
      </c>
      <c r="F110" s="7"/>
      <c r="G110" s="8">
        <v>3.59</v>
      </c>
      <c r="H110" s="9"/>
      <c r="I110" s="9"/>
      <c r="J110" s="9">
        <v>10.57</v>
      </c>
      <c r="K110" s="9"/>
      <c r="L110" s="10">
        <f>AVERAGE(E110,G110,J110)</f>
        <v>5.97</v>
      </c>
      <c r="M110" s="49" t="s">
        <v>188</v>
      </c>
    </row>
    <row r="111" spans="1:13" x14ac:dyDescent="0.25">
      <c r="A111" s="2" t="s">
        <v>4</v>
      </c>
      <c r="B111" s="11">
        <v>15272</v>
      </c>
      <c r="C111" s="2" t="s">
        <v>11</v>
      </c>
      <c r="D111" s="26" t="s">
        <v>119</v>
      </c>
      <c r="E111" s="27">
        <v>0.35</v>
      </c>
      <c r="F111" s="28">
        <f>47.6/50</f>
        <v>0.95200000000000007</v>
      </c>
      <c r="G111" s="29">
        <v>0.16</v>
      </c>
      <c r="H111" s="30"/>
      <c r="I111" s="30">
        <v>0.5</v>
      </c>
      <c r="J111" s="30"/>
      <c r="K111" s="30"/>
      <c r="L111" s="10">
        <f>AVERAGE(E111,F111,G111,I111)</f>
        <v>0.49049999999999999</v>
      </c>
      <c r="M111" s="2"/>
    </row>
    <row r="112" spans="1:13" ht="30" x14ac:dyDescent="0.25">
      <c r="A112" s="3" t="s">
        <v>4</v>
      </c>
      <c r="B112" s="4">
        <v>14494</v>
      </c>
      <c r="C112" s="3" t="s">
        <v>120</v>
      </c>
      <c r="D112" s="5" t="s">
        <v>121</v>
      </c>
      <c r="E112" s="6">
        <v>0.23</v>
      </c>
      <c r="F112" s="7">
        <v>0.83</v>
      </c>
      <c r="G112" s="8">
        <v>0.6</v>
      </c>
      <c r="H112" s="9">
        <v>0.99</v>
      </c>
      <c r="I112" s="9">
        <v>0.55000000000000004</v>
      </c>
      <c r="J112" s="9"/>
      <c r="K112" s="9"/>
      <c r="L112" s="10">
        <f>AVERAGE(E112,F112,G112,H112,I112)</f>
        <v>0.64</v>
      </c>
      <c r="M112" s="3"/>
    </row>
    <row r="113" spans="1:13" x14ac:dyDescent="0.25">
      <c r="A113" s="2" t="s">
        <v>4</v>
      </c>
      <c r="B113" s="11">
        <v>14634</v>
      </c>
      <c r="C113" s="2" t="s">
        <v>13</v>
      </c>
      <c r="D113" s="26" t="s">
        <v>122</v>
      </c>
      <c r="E113" s="27">
        <v>0.13</v>
      </c>
      <c r="F113" s="28">
        <v>0.31</v>
      </c>
      <c r="G113" s="29">
        <v>0.17</v>
      </c>
      <c r="H113" s="30">
        <v>0.56999999999999995</v>
      </c>
      <c r="I113" s="30">
        <v>0.3</v>
      </c>
      <c r="J113" s="30"/>
      <c r="K113" s="30"/>
      <c r="L113" s="10">
        <f>AVERAGE(E113,F113,G113,H113,I113)</f>
        <v>0.29599999999999999</v>
      </c>
      <c r="M113" s="2"/>
    </row>
    <row r="114" spans="1:13" x14ac:dyDescent="0.25">
      <c r="A114" s="3" t="s">
        <v>4</v>
      </c>
      <c r="B114" s="4">
        <v>14635</v>
      </c>
      <c r="C114" s="3" t="s">
        <v>13</v>
      </c>
      <c r="D114" s="5" t="s">
        <v>123</v>
      </c>
      <c r="E114" s="6">
        <v>0.17</v>
      </c>
      <c r="F114" s="7">
        <v>0.46</v>
      </c>
      <c r="G114" s="8">
        <v>0.19</v>
      </c>
      <c r="H114" s="9">
        <v>0.56999999999999995</v>
      </c>
      <c r="I114" s="9">
        <v>0.36</v>
      </c>
      <c r="J114" s="9"/>
      <c r="K114" s="9"/>
      <c r="L114" s="10">
        <f>AVERAGE(E114,F114,G114,H114,I114)</f>
        <v>0.35</v>
      </c>
      <c r="M114" s="3"/>
    </row>
    <row r="115" spans="1:13" x14ac:dyDescent="0.25">
      <c r="A115" s="2" t="s">
        <v>4</v>
      </c>
      <c r="B115" s="11">
        <v>14747</v>
      </c>
      <c r="C115" s="2" t="s">
        <v>21</v>
      </c>
      <c r="D115" s="26" t="s">
        <v>124</v>
      </c>
      <c r="E115" s="27">
        <v>50.12</v>
      </c>
      <c r="F115" s="28">
        <v>50.91</v>
      </c>
      <c r="G115" s="29">
        <v>25</v>
      </c>
      <c r="H115" s="30"/>
      <c r="I115" s="30"/>
      <c r="J115" s="30"/>
      <c r="K115" s="30"/>
      <c r="L115" s="10">
        <f>AVERAGE(E115,F115,G115)</f>
        <v>42.01</v>
      </c>
      <c r="M115" s="2"/>
    </row>
    <row r="116" spans="1:13" ht="30" x14ac:dyDescent="0.25">
      <c r="A116" s="3" t="s">
        <v>4</v>
      </c>
      <c r="B116" s="4">
        <v>24226</v>
      </c>
      <c r="C116" s="3" t="s">
        <v>13</v>
      </c>
      <c r="D116" s="5" t="s">
        <v>125</v>
      </c>
      <c r="E116" s="6">
        <v>0.39</v>
      </c>
      <c r="F116" s="7">
        <v>1.07</v>
      </c>
      <c r="G116" s="8">
        <v>0.46</v>
      </c>
      <c r="H116" s="9">
        <v>0.92</v>
      </c>
      <c r="I116" s="9">
        <v>0.79</v>
      </c>
      <c r="J116" s="9"/>
      <c r="K116" s="9"/>
      <c r="L116" s="10">
        <f>AVERAGE(E116,F116,G116,H116,I116)</f>
        <v>0.72599999999999998</v>
      </c>
      <c r="M116" s="3"/>
    </row>
    <row r="117" spans="1:13" ht="30" x14ac:dyDescent="0.25">
      <c r="A117" s="2" t="s">
        <v>4</v>
      </c>
      <c r="B117" s="11">
        <v>14937</v>
      </c>
      <c r="C117" s="12" t="s">
        <v>26</v>
      </c>
      <c r="D117" s="13" t="s">
        <v>126</v>
      </c>
      <c r="E117" s="14">
        <v>22.33</v>
      </c>
      <c r="F117" s="15">
        <v>23.45</v>
      </c>
      <c r="G117" s="16"/>
      <c r="H117" s="17"/>
      <c r="I117" s="17"/>
      <c r="J117" s="17">
        <v>18.420000000000002</v>
      </c>
      <c r="K117" s="17"/>
      <c r="L117" s="10">
        <f>AVERAGE(E117,F117,J117)</f>
        <v>21.400000000000002</v>
      </c>
      <c r="M117" s="58" t="s">
        <v>190</v>
      </c>
    </row>
    <row r="118" spans="1:13" ht="30" x14ac:dyDescent="0.25">
      <c r="A118" s="3" t="s">
        <v>4</v>
      </c>
      <c r="B118" s="4">
        <v>15708</v>
      </c>
      <c r="C118" s="3" t="s">
        <v>32</v>
      </c>
      <c r="D118" s="5" t="s">
        <v>127</v>
      </c>
      <c r="E118" s="6">
        <v>3.1</v>
      </c>
      <c r="F118" s="7">
        <v>4.5</v>
      </c>
      <c r="G118" s="8">
        <v>2.4500000000000002</v>
      </c>
      <c r="H118" s="9">
        <v>4.8</v>
      </c>
      <c r="I118" s="9">
        <v>3.9</v>
      </c>
      <c r="J118" s="9"/>
      <c r="K118" s="9"/>
      <c r="L118" s="10">
        <f>AVERAGE(E118,F118,G118,H118,I118)</f>
        <v>3.75</v>
      </c>
      <c r="M118" s="3"/>
    </row>
    <row r="119" spans="1:13" ht="45" x14ac:dyDescent="0.25">
      <c r="A119" s="2" t="s">
        <v>4</v>
      </c>
      <c r="B119" s="11">
        <v>15869</v>
      </c>
      <c r="C119" s="2" t="s">
        <v>32</v>
      </c>
      <c r="D119" s="26" t="s">
        <v>128</v>
      </c>
      <c r="E119" s="27">
        <v>6.43</v>
      </c>
      <c r="F119" s="28">
        <v>12.9</v>
      </c>
      <c r="G119" s="29">
        <v>4.26</v>
      </c>
      <c r="H119" s="30">
        <v>8.4</v>
      </c>
      <c r="I119" s="30">
        <v>7</v>
      </c>
      <c r="J119" s="30"/>
      <c r="K119" s="30"/>
      <c r="L119" s="10">
        <f>AVERAGE(E119,F119,G119,H119,I119)</f>
        <v>7.7979999999999992</v>
      </c>
      <c r="M119" s="2"/>
    </row>
    <row r="120" spans="1:13" ht="30" x14ac:dyDescent="0.25">
      <c r="A120" s="3" t="s">
        <v>4</v>
      </c>
      <c r="B120" s="4">
        <v>15586</v>
      </c>
      <c r="C120" s="3" t="s">
        <v>32</v>
      </c>
      <c r="D120" s="5" t="s">
        <v>129</v>
      </c>
      <c r="E120" s="6">
        <v>3.87</v>
      </c>
      <c r="F120" s="7"/>
      <c r="G120" s="8">
        <v>3.46</v>
      </c>
      <c r="H120" s="9"/>
      <c r="I120" s="9"/>
      <c r="J120" s="9">
        <v>8.0500000000000007</v>
      </c>
      <c r="K120" s="9"/>
      <c r="L120" s="10">
        <f>AVERAGE(E120,G120,J120)</f>
        <v>5.1266666666666669</v>
      </c>
      <c r="M120" s="49" t="s">
        <v>189</v>
      </c>
    </row>
    <row r="121" spans="1:13" ht="30" x14ac:dyDescent="0.25">
      <c r="A121" s="2" t="s">
        <v>4</v>
      </c>
      <c r="B121" s="11">
        <v>14456</v>
      </c>
      <c r="C121" s="2" t="s">
        <v>32</v>
      </c>
      <c r="D121" s="26" t="s">
        <v>130</v>
      </c>
      <c r="E121" s="27">
        <v>0.78</v>
      </c>
      <c r="F121" s="28">
        <v>1.3</v>
      </c>
      <c r="G121" s="29">
        <v>0.49</v>
      </c>
      <c r="H121" s="30">
        <v>2.2000000000000002</v>
      </c>
      <c r="I121" s="30">
        <v>1</v>
      </c>
      <c r="J121" s="30"/>
      <c r="K121" s="30"/>
      <c r="L121" s="10">
        <f>AVERAGE(E121,F121,G121,H121,I121)</f>
        <v>1.1540000000000001</v>
      </c>
      <c r="M121" s="2"/>
    </row>
    <row r="122" spans="1:13" x14ac:dyDescent="0.25">
      <c r="A122" s="3" t="s">
        <v>4</v>
      </c>
      <c r="B122" s="4">
        <v>25903</v>
      </c>
      <c r="C122" s="3" t="s">
        <v>13</v>
      </c>
      <c r="D122" s="5" t="s">
        <v>131</v>
      </c>
      <c r="E122" s="6">
        <v>0.97</v>
      </c>
      <c r="F122" s="7">
        <v>1.35</v>
      </c>
      <c r="G122" s="8">
        <v>0.49</v>
      </c>
      <c r="H122" s="9">
        <v>2.7</v>
      </c>
      <c r="I122" s="9">
        <v>1</v>
      </c>
      <c r="J122" s="9"/>
      <c r="K122" s="9"/>
      <c r="L122" s="10">
        <f>AVERAGE(E122,F122,G122,H122,I122)</f>
        <v>1.302</v>
      </c>
      <c r="M122" s="3"/>
    </row>
    <row r="123" spans="1:13" x14ac:dyDescent="0.25">
      <c r="A123" s="2" t="s">
        <v>4</v>
      </c>
      <c r="B123" s="11">
        <v>15877</v>
      </c>
      <c r="C123" s="2" t="s">
        <v>5</v>
      </c>
      <c r="D123" s="26" t="s">
        <v>132</v>
      </c>
      <c r="E123" s="27">
        <v>9.16</v>
      </c>
      <c r="F123" s="28">
        <v>24.4</v>
      </c>
      <c r="G123" s="29">
        <v>7.5890000000000004</v>
      </c>
      <c r="H123" s="30">
        <v>16</v>
      </c>
      <c r="I123" s="30">
        <v>16</v>
      </c>
      <c r="J123" s="30"/>
      <c r="K123" s="30"/>
      <c r="L123" s="10">
        <f>AVERAGE(F123,,G123,H123,I123)</f>
        <v>12.797799999999999</v>
      </c>
      <c r="M123" s="2"/>
    </row>
    <row r="124" spans="1:13" ht="30" x14ac:dyDescent="0.25">
      <c r="A124" s="3" t="s">
        <v>4</v>
      </c>
      <c r="B124" s="4">
        <v>16124</v>
      </c>
      <c r="C124" s="3" t="s">
        <v>46</v>
      </c>
      <c r="D124" s="5" t="s">
        <v>133</v>
      </c>
      <c r="E124" s="6">
        <v>29.95</v>
      </c>
      <c r="F124" s="7">
        <v>46.8</v>
      </c>
      <c r="G124" s="8">
        <f>1.83*10</f>
        <v>18.3</v>
      </c>
      <c r="H124" s="9">
        <v>53</v>
      </c>
      <c r="I124" s="9">
        <v>45</v>
      </c>
      <c r="J124" s="9"/>
      <c r="K124" s="9"/>
      <c r="L124" s="10">
        <f t="shared" ref="L124:L129" si="5">AVERAGE(E124,F124,G124,H124,I124)</f>
        <v>38.61</v>
      </c>
      <c r="M124" s="3"/>
    </row>
    <row r="125" spans="1:13" ht="30" x14ac:dyDescent="0.25">
      <c r="A125" s="2" t="s">
        <v>4</v>
      </c>
      <c r="B125" s="11">
        <v>16125</v>
      </c>
      <c r="C125" s="2" t="s">
        <v>46</v>
      </c>
      <c r="D125" s="26" t="s">
        <v>134</v>
      </c>
      <c r="E125" s="27">
        <v>26.68</v>
      </c>
      <c r="F125" s="28">
        <v>49.7</v>
      </c>
      <c r="G125" s="29">
        <f>1.83*10</f>
        <v>18.3</v>
      </c>
      <c r="H125" s="30">
        <v>53</v>
      </c>
      <c r="I125" s="30">
        <v>45</v>
      </c>
      <c r="J125" s="30"/>
      <c r="K125" s="30"/>
      <c r="L125" s="10">
        <f t="shared" si="5"/>
        <v>38.536000000000001</v>
      </c>
      <c r="M125" s="2"/>
    </row>
    <row r="126" spans="1:13" ht="30" x14ac:dyDescent="0.25">
      <c r="A126" s="3" t="s">
        <v>4</v>
      </c>
      <c r="B126" s="4">
        <v>16126</v>
      </c>
      <c r="C126" s="3" t="s">
        <v>46</v>
      </c>
      <c r="D126" s="5" t="s">
        <v>135</v>
      </c>
      <c r="E126" s="6">
        <v>29.3</v>
      </c>
      <c r="F126" s="7">
        <v>49.7</v>
      </c>
      <c r="G126" s="8">
        <f>1.83*10</f>
        <v>18.3</v>
      </c>
      <c r="H126" s="9">
        <v>53</v>
      </c>
      <c r="I126" s="9">
        <v>45</v>
      </c>
      <c r="J126" s="9"/>
      <c r="K126" s="9"/>
      <c r="L126" s="10">
        <f t="shared" si="5"/>
        <v>39.06</v>
      </c>
      <c r="M126" s="3"/>
    </row>
    <row r="127" spans="1:13" ht="30" x14ac:dyDescent="0.25">
      <c r="A127" s="2" t="s">
        <v>4</v>
      </c>
      <c r="B127" s="11">
        <v>16127</v>
      </c>
      <c r="C127" s="2" t="s">
        <v>46</v>
      </c>
      <c r="D127" s="26" t="s">
        <v>136</v>
      </c>
      <c r="E127" s="27">
        <v>30.3</v>
      </c>
      <c r="F127" s="28">
        <v>49.7</v>
      </c>
      <c r="G127" s="29">
        <f>1.83*10</f>
        <v>18.3</v>
      </c>
      <c r="H127" s="30">
        <v>53</v>
      </c>
      <c r="I127" s="30">
        <v>45</v>
      </c>
      <c r="J127" s="30"/>
      <c r="K127" s="30"/>
      <c r="L127" s="10">
        <f t="shared" si="5"/>
        <v>39.260000000000005</v>
      </c>
      <c r="M127" s="2"/>
    </row>
    <row r="128" spans="1:13" ht="30" x14ac:dyDescent="0.25">
      <c r="A128" s="3" t="s">
        <v>4</v>
      </c>
      <c r="B128" s="4">
        <v>16173</v>
      </c>
      <c r="C128" s="3" t="s">
        <v>46</v>
      </c>
      <c r="D128" s="5" t="s">
        <v>137</v>
      </c>
      <c r="E128" s="6">
        <v>36.07</v>
      </c>
      <c r="F128" s="7">
        <v>44.8</v>
      </c>
      <c r="G128" s="8">
        <f>1.83*10</f>
        <v>18.3</v>
      </c>
      <c r="H128" s="9">
        <v>61</v>
      </c>
      <c r="I128" s="9">
        <v>49</v>
      </c>
      <c r="J128" s="9"/>
      <c r="K128" s="9"/>
      <c r="L128" s="10">
        <f t="shared" si="5"/>
        <v>41.834000000000003</v>
      </c>
      <c r="M128" s="3"/>
    </row>
    <row r="129" spans="1:15" ht="30" x14ac:dyDescent="0.25">
      <c r="A129" s="2" t="s">
        <v>4</v>
      </c>
      <c r="B129" s="11">
        <v>16174</v>
      </c>
      <c r="C129" s="2" t="s">
        <v>46</v>
      </c>
      <c r="D129" s="26" t="s">
        <v>138</v>
      </c>
      <c r="E129" s="27">
        <v>36.07</v>
      </c>
      <c r="F129" s="28">
        <v>55.4</v>
      </c>
      <c r="G129" s="29">
        <f>1.87*10</f>
        <v>18.700000000000003</v>
      </c>
      <c r="H129" s="30">
        <v>61</v>
      </c>
      <c r="I129" s="30">
        <v>49</v>
      </c>
      <c r="J129" s="30"/>
      <c r="K129" s="30"/>
      <c r="L129" s="10">
        <f t="shared" si="5"/>
        <v>44.034000000000006</v>
      </c>
      <c r="M129" s="2"/>
    </row>
    <row r="130" spans="1:15" x14ac:dyDescent="0.25">
      <c r="A130" s="3" t="s">
        <v>4</v>
      </c>
      <c r="B130" s="4">
        <v>15587</v>
      </c>
      <c r="C130" s="3" t="s">
        <v>34</v>
      </c>
      <c r="D130" s="5" t="s">
        <v>139</v>
      </c>
      <c r="E130" s="6">
        <v>0.82</v>
      </c>
      <c r="F130" s="7">
        <v>1.25</v>
      </c>
      <c r="G130" s="8">
        <v>0.63</v>
      </c>
      <c r="H130" s="9"/>
      <c r="I130" s="9">
        <v>0.69</v>
      </c>
      <c r="J130" s="9"/>
      <c r="K130" s="9"/>
      <c r="L130" s="10">
        <f>AVERAGE(F130,G130,I130)</f>
        <v>0.85666666666666658</v>
      </c>
      <c r="M130" s="3"/>
    </row>
    <row r="131" spans="1:15" x14ac:dyDescent="0.25">
      <c r="A131" s="2" t="s">
        <v>4</v>
      </c>
      <c r="B131" s="11">
        <v>15664</v>
      </c>
      <c r="C131" s="2" t="s">
        <v>140</v>
      </c>
      <c r="D131" s="26" t="s">
        <v>141</v>
      </c>
      <c r="E131" s="27">
        <v>0.59</v>
      </c>
      <c r="F131" s="28">
        <v>1.25</v>
      </c>
      <c r="G131" s="29">
        <v>0.55000000000000004</v>
      </c>
      <c r="H131" s="30">
        <v>1.7</v>
      </c>
      <c r="I131" s="30">
        <v>0.75</v>
      </c>
      <c r="J131" s="30"/>
      <c r="K131" s="30"/>
      <c r="L131" s="10">
        <f>AVERAGE(E131,F131,G131,H131,I131)</f>
        <v>0.96799999999999997</v>
      </c>
      <c r="M131" s="2"/>
    </row>
    <row r="132" spans="1:15" ht="30" x14ac:dyDescent="0.25">
      <c r="A132" s="3" t="s">
        <v>4</v>
      </c>
      <c r="B132" s="4">
        <v>15588</v>
      </c>
      <c r="C132" s="12" t="s">
        <v>140</v>
      </c>
      <c r="D132" s="13" t="s">
        <v>142</v>
      </c>
      <c r="E132" s="14" t="s">
        <v>7</v>
      </c>
      <c r="F132" s="15"/>
      <c r="G132" s="16">
        <v>0.57999999999999996</v>
      </c>
      <c r="H132" s="17"/>
      <c r="I132" s="17"/>
      <c r="J132" s="17">
        <v>1.07</v>
      </c>
      <c r="K132" s="17">
        <v>1.33</v>
      </c>
      <c r="L132" s="10">
        <f>AVERAGE(G132,J132,K132)</f>
        <v>0.99333333333333329</v>
      </c>
      <c r="M132" s="49" t="s">
        <v>192</v>
      </c>
      <c r="N132" s="1" t="s">
        <v>191</v>
      </c>
    </row>
    <row r="133" spans="1:15" ht="30" x14ac:dyDescent="0.25">
      <c r="A133" s="2" t="s">
        <v>4</v>
      </c>
      <c r="B133" s="11">
        <v>14640</v>
      </c>
      <c r="C133" s="2" t="s">
        <v>32</v>
      </c>
      <c r="D133" s="26" t="s">
        <v>143</v>
      </c>
      <c r="E133" s="27">
        <v>4.03</v>
      </c>
      <c r="F133" s="28">
        <v>6.9</v>
      </c>
      <c r="G133" s="29">
        <v>3.14</v>
      </c>
      <c r="H133" s="30">
        <v>7.4</v>
      </c>
      <c r="I133" s="30">
        <v>5.5</v>
      </c>
      <c r="J133" s="30"/>
      <c r="K133" s="30"/>
      <c r="L133" s="10">
        <f>AVERAGE(E133,F133,G133,H133,I133)</f>
        <v>5.3940000000000001</v>
      </c>
      <c r="M133" s="2"/>
    </row>
    <row r="134" spans="1:15" ht="30" x14ac:dyDescent="0.25">
      <c r="A134" s="3" t="s">
        <v>4</v>
      </c>
      <c r="B134" s="4">
        <v>14944</v>
      </c>
      <c r="C134" s="3" t="s">
        <v>28</v>
      </c>
      <c r="D134" s="5" t="s">
        <v>144</v>
      </c>
      <c r="E134" s="6">
        <v>12.03</v>
      </c>
      <c r="F134" s="7">
        <v>14.73</v>
      </c>
      <c r="G134" s="8">
        <v>6.3</v>
      </c>
      <c r="H134" s="9"/>
      <c r="I134" s="9"/>
      <c r="J134" s="9"/>
      <c r="K134" s="9"/>
      <c r="L134" s="10">
        <f>AVERAGE(E134,F134,G134)</f>
        <v>11.019999999999998</v>
      </c>
      <c r="M134" s="3"/>
    </row>
    <row r="135" spans="1:15" ht="30" x14ac:dyDescent="0.25">
      <c r="A135" s="2" t="s">
        <v>4</v>
      </c>
      <c r="B135" s="11">
        <v>20504</v>
      </c>
      <c r="C135" s="2" t="s">
        <v>18</v>
      </c>
      <c r="D135" s="26" t="s">
        <v>145</v>
      </c>
      <c r="E135" s="27" t="s">
        <v>7</v>
      </c>
      <c r="F135" s="28"/>
      <c r="G135" s="29">
        <v>13.88</v>
      </c>
      <c r="H135" s="30">
        <v>22</v>
      </c>
      <c r="I135" s="30">
        <v>29</v>
      </c>
      <c r="J135" s="30"/>
      <c r="K135" s="30"/>
      <c r="L135" s="10">
        <f>AVERAGE(G135,H135,I135)</f>
        <v>21.626666666666665</v>
      </c>
      <c r="M135" s="2"/>
    </row>
    <row r="136" spans="1:15" x14ac:dyDescent="0.25">
      <c r="A136" s="3" t="s">
        <v>4</v>
      </c>
      <c r="B136" s="4">
        <v>15907</v>
      </c>
      <c r="C136" s="3" t="s">
        <v>18</v>
      </c>
      <c r="D136" s="5" t="s">
        <v>146</v>
      </c>
      <c r="E136" s="6">
        <v>23</v>
      </c>
      <c r="F136" s="7">
        <v>29.9</v>
      </c>
      <c r="G136" s="8">
        <v>22</v>
      </c>
      <c r="H136" s="9">
        <v>22</v>
      </c>
      <c r="I136" s="9">
        <v>29</v>
      </c>
      <c r="J136" s="9"/>
      <c r="K136" s="9"/>
      <c r="L136" s="10">
        <f>AVERAGE(E136,F136,G136,H136,I136)</f>
        <v>25.18</v>
      </c>
      <c r="M136" s="3"/>
    </row>
    <row r="137" spans="1:15" x14ac:dyDescent="0.25">
      <c r="A137" s="2" t="s">
        <v>4</v>
      </c>
      <c r="B137" s="11">
        <v>15590</v>
      </c>
      <c r="C137" s="2" t="s">
        <v>15</v>
      </c>
      <c r="D137" s="26" t="s">
        <v>147</v>
      </c>
      <c r="E137" s="27">
        <v>0.87</v>
      </c>
      <c r="F137" s="28">
        <v>0.7</v>
      </c>
      <c r="G137" s="29">
        <v>0.42</v>
      </c>
      <c r="H137" s="30"/>
      <c r="I137" s="30">
        <v>1.2</v>
      </c>
      <c r="J137" s="30"/>
      <c r="K137" s="30"/>
      <c r="L137" s="10">
        <f>AVERAGE(E137,F137,G137,I137)</f>
        <v>0.79749999999999988</v>
      </c>
      <c r="M137" s="2"/>
    </row>
    <row r="138" spans="1:15" ht="45" x14ac:dyDescent="0.25">
      <c r="A138" s="3" t="s">
        <v>4</v>
      </c>
      <c r="B138" s="4">
        <v>14644</v>
      </c>
      <c r="C138" s="3" t="s">
        <v>26</v>
      </c>
      <c r="D138" s="5" t="s">
        <v>148</v>
      </c>
      <c r="E138" s="6">
        <v>1.71</v>
      </c>
      <c r="F138" s="7">
        <v>3.09</v>
      </c>
      <c r="G138" s="8">
        <v>1.2</v>
      </c>
      <c r="H138" s="9"/>
      <c r="I138" s="9"/>
      <c r="J138" s="9"/>
      <c r="K138" s="9"/>
      <c r="L138" s="10">
        <f>AVERAGE(E138,F138,G138)</f>
        <v>2</v>
      </c>
      <c r="M138" s="3"/>
    </row>
    <row r="139" spans="1:15" ht="30" x14ac:dyDescent="0.25">
      <c r="A139" s="2" t="s">
        <v>4</v>
      </c>
      <c r="B139" s="11">
        <v>14645</v>
      </c>
      <c r="C139" s="2" t="s">
        <v>26</v>
      </c>
      <c r="D139" s="26" t="s">
        <v>149</v>
      </c>
      <c r="E139" s="27">
        <v>10.8</v>
      </c>
      <c r="F139" s="28">
        <v>14.08</v>
      </c>
      <c r="G139" s="29">
        <v>4.8600000000000003</v>
      </c>
      <c r="H139" s="30"/>
      <c r="I139" s="30"/>
      <c r="J139" s="30"/>
      <c r="K139" s="30"/>
      <c r="L139" s="10">
        <f>AVERAGE(E139,F139,G139)</f>
        <v>9.913333333333334</v>
      </c>
      <c r="M139" s="2"/>
      <c r="O139">
        <v>-524</v>
      </c>
    </row>
    <row r="140" spans="1:15" ht="30" x14ac:dyDescent="0.25">
      <c r="A140" s="3" t="s">
        <v>4</v>
      </c>
      <c r="B140" s="4">
        <v>14950</v>
      </c>
      <c r="C140" s="3" t="s">
        <v>18</v>
      </c>
      <c r="D140" s="5" t="s">
        <v>150</v>
      </c>
      <c r="E140" s="6">
        <v>8.33</v>
      </c>
      <c r="F140" s="7">
        <v>12.15</v>
      </c>
      <c r="G140" s="8">
        <v>4.9000000000000004</v>
      </c>
      <c r="H140" s="9">
        <v>12.4</v>
      </c>
      <c r="I140" s="9">
        <v>12</v>
      </c>
      <c r="J140" s="9"/>
      <c r="K140" s="9"/>
      <c r="L140" s="10">
        <f>AVERAGE(E140,F140,G140,H140,I140)</f>
        <v>9.9559999999999995</v>
      </c>
      <c r="M140" s="3"/>
      <c r="O140">
        <v>900</v>
      </c>
    </row>
    <row r="141" spans="1:15" x14ac:dyDescent="0.25">
      <c r="A141" s="2" t="s">
        <v>4</v>
      </c>
      <c r="B141" s="11">
        <v>15285</v>
      </c>
      <c r="C141" s="2" t="s">
        <v>46</v>
      </c>
      <c r="D141" s="26" t="s">
        <v>151</v>
      </c>
      <c r="E141" s="14">
        <v>33.659999999999997</v>
      </c>
      <c r="F141" s="28">
        <v>69.3</v>
      </c>
      <c r="G141" s="29">
        <v>69</v>
      </c>
      <c r="H141" s="30">
        <v>72</v>
      </c>
      <c r="I141" s="30">
        <v>45</v>
      </c>
      <c r="J141" s="30"/>
      <c r="K141" s="30"/>
      <c r="L141" s="10">
        <f>AVERAGE(E141,F141,G141,H141,I141)</f>
        <v>57.791999999999994</v>
      </c>
      <c r="M141" s="2"/>
      <c r="O141">
        <f>SUM(O139:O140)</f>
        <v>376</v>
      </c>
    </row>
    <row r="142" spans="1:15" x14ac:dyDescent="0.25">
      <c r="O142">
        <v>496</v>
      </c>
    </row>
    <row r="143" spans="1:15" x14ac:dyDescent="0.25">
      <c r="O143">
        <f>O142-O141</f>
        <v>120</v>
      </c>
    </row>
  </sheetData>
  <phoneticPr fontId="9" type="noConversion"/>
  <hyperlinks>
    <hyperlink ref="M21" r:id="rId1" xr:uid="{C685D099-959F-4921-8165-F4EE376D5803}"/>
    <hyperlink ref="M32" r:id="rId2" xr:uid="{1CCC3A1B-0A13-4EE8-9729-F735EC3A63A2}"/>
    <hyperlink ref="M48" r:id="rId3" xr:uid="{80E5D98C-4AB0-493A-90DD-E3B0A4BEEE3A}"/>
    <hyperlink ref="M98" r:id="rId4" display="https://www.brcirurgica.com.br/instrumento-cirurgico/pinca-clinica-para-algodao-n-17-precision/produto/659/17106?parceiro=9285&amp;gad_source=1&amp;gad_campaignid=23242587275&amp;gbraid=0AAAAADnnvblU6kha_PLdsG2aSPPccygDY&amp;gclid=Cj0KCQjwzY7VBhDwARIsAFtPvBTR1ZiXzCquHhe4llg8DTv0oml9CHPt0o6keBPbApJ-QvvDBfXgPnsaAlNmEALw_wcB" xr:uid="{B54BF63D-08FA-4B8C-AA2B-D1468FA1BCB6}"/>
    <hyperlink ref="M88" r:id="rId5" xr:uid="{69E62475-E5B9-49F7-AE87-D9AE59DBFA19}"/>
    <hyperlink ref="M110" r:id="rId6" xr:uid="{7CCDBC5E-5385-4CC2-BAE9-F5D90D6D3EB5}"/>
    <hyperlink ref="M120" r:id="rId7" xr:uid="{EF569CE6-012C-443D-80DE-F68EB4AD0E89}"/>
    <hyperlink ref="M117" r:id="rId8" xr:uid="{0835A73E-035E-487C-8EE7-FB3A86C0D69B}"/>
    <hyperlink ref="M132" r:id="rId9" xr:uid="{8E0BC014-1B96-46F2-A80A-A94518F6304B}"/>
    <hyperlink ref="M3" r:id="rId10" xr:uid="{90606C51-7525-4016-93B2-757491406CDA}"/>
  </hyperlinks>
  <pageMargins left="0.511811024" right="0.511811024" top="0.78740157499999996" bottom="0.78740157499999996" header="0.31496062000000002" footer="0.31496062000000002"/>
  <pageSetup paperSize="9" scale="47" fitToHeight="0" orientation="landscape" r:id="rId11"/>
  <legacy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MÉDIA PARA LICITAÇÃO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2026-09-17T18:37:23Z</cp:lastPrinted>
  <dcterms:created xsi:type="dcterms:W3CDTF">2026-08-18T14:03:20Z</dcterms:created>
  <dcterms:modified xsi:type="dcterms:W3CDTF">2026-09-17T19:46:35Z</dcterms:modified>
</cp:coreProperties>
</file>