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040" tabRatio="802"/>
  </bookViews>
  <sheets>
    <sheet name="1.Planilha de Custos" sheetId="2" r:id="rId1"/>
    <sheet name="2.Encargos Sociais" sheetId="8" r:id="rId2"/>
    <sheet name="3.BDI" sheetId="4" r:id="rId3"/>
  </sheets>
  <definedNames>
    <definedName name="AbaDeprec">#REF!</definedName>
    <definedName name="AbaRemun">#REF!</definedName>
    <definedName name="_xlnm.Print_Area" localSheetId="0">'1.Planilha de Custos'!$B$11:$G$78</definedName>
    <definedName name="_xlnm.Print_Area" localSheetId="1">'2.Encargos Sociais'!$A$1:$C$35</definedName>
  </definedNames>
  <calcPr calcId="145621"/>
</workbook>
</file>

<file path=xl/calcChain.xml><?xml version="1.0" encoding="utf-8"?>
<calcChain xmlns="http://schemas.openxmlformats.org/spreadsheetml/2006/main">
  <c r="D177" i="2" l="1"/>
  <c r="D176" i="2"/>
  <c r="D175" i="2"/>
  <c r="D174" i="2"/>
  <c r="D172" i="2"/>
  <c r="D171" i="2"/>
  <c r="D170" i="2"/>
  <c r="D165" i="2"/>
  <c r="D155" i="2"/>
  <c r="D125" i="2"/>
  <c r="D126" i="2" s="1"/>
  <c r="D136" i="2"/>
  <c r="D116" i="2"/>
  <c r="D106" i="2"/>
  <c r="D95" i="2"/>
  <c r="D173" i="2" l="1"/>
  <c r="E60" i="2"/>
  <c r="F60" i="2" s="1"/>
  <c r="G60" i="2" s="1"/>
  <c r="E59" i="2"/>
  <c r="F59" i="2" s="1"/>
  <c r="G59" i="2" s="1"/>
  <c r="E49" i="2"/>
  <c r="F49" i="2" s="1"/>
  <c r="G49" i="2" s="1"/>
  <c r="E40" i="2"/>
  <c r="F40" i="2" s="1"/>
  <c r="G40" i="2" s="1"/>
  <c r="E39" i="2"/>
  <c r="F39" i="2" s="1"/>
  <c r="G39" i="2" s="1"/>
  <c r="E50" i="2"/>
  <c r="F50" i="2" s="1"/>
  <c r="G50" i="2" s="1"/>
  <c r="G41" i="2" l="1"/>
  <c r="G51" i="2"/>
  <c r="G61" i="2"/>
  <c r="C11" i="4" l="1"/>
  <c r="C16" i="4" s="1"/>
  <c r="F9" i="4"/>
  <c r="E9" i="4"/>
  <c r="D9" i="4"/>
  <c r="C13" i="8"/>
  <c r="F61" i="2"/>
  <c r="E62" i="2" s="1"/>
  <c r="B28" i="2"/>
  <c r="B30" i="2"/>
  <c r="F51" i="2" l="1"/>
  <c r="F31" i="2"/>
  <c r="F41" i="2"/>
  <c r="E52" i="2" l="1"/>
  <c r="E42" i="2"/>
  <c r="C31" i="8"/>
  <c r="C21" i="8"/>
  <c r="C30" i="8" s="1"/>
  <c r="C25" i="8" l="1"/>
  <c r="C28" i="8" s="1"/>
  <c r="C32" i="8"/>
  <c r="C33" i="8" l="1"/>
  <c r="D62" i="2" s="1"/>
  <c r="F62" i="2" s="1"/>
  <c r="G62" i="2" s="1"/>
  <c r="G63" i="2" s="1"/>
  <c r="D52" i="2" l="1"/>
  <c r="D42" i="2"/>
  <c r="F42" i="2" s="1"/>
  <c r="G42" i="2" s="1"/>
  <c r="G44" i="2" l="1"/>
  <c r="G43" i="2"/>
  <c r="E44" i="2" s="1"/>
  <c r="F52" i="2"/>
  <c r="F63" i="2"/>
  <c r="E64" i="2" s="1"/>
  <c r="F64" i="2" s="1"/>
  <c r="G64" i="2" s="1"/>
  <c r="F20" i="2" s="1"/>
  <c r="G52" i="2" l="1"/>
  <c r="G53" i="2" s="1"/>
  <c r="F53" i="2"/>
  <c r="E54" i="2" s="1"/>
  <c r="F54" i="2" s="1"/>
  <c r="G54" i="2" s="1"/>
  <c r="F19" i="2" s="1"/>
  <c r="F18" i="2"/>
  <c r="F44" i="2"/>
  <c r="G66" i="2" l="1"/>
  <c r="E72" i="2" s="1"/>
  <c r="F72" i="2" s="1"/>
  <c r="G73" i="2" s="1"/>
  <c r="G75" i="2" s="1"/>
  <c r="F21" i="2" s="1"/>
  <c r="G78" i="2" l="1"/>
  <c r="F22" i="2" l="1"/>
  <c r="D169" i="2"/>
  <c r="D178" i="2" s="1"/>
</calcChain>
</file>

<file path=xl/comments1.xml><?xml version="1.0" encoding="utf-8"?>
<comments xmlns="http://schemas.openxmlformats.org/spreadsheetml/2006/main">
  <authors>
    <author>Clauber Bridi</author>
  </authors>
  <commentList>
    <comment ref="B15" author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8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42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44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49" author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D50" author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52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54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58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0" author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62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D64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2" authorId="0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<sst xmlns="http://schemas.openxmlformats.org/spreadsheetml/2006/main" count="235" uniqueCount="166">
  <si>
    <t>hora</t>
  </si>
  <si>
    <t>Adicional de Insalubridade</t>
  </si>
  <si>
    <t>%</t>
  </si>
  <si>
    <t>Soma</t>
  </si>
  <si>
    <t>Encargos Sociais</t>
  </si>
  <si>
    <t>Total do Efetivo</t>
  </si>
  <si>
    <t>Adicional Noturno</t>
  </si>
  <si>
    <t>mês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</si>
  <si>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</si>
  <si>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</si>
  <si>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</si>
  <si>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</si>
  <si>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</si>
  <si>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</si>
  <si>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</si>
  <si>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1. Mão-de-obra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</si>
  <si>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</si>
  <si>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</si>
  <si>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</si>
  <si>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</si>
  <si>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</si>
  <si>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</si>
  <si>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</si>
  <si>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</si>
  <si>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</si>
  <si>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</si>
  <si>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</si>
  <si>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</si>
  <si>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</si>
  <si>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</si>
  <si>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</si>
  <si>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</si>
  <si>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</si>
  <si>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</si>
  <si>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</si>
  <si>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</si>
  <si>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</si>
  <si>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</si>
  <si>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</si>
  <si>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</si>
  <si>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</si>
  <si>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</si>
  <si>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</si>
  <si>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</si>
  <si>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</si>
  <si>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</si>
  <si>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</si>
  <si>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</si>
  <si>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</si>
  <si>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</si>
  <si>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</si>
  <si>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</si>
  <si>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</si>
  <si>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</si>
  <si>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</si>
  <si>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</si>
  <si>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</si>
  <si>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</si>
  <si>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</si>
  <si>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</si>
  <si>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</si>
  <si>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</si>
  <si>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</si>
  <si>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</si>
  <si>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</si>
  <si>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</si>
  <si>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</si>
  <si>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</si>
  <si>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</si>
  <si>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</si>
  <si>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</si>
  <si>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</si>
  <si>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</si>
  <si>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</si>
  <si>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</si>
  <si>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</si>
  <si>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</si>
  <si>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</si>
  <si>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</si>
  <si>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</si>
  <si>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</si>
  <si>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</si>
  <si>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</si>
  <si>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</si>
  <si>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</si>
  <si>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</si>
  <si>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</si>
  <si>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</si>
  <si>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</si>
  <si>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Descrição do Item</t>
  </si>
  <si>
    <t>Orçamento Sintético</t>
  </si>
  <si>
    <t>Piso da categoria</t>
  </si>
  <si>
    <t>C2</t>
  </si>
  <si>
    <t>B3</t>
  </si>
  <si>
    <t>PREÇO MENSAL TOTAL (R$/mês)</t>
  </si>
  <si>
    <t xml:space="preserve">2. Composição dos Encargos Sociais </t>
  </si>
  <si>
    <t>Custo unitário</t>
  </si>
  <si>
    <t>CUSTO MENSAL COM BDI (R$/mês)</t>
  </si>
  <si>
    <t>Referência estudo TCE</t>
  </si>
  <si>
    <t>i</t>
  </si>
  <si>
    <t>Reincidência de FGTS sobre aviso prévio indenizado</t>
  </si>
  <si>
    <t>1.1. Enfermeiro Responsável Técnico</t>
  </si>
  <si>
    <t>1.2. Técnico Enfermagem</t>
  </si>
  <si>
    <t>1.3. Condutor Socorrista</t>
  </si>
  <si>
    <t xml:space="preserve">1.3. Condutor </t>
  </si>
  <si>
    <t>Total do Enfermeiro</t>
  </si>
  <si>
    <t xml:space="preserve">PREÇO TOTAL MENSAL </t>
  </si>
  <si>
    <t>Total por Técnico Enfermagem</t>
  </si>
  <si>
    <t>Total por Condutor</t>
  </si>
  <si>
    <t>Adicional noturno</t>
  </si>
  <si>
    <t xml:space="preserve">Total de mão-de-obra </t>
  </si>
  <si>
    <t>enfermeiro</t>
  </si>
  <si>
    <t>Adicional noturno (20%)</t>
  </si>
  <si>
    <t>1. Mão de obra</t>
  </si>
  <si>
    <t>7. Benefícios e Despesas Indiretas - BDI</t>
  </si>
  <si>
    <t xml:space="preserve">          </t>
  </si>
  <si>
    <t>3. Composição do BDI - Benefícios e Despesas Indiretas</t>
  </si>
  <si>
    <t>1. OPERACIONALIZAÇÃO E EXECUÇÃO DE SERVIÇOS DE ATENDIMENTO MÓVEL DE URGÊNCIA - SAMU</t>
  </si>
  <si>
    <t>horas/mês</t>
  </si>
  <si>
    <t>Planilha de Custos – Vale Alimentação</t>
  </si>
  <si>
    <t>Custo Mensal</t>
  </si>
  <si>
    <t>Função</t>
  </si>
  <si>
    <t>Qtde</t>
  </si>
  <si>
    <t>Custo Mensal (R$)</t>
  </si>
  <si>
    <t>Condutor – Dia</t>
  </si>
  <si>
    <t>Condutor – Noite</t>
  </si>
  <si>
    <t>Técnica – Dia</t>
  </si>
  <si>
    <t>Técnica – Noite</t>
  </si>
  <si>
    <t>Subtotal Plantões</t>
  </si>
  <si>
    <t>Enfermeiro RT</t>
  </si>
  <si>
    <t>TOTAL MENSAL</t>
  </si>
  <si>
    <t>Item</t>
  </si>
  <si>
    <t>Valor (R$)</t>
  </si>
  <si>
    <t>Total Mensal</t>
  </si>
  <si>
    <t>Total Anual (12 meses)</t>
  </si>
  <si>
    <t>Planilha de Custos – Manuteção Preventiva e Corretiva da VTR</t>
  </si>
  <si>
    <t xml:space="preserve">Manutenção </t>
  </si>
  <si>
    <t xml:space="preserve">Preventiva </t>
  </si>
  <si>
    <t xml:space="preserve">Corretiva </t>
  </si>
  <si>
    <t>Planilha de Custos – Combustivel - Diesel S10</t>
  </si>
  <si>
    <t>Disel S10</t>
  </si>
  <si>
    <t>Planilha de Custos – Higienização externa da VTR</t>
  </si>
  <si>
    <t xml:space="preserve">Lavagem 1x na semana </t>
  </si>
  <si>
    <t xml:space="preserve">Planilha de Custos – Materiais, Equipamentos e Insumos médicos </t>
  </si>
  <si>
    <t xml:space="preserve">Materias e Medicamentos </t>
  </si>
  <si>
    <t>Planilha de Custos – Uniformes e EPIs</t>
  </si>
  <si>
    <t>Planilha de Custos – Seguro da VTR</t>
  </si>
  <si>
    <t xml:space="preserve">Seguro </t>
  </si>
  <si>
    <t xml:space="preserve">Planilha de Custos – Gases Medicinais </t>
  </si>
  <si>
    <t xml:space="preserve">Oxigênio </t>
  </si>
  <si>
    <t xml:space="preserve">Mão-de-obra </t>
  </si>
  <si>
    <t>Vale alimentação</t>
  </si>
  <si>
    <t>Manutenção viatura</t>
  </si>
  <si>
    <t>Combustível</t>
  </si>
  <si>
    <t>Higienização viatura</t>
  </si>
  <si>
    <t>Materiais e equipamentos</t>
  </si>
  <si>
    <t>Uniforme e EPI</t>
  </si>
  <si>
    <t>Seguro viatura</t>
  </si>
  <si>
    <t>Gases medicinais</t>
  </si>
  <si>
    <t>Total</t>
  </si>
  <si>
    <t>Planilha Geral de Custos Mensal (compilado das tabelas anteriores)</t>
  </si>
  <si>
    <t>ESTADO DO RIO GRANDE DO SUL</t>
  </si>
  <si>
    <t>PREFEITURA MUNICIPAL DE TRÊS CACHOEIRAS</t>
  </si>
  <si>
    <t>PLANILHA DE CUSTOS</t>
  </si>
  <si>
    <t>Quantidade mensal</t>
  </si>
  <si>
    <t>Custo Mensal Uniformes e Calçados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</si>
</sst>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&quot;R$ &quot;#,##0.00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75">
    <xf numFmtId="0" fontId="0" fillId="0" borderId="0" xfId="0"/>
    <xf numFmtId="0" fontId="7" fillId="0" borderId="0" xfId="0" applyFont="1"/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3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5" fontId="7" fillId="0" borderId="1" xfId="3" applyFont="1" applyBorder="1" applyAlignment="1">
      <alignment horizontal="center" vertical="center"/>
    </xf>
    <xf numFmtId="165" fontId="4" fillId="2" borderId="4" xfId="3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5" fontId="4" fillId="0" borderId="6" xfId="3" applyFont="1" applyBorder="1" applyAlignment="1">
      <alignment vertical="center"/>
    </xf>
    <xf numFmtId="165" fontId="4" fillId="0" borderId="7" xfId="3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65" fontId="6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4" fillId="0" borderId="10" xfId="3" applyFont="1" applyBorder="1" applyAlignment="1">
      <alignment horizontal="center" vertical="center"/>
    </xf>
    <xf numFmtId="165" fontId="4" fillId="0" borderId="5" xfId="3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Continuous" vertical="center"/>
    </xf>
    <xf numFmtId="165" fontId="4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165" fontId="0" fillId="0" borderId="8" xfId="3" applyFont="1" applyBorder="1" applyAlignment="1">
      <alignment vertical="center"/>
    </xf>
    <xf numFmtId="165" fontId="4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7" fillId="0" borderId="1" xfId="3" applyFont="1" applyBorder="1" applyAlignment="1">
      <alignment vertical="center"/>
    </xf>
    <xf numFmtId="165" fontId="7" fillId="0" borderId="0" xfId="3" applyFont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65" fontId="11" fillId="2" borderId="15" xfId="3" applyFont="1" applyFill="1" applyBorder="1" applyAlignment="1">
      <alignment horizontal="center" vertical="center"/>
    </xf>
    <xf numFmtId="165" fontId="11" fillId="2" borderId="16" xfId="3" applyFont="1" applyFill="1" applyBorder="1" applyAlignment="1">
      <alignment horizontal="center" vertical="center"/>
    </xf>
    <xf numFmtId="165" fontId="4" fillId="0" borderId="17" xfId="3" applyFont="1" applyBorder="1" applyAlignment="1">
      <alignment horizontal="center" vertical="center"/>
    </xf>
    <xf numFmtId="165" fontId="7" fillId="0" borderId="8" xfId="3" applyFont="1" applyBorder="1" applyAlignment="1">
      <alignment vertical="center"/>
    </xf>
    <xf numFmtId="165" fontId="7" fillId="0" borderId="12" xfId="3" applyFont="1" applyBorder="1" applyAlignment="1">
      <alignment vertical="center"/>
    </xf>
    <xf numFmtId="166" fontId="7" fillId="0" borderId="0" xfId="3" applyNumberFormat="1" applyFont="1" applyBorder="1" applyAlignment="1">
      <alignment horizontal="center" vertical="center"/>
    </xf>
    <xf numFmtId="1" fontId="7" fillId="0" borderId="18" xfId="3" applyNumberFormat="1" applyFont="1" applyBorder="1" applyAlignment="1">
      <alignment horizontal="center" vertical="center"/>
    </xf>
    <xf numFmtId="165" fontId="7" fillId="0" borderId="17" xfId="3" applyFont="1" applyBorder="1" applyAlignment="1">
      <alignment vertical="center"/>
    </xf>
    <xf numFmtId="165" fontId="7" fillId="0" borderId="9" xfId="3" applyFont="1" applyBorder="1" applyAlignment="1">
      <alignment vertical="center"/>
    </xf>
    <xf numFmtId="0" fontId="0" fillId="0" borderId="9" xfId="0" applyBorder="1" applyAlignment="1">
      <alignment vertical="center"/>
    </xf>
    <xf numFmtId="1" fontId="7" fillId="0" borderId="10" xfId="3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7" fillId="0" borderId="1" xfId="3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5" fontId="4" fillId="0" borderId="1" xfId="3" applyFont="1" applyBorder="1" applyAlignment="1">
      <alignment horizontal="center" vertical="center"/>
    </xf>
    <xf numFmtId="165" fontId="4" fillId="0" borderId="30" xfId="3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5" fontId="4" fillId="0" borderId="0" xfId="3" applyFont="1" applyAlignment="1">
      <alignment horizontal="center" vertical="center"/>
    </xf>
    <xf numFmtId="165" fontId="4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0" borderId="12" xfId="3" applyFont="1" applyBorder="1" applyAlignment="1">
      <alignment vertical="center"/>
    </xf>
    <xf numFmtId="165" fontId="4" fillId="0" borderId="8" xfId="0" applyNumberFormat="1" applyFont="1" applyBorder="1" applyAlignment="1">
      <alignment vertical="center"/>
    </xf>
    <xf numFmtId="165" fontId="4" fillId="0" borderId="8" xfId="3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165" fontId="4" fillId="0" borderId="12" xfId="3" applyFont="1" applyBorder="1" applyAlignment="1">
      <alignment horizontal="left" vertical="center"/>
    </xf>
    <xf numFmtId="4" fontId="4" fillId="0" borderId="8" xfId="0" applyNumberFormat="1" applyFont="1" applyBorder="1" applyAlignment="1">
      <alignment horizontal="centerContinuous" vertical="center"/>
    </xf>
    <xf numFmtId="4" fontId="0" fillId="0" borderId="0" xfId="0" applyNumberForma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0" fillId="0" borderId="33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4" xfId="3" applyFont="1" applyFill="1" applyBorder="1" applyAlignment="1">
      <alignment vertical="center"/>
    </xf>
    <xf numFmtId="0" fontId="16" fillId="0" borderId="2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0" fontId="16" fillId="0" borderId="18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10" fontId="17" fillId="0" borderId="18" xfId="0" applyNumberFormat="1" applyFont="1" applyBorder="1" applyAlignment="1">
      <alignment horizontal="right" vertical="center"/>
    </xf>
    <xf numFmtId="0" fontId="16" fillId="5" borderId="2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10" fontId="17" fillId="5" borderId="18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7" fillId="0" borderId="0" xfId="0" applyNumberFormat="1" applyFont="1"/>
    <xf numFmtId="9" fontId="16" fillId="0" borderId="0" xfId="2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 wrapText="1"/>
    </xf>
    <xf numFmtId="0" fontId="16" fillId="7" borderId="22" xfId="0" applyFont="1" applyFill="1" applyBorder="1" applyAlignment="1">
      <alignment horizontal="left" vertical="center"/>
    </xf>
    <xf numFmtId="0" fontId="17" fillId="7" borderId="31" xfId="0" applyFont="1" applyFill="1" applyBorder="1" applyAlignment="1">
      <alignment horizontal="left" vertical="center"/>
    </xf>
    <xf numFmtId="10" fontId="17" fillId="7" borderId="32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10" fontId="17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10" fontId="16" fillId="0" borderId="0" xfId="0" applyNumberFormat="1" applyFont="1" applyAlignment="1">
      <alignment horizontal="right" vertical="center"/>
    </xf>
    <xf numFmtId="0" fontId="16" fillId="4" borderId="0" xfId="0" applyFont="1" applyFill="1" applyAlignment="1">
      <alignment horizontal="left" vertical="center"/>
    </xf>
    <xf numFmtId="0" fontId="20" fillId="0" borderId="0" xfId="0" applyFont="1" applyAlignment="1">
      <alignment horizontal="justify" vertical="center"/>
    </xf>
    <xf numFmtId="0" fontId="9" fillId="0" borderId="0" xfId="1" applyBorder="1" applyAlignment="1" applyProtection="1">
      <alignment horizontal="left" vertical="center"/>
    </xf>
    <xf numFmtId="0" fontId="21" fillId="0" borderId="0" xfId="0" applyFont="1"/>
    <xf numFmtId="0" fontId="16" fillId="0" borderId="0" xfId="0" applyFont="1" applyAlignment="1">
      <alignment horizontal="right" vertical="center"/>
    </xf>
    <xf numFmtId="0" fontId="9" fillId="0" borderId="0" xfId="1" applyBorder="1" applyAlignment="1" applyProtection="1">
      <alignment vertical="center"/>
    </xf>
    <xf numFmtId="0" fontId="6" fillId="0" borderId="21" xfId="0" applyFont="1" applyBorder="1"/>
    <xf numFmtId="0" fontId="6" fillId="0" borderId="33" xfId="0" applyFont="1" applyBorder="1"/>
    <xf numFmtId="0" fontId="8" fillId="0" borderId="33" xfId="0" applyFont="1" applyBorder="1" applyAlignment="1">
      <alignment horizontal="left" vertical="center"/>
    </xf>
    <xf numFmtId="9" fontId="6" fillId="0" borderId="21" xfId="2" applyFont="1" applyBorder="1"/>
    <xf numFmtId="9" fontId="6" fillId="0" borderId="1" xfId="2" applyFont="1" applyBorder="1" applyAlignment="1">
      <alignment horizontal="center"/>
    </xf>
    <xf numFmtId="9" fontId="6" fillId="0" borderId="18" xfId="2" applyFont="1" applyBorder="1"/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10" fontId="6" fillId="3" borderId="10" xfId="0" applyNumberFormat="1" applyFont="1" applyFill="1" applyBorder="1" applyAlignment="1">
      <alignment horizontal="center" vertical="center"/>
    </xf>
    <xf numFmtId="10" fontId="6" fillId="0" borderId="18" xfId="2" applyNumberFormat="1" applyFont="1" applyBorder="1"/>
    <xf numFmtId="0" fontId="6" fillId="0" borderId="2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0" fontId="6" fillId="3" borderId="18" xfId="0" applyNumberFormat="1" applyFont="1" applyFill="1" applyBorder="1" applyAlignment="1">
      <alignment horizontal="center" vertical="center"/>
    </xf>
    <xf numFmtId="10" fontId="6" fillId="0" borderId="18" xfId="0" applyNumberFormat="1" applyFont="1" applyBorder="1" applyAlignment="1">
      <alignment horizontal="center" vertical="center"/>
    </xf>
    <xf numFmtId="0" fontId="6" fillId="0" borderId="18" xfId="0" applyFont="1" applyBorder="1"/>
    <xf numFmtId="0" fontId="6" fillId="0" borderId="22" xfId="0" applyFont="1" applyBorder="1" applyAlignment="1">
      <alignment horizontal="left" vertical="center"/>
    </xf>
    <xf numFmtId="10" fontId="6" fillId="3" borderId="3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3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10" fontId="6" fillId="0" borderId="25" xfId="0" applyNumberFormat="1" applyFont="1" applyBorder="1" applyAlignment="1">
      <alignment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vertical="center"/>
    </xf>
    <xf numFmtId="0" fontId="8" fillId="5" borderId="5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vertical="center"/>
    </xf>
    <xf numFmtId="10" fontId="8" fillId="5" borderId="7" xfId="0" applyNumberFormat="1" applyFont="1" applyFill="1" applyBorder="1" applyAlignment="1">
      <alignment horizontal="center" vertical="center" wrapText="1"/>
    </xf>
    <xf numFmtId="10" fontId="6" fillId="0" borderId="21" xfId="2" applyNumberFormat="1" applyFont="1" applyBorder="1" applyAlignment="1">
      <alignment horizontal="right"/>
    </xf>
    <xf numFmtId="10" fontId="6" fillId="0" borderId="1" xfId="2" applyNumberFormat="1" applyFont="1" applyBorder="1" applyAlignment="1">
      <alignment horizontal="right"/>
    </xf>
    <xf numFmtId="10" fontId="6" fillId="0" borderId="18" xfId="2" applyNumberFormat="1" applyFont="1" applyBorder="1" applyAlignment="1">
      <alignment horizontal="right"/>
    </xf>
    <xf numFmtId="10" fontId="6" fillId="0" borderId="22" xfId="2" applyNumberFormat="1" applyFont="1" applyBorder="1" applyAlignment="1">
      <alignment horizontal="right"/>
    </xf>
    <xf numFmtId="10" fontId="6" fillId="0" borderId="31" xfId="2" applyNumberFormat="1" applyFont="1" applyBorder="1" applyAlignment="1">
      <alignment horizontal="right"/>
    </xf>
    <xf numFmtId="10" fontId="6" fillId="0" borderId="32" xfId="2" applyNumberFormat="1" applyFont="1" applyBorder="1" applyAlignment="1">
      <alignment horizontal="right"/>
    </xf>
    <xf numFmtId="167" fontId="4" fillId="0" borderId="1" xfId="0" applyNumberFormat="1" applyFont="1" applyBorder="1" applyAlignment="1">
      <alignment vertical="center"/>
    </xf>
    <xf numFmtId="165" fontId="4" fillId="0" borderId="9" xfId="3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5" fontId="4" fillId="0" borderId="8" xfId="3" applyFont="1" applyBorder="1" applyAlignment="1">
      <alignment horizontal="center" vertical="center"/>
    </xf>
    <xf numFmtId="0" fontId="6" fillId="0" borderId="21" xfId="0" applyFont="1" applyBorder="1" applyAlignment="1">
      <alignment horizontal="right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2" xfId="3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right"/>
    </xf>
    <xf numFmtId="0" fontId="7" fillId="0" borderId="2" xfId="2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11" fillId="2" borderId="15" xfId="0" applyFont="1" applyFill="1" applyBorder="1" applyAlignment="1">
      <alignment horizontal="right"/>
    </xf>
    <xf numFmtId="0" fontId="4" fillId="0" borderId="8" xfId="0" applyFont="1" applyBorder="1" applyAlignment="1">
      <alignment horizontal="right"/>
    </xf>
    <xf numFmtId="10" fontId="2" fillId="0" borderId="13" xfId="2" applyNumberFormat="1" applyFont="1" applyBorder="1" applyAlignment="1">
      <alignment vertical="center"/>
    </xf>
    <xf numFmtId="10" fontId="2" fillId="0" borderId="13" xfId="2" applyNumberFormat="1" applyFont="1" applyBorder="1" applyAlignment="1">
      <alignment horizontal="right" vertical="center"/>
    </xf>
    <xf numFmtId="165" fontId="7" fillId="0" borderId="40" xfId="3" applyFont="1" applyBorder="1" applyAlignment="1">
      <alignment vertical="center"/>
    </xf>
    <xf numFmtId="165" fontId="11" fillId="2" borderId="11" xfId="3" applyFont="1" applyFill="1" applyBorder="1" applyAlignment="1">
      <alignment horizontal="center" vertical="center"/>
    </xf>
    <xf numFmtId="165" fontId="4" fillId="0" borderId="1" xfId="3" applyFont="1" applyBorder="1" applyAlignment="1">
      <alignment vertical="center"/>
    </xf>
    <xf numFmtId="165" fontId="4" fillId="0" borderId="4" xfId="3" applyFont="1" applyBorder="1" applyAlignment="1">
      <alignment vertical="center"/>
    </xf>
    <xf numFmtId="167" fontId="4" fillId="0" borderId="3" xfId="0" applyNumberFormat="1" applyFont="1" applyBorder="1" applyAlignment="1">
      <alignment vertical="center"/>
    </xf>
    <xf numFmtId="165" fontId="22" fillId="0" borderId="0" xfId="3" applyFont="1" applyAlignment="1">
      <alignment vertical="center"/>
    </xf>
    <xf numFmtId="165" fontId="2" fillId="0" borderId="0" xfId="3" applyFont="1" applyFill="1" applyAlignment="1">
      <alignment vertical="center"/>
    </xf>
    <xf numFmtId="0" fontId="5" fillId="0" borderId="0" xfId="0" applyFont="1" applyAlignment="1">
      <alignment vertical="center"/>
    </xf>
    <xf numFmtId="165" fontId="5" fillId="0" borderId="0" xfId="3" applyFont="1" applyFill="1" applyBorder="1" applyAlignment="1">
      <alignment vertical="center"/>
    </xf>
    <xf numFmtId="0" fontId="22" fillId="4" borderId="23" xfId="0" applyFont="1" applyFill="1" applyBorder="1" applyAlignment="1">
      <alignment vertical="center"/>
    </xf>
    <xf numFmtId="0" fontId="22" fillId="4" borderId="24" xfId="0" applyFont="1" applyFill="1" applyBorder="1" applyAlignment="1">
      <alignment vertical="center"/>
    </xf>
    <xf numFmtId="165" fontId="22" fillId="4" borderId="24" xfId="3" applyFont="1" applyFill="1" applyBorder="1" applyAlignment="1">
      <alignment vertical="center"/>
    </xf>
    <xf numFmtId="165" fontId="22" fillId="4" borderId="25" xfId="3" applyFont="1" applyFill="1" applyBorder="1" applyAlignment="1">
      <alignment vertical="center"/>
    </xf>
    <xf numFmtId="0" fontId="4" fillId="4" borderId="33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165" fontId="2" fillId="4" borderId="0" xfId="3" applyFont="1" applyFill="1" applyBorder="1" applyAlignment="1">
      <alignment vertical="center"/>
    </xf>
    <xf numFmtId="165" fontId="2" fillId="4" borderId="34" xfId="3" applyFont="1" applyFill="1" applyBorder="1" applyAlignment="1">
      <alignment vertical="center"/>
    </xf>
    <xf numFmtId="0" fontId="2" fillId="4" borderId="33" xfId="0" applyFont="1" applyFill="1" applyBorder="1" applyAlignment="1">
      <alignment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165" fontId="11" fillId="4" borderId="15" xfId="3" applyFont="1" applyFill="1" applyBorder="1" applyAlignment="1">
      <alignment horizontal="center" vertical="center"/>
    </xf>
    <xf numFmtId="165" fontId="11" fillId="4" borderId="16" xfId="3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165" fontId="2" fillId="4" borderId="1" xfId="3" applyFont="1" applyFill="1" applyBorder="1" applyAlignment="1">
      <alignment horizontal="center" vertical="center"/>
    </xf>
    <xf numFmtId="164" fontId="4" fillId="4" borderId="29" xfId="0" applyNumberFormat="1" applyFont="1" applyFill="1" applyBorder="1" applyAlignment="1">
      <alignment vertical="center"/>
    </xf>
    <xf numFmtId="165" fontId="2" fillId="4" borderId="2" xfId="3" applyFont="1" applyFill="1" applyBorder="1" applyAlignment="1">
      <alignment horizontal="center" vertical="center"/>
    </xf>
    <xf numFmtId="165" fontId="4" fillId="4" borderId="4" xfId="3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165" fontId="2" fillId="4" borderId="6" xfId="3" applyFont="1" applyFill="1" applyBorder="1" applyAlignment="1">
      <alignment vertical="center"/>
    </xf>
    <xf numFmtId="165" fontId="2" fillId="4" borderId="7" xfId="3" applyFont="1" applyFill="1" applyBorder="1" applyAlignment="1">
      <alignment vertical="center"/>
    </xf>
    <xf numFmtId="165" fontId="4" fillId="4" borderId="4" xfId="3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165" fontId="4" fillId="4" borderId="0" xfId="3" applyFont="1" applyFill="1" applyBorder="1" applyAlignment="1">
      <alignment vertical="center"/>
    </xf>
    <xf numFmtId="165" fontId="4" fillId="4" borderId="34" xfId="3" applyFont="1" applyFill="1" applyBorder="1" applyAlignment="1">
      <alignment horizontal="center" vertical="center"/>
    </xf>
    <xf numFmtId="165" fontId="7" fillId="0" borderId="41" xfId="3" applyFont="1" applyBorder="1" applyAlignment="1">
      <alignment horizontal="center" vertical="center"/>
    </xf>
    <xf numFmtId="165" fontId="7" fillId="0" borderId="2" xfId="3" applyFont="1" applyFill="1" applyBorder="1" applyAlignment="1">
      <alignment horizontal="center" vertical="center"/>
    </xf>
    <xf numFmtId="165" fontId="7" fillId="0" borderId="1" xfId="3" applyFont="1" applyFill="1" applyBorder="1" applyAlignment="1">
      <alignment horizontal="right"/>
    </xf>
    <xf numFmtId="165" fontId="4" fillId="0" borderId="0" xfId="3" applyFont="1" applyFill="1" applyAlignment="1">
      <alignment horizontal="center" vertical="center"/>
    </xf>
    <xf numFmtId="12" fontId="7" fillId="0" borderId="1" xfId="0" applyNumberFormat="1" applyFont="1" applyBorder="1" applyAlignment="1">
      <alignment horizontal="right"/>
    </xf>
    <xf numFmtId="165" fontId="7" fillId="0" borderId="3" xfId="3" applyFont="1" applyBorder="1" applyAlignment="1">
      <alignment vertical="center"/>
    </xf>
    <xf numFmtId="165" fontId="4" fillId="0" borderId="3" xfId="3" applyFont="1" applyBorder="1" applyAlignment="1">
      <alignment vertical="center"/>
    </xf>
    <xf numFmtId="1" fontId="4" fillId="0" borderId="4" xfId="3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10" fontId="6" fillId="4" borderId="18" xfId="0" applyNumberFormat="1" applyFont="1" applyFill="1" applyBorder="1" applyAlignment="1">
      <alignment horizontal="center" vertical="center"/>
    </xf>
    <xf numFmtId="10" fontId="23" fillId="0" borderId="1" xfId="2" applyNumberFormat="1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165" fontId="4" fillId="4" borderId="42" xfId="3" applyFont="1" applyFill="1" applyBorder="1" applyAlignment="1">
      <alignment vertical="center"/>
    </xf>
    <xf numFmtId="164" fontId="4" fillId="0" borderId="4" xfId="0" applyNumberFormat="1" applyFont="1" applyBorder="1" applyAlignment="1">
      <alignment horizontal="right" vertical="center"/>
    </xf>
    <xf numFmtId="43" fontId="7" fillId="0" borderId="0" xfId="0" applyNumberFormat="1" applyFont="1" applyAlignment="1">
      <alignment vertical="center"/>
    </xf>
    <xf numFmtId="0" fontId="0" fillId="0" borderId="1" xfId="0" applyBorder="1"/>
    <xf numFmtId="0" fontId="26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4" fontId="24" fillId="0" borderId="1" xfId="0" applyNumberFormat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5" fillId="0" borderId="1" xfId="0" applyFont="1" applyBorder="1"/>
    <xf numFmtId="4" fontId="5" fillId="0" borderId="1" xfId="0" applyNumberFormat="1" applyFont="1" applyBorder="1"/>
    <xf numFmtId="0" fontId="5" fillId="0" borderId="0" xfId="0" applyFont="1"/>
    <xf numFmtId="0" fontId="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164" fontId="4" fillId="3" borderId="4" xfId="0" applyNumberFormat="1" applyFont="1" applyFill="1" applyBorder="1" applyAlignment="1">
      <alignment vertical="center"/>
    </xf>
    <xf numFmtId="0" fontId="24" fillId="0" borderId="0" xfId="0" applyFont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4" fontId="4" fillId="3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4" fontId="1" fillId="0" borderId="1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4" fontId="24" fillId="3" borderId="1" xfId="0" applyNumberFormat="1" applyFont="1" applyFill="1" applyBorder="1" applyAlignment="1">
      <alignment vertical="center" wrapText="1"/>
    </xf>
    <xf numFmtId="0" fontId="2" fillId="0" borderId="0" xfId="0" applyFont="1"/>
    <xf numFmtId="165" fontId="2" fillId="0" borderId="0" xfId="3" applyFont="1" applyAlignment="1">
      <alignment vertical="center"/>
    </xf>
    <xf numFmtId="4" fontId="4" fillId="0" borderId="1" xfId="0" applyNumberFormat="1" applyFont="1" applyBorder="1" applyAlignment="1">
      <alignment vertical="center" wrapText="1"/>
    </xf>
    <xf numFmtId="0" fontId="0" fillId="0" borderId="1" xfId="0" applyFill="1" applyBorder="1"/>
    <xf numFmtId="0" fontId="26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4" fontId="24" fillId="0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0" fillId="3" borderId="1" xfId="0" applyNumberFormat="1" applyFill="1" applyBorder="1" applyAlignment="1">
      <alignment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165" fontId="4" fillId="0" borderId="5" xfId="3" applyFont="1" applyBorder="1" applyAlignment="1">
      <alignment horizontal="center" vertical="center"/>
    </xf>
    <xf numFmtId="165" fontId="4" fillId="0" borderId="6" xfId="3" applyFont="1" applyBorder="1" applyAlignment="1">
      <alignment horizontal="center" vertical="center"/>
    </xf>
    <xf numFmtId="165" fontId="4" fillId="0" borderId="36" xfId="3" applyFont="1" applyBorder="1" applyAlignment="1">
      <alignment horizontal="center" vertical="center"/>
    </xf>
    <xf numFmtId="165" fontId="5" fillId="6" borderId="5" xfId="3" applyFont="1" applyFill="1" applyBorder="1" applyAlignment="1">
      <alignment horizontal="center" vertical="center"/>
    </xf>
    <xf numFmtId="165" fontId="5" fillId="6" borderId="6" xfId="3" applyFont="1" applyFill="1" applyBorder="1" applyAlignment="1">
      <alignment horizontal="center" vertical="center"/>
    </xf>
    <xf numFmtId="165" fontId="5" fillId="6" borderId="7" xfId="3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9" fontId="8" fillId="0" borderId="19" xfId="2" applyFont="1" applyBorder="1" applyAlignment="1">
      <alignment horizontal="center"/>
    </xf>
    <xf numFmtId="9" fontId="8" fillId="0" borderId="20" xfId="2" applyFont="1" applyBorder="1" applyAlignment="1">
      <alignment horizontal="center"/>
    </xf>
    <xf numFmtId="9" fontId="8" fillId="0" borderId="10" xfId="2" applyFont="1" applyBorder="1" applyAlignment="1">
      <alignment horizont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0</xdr:row>
          <xdr:rowOff>85725</xdr:rowOff>
        </xdr:from>
        <xdr:to>
          <xdr:col>2</xdr:col>
          <xdr:colOff>981075</xdr:colOff>
          <xdr:row>3</xdr:row>
          <xdr:rowOff>133350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J186"/>
  <sheetViews>
    <sheetView tabSelected="1" topLeftCell="A175" zoomScaleNormal="100" zoomScaleSheetLayoutView="100" workbookViewId="0">
      <selection activeCell="B185" sqref="B185:G186"/>
    </sheetView>
  </sheetViews>
  <sheetFormatPr defaultColWidth="9.140625" defaultRowHeight="12.75" x14ac:dyDescent="0.2"/>
  <cols>
    <col min="1" max="1" width="5.28515625" style="5" customWidth="1"/>
    <col min="2" max="2" width="44.5703125" style="5" customWidth="1"/>
    <col min="3" max="3" width="16" style="5" bestFit="1" customWidth="1"/>
    <col min="4" max="4" width="12.5703125" style="5" customWidth="1"/>
    <col min="5" max="5" width="14.7109375" style="6" customWidth="1"/>
    <col min="6" max="6" width="15.42578125" style="6" customWidth="1"/>
    <col min="7" max="7" width="13.28515625" style="6" customWidth="1"/>
    <col min="8" max="8" width="28.140625" style="6" customWidth="1"/>
    <col min="9" max="9" width="9.140625" style="5"/>
    <col min="10" max="10" width="14.5703125" style="5" customWidth="1"/>
    <col min="11" max="11" width="13.42578125" style="5" customWidth="1"/>
    <col min="12" max="16384" width="9.140625" style="5"/>
  </cols>
  <sheetData>
    <row r="5" spans="2:8" ht="15.75" x14ac:dyDescent="0.2">
      <c r="B5" s="245" t="s">
        <v>161</v>
      </c>
      <c r="C5" s="245"/>
      <c r="D5" s="245"/>
      <c r="E5" s="245"/>
      <c r="F5" s="245"/>
      <c r="G5" s="245"/>
    </row>
    <row r="6" spans="2:8" ht="15.75" x14ac:dyDescent="0.2">
      <c r="B6" s="245" t="s">
        <v>162</v>
      </c>
      <c r="C6" s="245"/>
      <c r="D6" s="245"/>
      <c r="E6" s="245"/>
      <c r="F6" s="245"/>
      <c r="G6" s="245"/>
    </row>
    <row r="9" spans="2:8" ht="15.75" x14ac:dyDescent="0.2">
      <c r="B9" s="246" t="s">
        <v>163</v>
      </c>
      <c r="C9" s="246"/>
      <c r="D9" s="246"/>
      <c r="E9" s="246"/>
      <c r="F9" s="246"/>
      <c r="G9" s="246"/>
    </row>
    <row r="10" spans="2:8" ht="13.5" thickBot="1" x14ac:dyDescent="0.25"/>
    <row r="11" spans="2:8" s="4" customFormat="1" ht="15.75" x14ac:dyDescent="0.2">
      <c r="B11" s="247" t="s">
        <v>117</v>
      </c>
      <c r="C11" s="248"/>
      <c r="D11" s="248"/>
      <c r="E11" s="248"/>
      <c r="F11" s="248"/>
      <c r="G11" s="249"/>
      <c r="H11" s="21"/>
    </row>
    <row r="12" spans="2:8" s="4" customFormat="1" ht="21.75" customHeight="1" x14ac:dyDescent="0.2">
      <c r="B12" s="250" t="s">
        <v>14</v>
      </c>
      <c r="C12" s="251"/>
      <c r="D12" s="251"/>
      <c r="E12" s="251"/>
      <c r="F12" s="251"/>
      <c r="G12" s="252"/>
      <c r="H12" s="21"/>
    </row>
    <row r="13" spans="2:8" s="4" customFormat="1" ht="21.75" customHeight="1" x14ac:dyDescent="0.2">
      <c r="B13" s="200"/>
      <c r="C13" s="201"/>
      <c r="D13" s="201"/>
      <c r="E13" s="201"/>
      <c r="F13" s="201"/>
      <c r="G13" s="202"/>
      <c r="H13" s="21"/>
    </row>
    <row r="14" spans="2:8" s="2" customFormat="1" ht="10.9" customHeight="1" thickBot="1" x14ac:dyDescent="0.25">
      <c r="B14" s="66"/>
      <c r="C14" s="62"/>
      <c r="D14" s="62"/>
      <c r="E14" s="67"/>
      <c r="F14" s="67"/>
      <c r="G14" s="68"/>
      <c r="H14" s="3"/>
    </row>
    <row r="15" spans="2:8" s="2" customFormat="1" ht="15.75" customHeight="1" thickBot="1" x14ac:dyDescent="0.25">
      <c r="B15" s="256" t="s">
        <v>90</v>
      </c>
      <c r="C15" s="257"/>
      <c r="D15" s="257"/>
      <c r="E15" s="257"/>
      <c r="F15" s="257"/>
      <c r="G15" s="258"/>
      <c r="H15" s="3"/>
    </row>
    <row r="16" spans="2:8" s="2" customFormat="1" ht="15.75" customHeight="1" x14ac:dyDescent="0.2">
      <c r="B16" s="37" t="s">
        <v>89</v>
      </c>
      <c r="C16" s="22"/>
      <c r="D16" s="22"/>
      <c r="E16" s="131"/>
      <c r="F16" s="50" t="s">
        <v>9</v>
      </c>
      <c r="G16" s="23" t="s">
        <v>2</v>
      </c>
      <c r="H16" s="3"/>
    </row>
    <row r="17" spans="2:8" s="7" customFormat="1" ht="15.75" customHeight="1" x14ac:dyDescent="0.2">
      <c r="B17" s="56" t="s">
        <v>113</v>
      </c>
      <c r="C17" s="57"/>
      <c r="D17" s="58"/>
      <c r="E17" s="58"/>
      <c r="F17" s="156"/>
      <c r="G17" s="130"/>
      <c r="H17" s="26"/>
    </row>
    <row r="18" spans="2:8" s="2" customFormat="1" ht="15.75" customHeight="1" thickBot="1" x14ac:dyDescent="0.25">
      <c r="B18" s="30" t="s">
        <v>101</v>
      </c>
      <c r="C18" s="27"/>
      <c r="D18" s="28"/>
      <c r="E18" s="28"/>
      <c r="F18" s="194">
        <f>G44</f>
        <v>10184.458917233598</v>
      </c>
      <c r="G18" s="150">
        <v>0.13270000000000001</v>
      </c>
      <c r="H18" s="3"/>
    </row>
    <row r="19" spans="2:8" s="2" customFormat="1" ht="15.75" customHeight="1" thickBot="1" x14ac:dyDescent="0.25">
      <c r="B19" s="30" t="s">
        <v>102</v>
      </c>
      <c r="C19" s="27"/>
      <c r="D19" s="28"/>
      <c r="E19" s="28"/>
      <c r="F19" s="155">
        <f>G54</f>
        <v>29612.987037815037</v>
      </c>
      <c r="G19" s="150">
        <v>0.38579999999999998</v>
      </c>
      <c r="H19" s="3"/>
    </row>
    <row r="20" spans="2:8" s="2" customFormat="1" ht="15.75" customHeight="1" thickBot="1" x14ac:dyDescent="0.25">
      <c r="B20" s="30" t="s">
        <v>103</v>
      </c>
      <c r="C20" s="27"/>
      <c r="D20" s="28"/>
      <c r="E20" s="28"/>
      <c r="F20" s="155">
        <f>G64</f>
        <v>26568.954756383999</v>
      </c>
      <c r="G20" s="150">
        <v>0.34620000000000001</v>
      </c>
      <c r="H20" s="3"/>
    </row>
    <row r="21" spans="2:8" s="7" customFormat="1" ht="15.75" customHeight="1" thickBot="1" x14ac:dyDescent="0.25">
      <c r="B21" s="60" t="s">
        <v>114</v>
      </c>
      <c r="C21" s="61"/>
      <c r="D21" s="58"/>
      <c r="E21" s="58"/>
      <c r="F21" s="203">
        <f>G75</f>
        <v>10386.341711339208</v>
      </c>
      <c r="G21" s="151">
        <v>0.1353</v>
      </c>
      <c r="H21" s="26"/>
    </row>
    <row r="22" spans="2:8" s="2" customFormat="1" ht="15.75" customHeight="1" thickBot="1" x14ac:dyDescent="0.25">
      <c r="B22" s="24" t="s">
        <v>106</v>
      </c>
      <c r="C22" s="25"/>
      <c r="D22" s="18"/>
      <c r="E22" s="18"/>
      <c r="F22" s="204">
        <f>G78</f>
        <v>76752.742422771844</v>
      </c>
      <c r="G22" s="151">
        <v>1</v>
      </c>
      <c r="H22" s="3"/>
    </row>
    <row r="25" spans="2:8" ht="13.5" thickBot="1" x14ac:dyDescent="0.25"/>
    <row r="26" spans="2:8" s="2" customFormat="1" ht="15" customHeight="1" thickBot="1" x14ac:dyDescent="0.25">
      <c r="B26" s="256" t="s">
        <v>35</v>
      </c>
      <c r="C26" s="257"/>
      <c r="D26" s="257"/>
      <c r="E26" s="257"/>
      <c r="F26" s="258"/>
      <c r="G26" s="6"/>
      <c r="H26" s="3"/>
    </row>
    <row r="27" spans="2:8" s="2" customFormat="1" ht="15" customHeight="1" thickBot="1" x14ac:dyDescent="0.25">
      <c r="B27" s="253" t="s">
        <v>10</v>
      </c>
      <c r="C27" s="254"/>
      <c r="D27" s="254"/>
      <c r="E27" s="255"/>
      <c r="F27" s="29" t="s">
        <v>11</v>
      </c>
      <c r="G27" s="6"/>
      <c r="H27" s="3"/>
    </row>
    <row r="28" spans="2:8" s="2" customFormat="1" ht="15" customHeight="1" x14ac:dyDescent="0.2">
      <c r="B28" s="42" t="str">
        <f>+B36</f>
        <v>1.1. Enfermeiro Responsável Técnico</v>
      </c>
      <c r="C28" s="43"/>
      <c r="D28" s="43"/>
      <c r="E28" s="44"/>
      <c r="F28" s="45">
        <v>1</v>
      </c>
      <c r="G28" s="6"/>
      <c r="H28" s="3"/>
    </row>
    <row r="29" spans="2:8" s="2" customFormat="1" ht="15" customHeight="1" x14ac:dyDescent="0.2">
      <c r="B29" s="140" t="s">
        <v>102</v>
      </c>
      <c r="C29" s="38"/>
      <c r="D29" s="38"/>
      <c r="E29" s="46"/>
      <c r="F29" s="41">
        <v>6</v>
      </c>
      <c r="G29" s="6"/>
      <c r="H29" s="3"/>
    </row>
    <row r="30" spans="2:8" s="2" customFormat="1" ht="15" customHeight="1" thickBot="1" x14ac:dyDescent="0.25">
      <c r="B30" s="39" t="str">
        <f>+B56</f>
        <v xml:space="preserve">1.3. Condutor </v>
      </c>
      <c r="C30" s="38"/>
      <c r="D30" s="38"/>
      <c r="E30" s="46"/>
      <c r="F30" s="41">
        <v>6</v>
      </c>
      <c r="G30" s="6"/>
      <c r="H30" s="3"/>
    </row>
    <row r="31" spans="2:8" s="2" customFormat="1" ht="15" customHeight="1" thickBot="1" x14ac:dyDescent="0.25">
      <c r="B31" s="155" t="s">
        <v>110</v>
      </c>
      <c r="C31" s="196"/>
      <c r="D31" s="196"/>
      <c r="E31" s="197"/>
      <c r="F31" s="195">
        <f>SUM(F28:F30)</f>
        <v>13</v>
      </c>
      <c r="G31" s="6"/>
      <c r="H31" s="3"/>
    </row>
    <row r="32" spans="2:8" s="2" customFormat="1" ht="15" customHeight="1" x14ac:dyDescent="0.2">
      <c r="B32" s="20"/>
      <c r="C32" s="59"/>
      <c r="D32" s="32"/>
      <c r="E32" s="32"/>
      <c r="F32" s="32"/>
      <c r="G32" s="6"/>
      <c r="H32" s="3"/>
    </row>
    <row r="33" spans="2:8" s="2" customFormat="1" ht="15.75" customHeight="1" x14ac:dyDescent="0.2">
      <c r="B33" s="32"/>
      <c r="C33" s="32"/>
      <c r="D33" s="32"/>
      <c r="E33" s="5"/>
      <c r="F33" s="40"/>
      <c r="G33" s="5"/>
      <c r="H33" s="3"/>
    </row>
    <row r="34" spans="2:8" ht="13.15" customHeight="1" x14ac:dyDescent="0.2">
      <c r="B34" s="7" t="s">
        <v>15</v>
      </c>
    </row>
    <row r="35" spans="2:8" ht="11.25" customHeight="1" x14ac:dyDescent="0.2"/>
    <row r="36" spans="2:8" ht="13.9" customHeight="1" thickBot="1" x14ac:dyDescent="0.25">
      <c r="B36" s="7" t="s">
        <v>101</v>
      </c>
    </row>
    <row r="37" spans="2:8" ht="13.9" customHeight="1" thickBot="1" x14ac:dyDescent="0.25">
      <c r="B37" s="33" t="s">
        <v>16</v>
      </c>
      <c r="C37" s="34" t="s">
        <v>17</v>
      </c>
      <c r="D37" s="34" t="s">
        <v>11</v>
      </c>
      <c r="E37" s="35" t="s">
        <v>96</v>
      </c>
      <c r="F37" s="35" t="s">
        <v>18</v>
      </c>
      <c r="G37" s="153" t="s">
        <v>19</v>
      </c>
    </row>
    <row r="38" spans="2:8" ht="13.15" customHeight="1" x14ac:dyDescent="0.2">
      <c r="B38" s="9" t="s">
        <v>91</v>
      </c>
      <c r="C38" s="141" t="s">
        <v>118</v>
      </c>
      <c r="D38" s="143">
        <v>120</v>
      </c>
      <c r="E38" s="189">
        <v>45.53</v>
      </c>
      <c r="F38" s="11">
        <v>5463.61</v>
      </c>
      <c r="G38" s="31">
        <v>5463.61</v>
      </c>
    </row>
    <row r="39" spans="2:8" ht="13.15" customHeight="1" x14ac:dyDescent="0.2">
      <c r="B39" s="138" t="s">
        <v>112</v>
      </c>
      <c r="C39" s="141" t="s">
        <v>0</v>
      </c>
      <c r="D39" s="144">
        <v>20</v>
      </c>
      <c r="E39" s="189">
        <f>E38*0.2</f>
        <v>9.1059999999999999</v>
      </c>
      <c r="F39" s="11">
        <f>D39*E39</f>
        <v>182.12</v>
      </c>
      <c r="G39" s="152">
        <f>F39</f>
        <v>182.12</v>
      </c>
    </row>
    <row r="40" spans="2:8" x14ac:dyDescent="0.2">
      <c r="B40" s="12" t="s">
        <v>1</v>
      </c>
      <c r="C40" s="13" t="s">
        <v>2</v>
      </c>
      <c r="D40" s="146">
        <v>20</v>
      </c>
      <c r="E40" s="47">
        <f>1621*20%</f>
        <v>324.20000000000005</v>
      </c>
      <c r="F40" s="14">
        <f>E40</f>
        <v>324.20000000000005</v>
      </c>
      <c r="G40" s="6">
        <f>F40</f>
        <v>324.20000000000005</v>
      </c>
    </row>
    <row r="41" spans="2:8" x14ac:dyDescent="0.2">
      <c r="B41" s="51" t="s">
        <v>3</v>
      </c>
      <c r="C41" s="52"/>
      <c r="D41" s="147"/>
      <c r="E41" s="53"/>
      <c r="F41" s="54">
        <f>SUM(F38:F40)</f>
        <v>5969.9299999999994</v>
      </c>
      <c r="G41" s="31">
        <f>SUM(G38:G40)</f>
        <v>5969.9299999999994</v>
      </c>
    </row>
    <row r="42" spans="2:8" x14ac:dyDescent="0.2">
      <c r="B42" s="12" t="s">
        <v>4</v>
      </c>
      <c r="C42" s="13" t="s">
        <v>2</v>
      </c>
      <c r="D42" s="190">
        <f>'2.Encargos Sociais'!$C$33*100</f>
        <v>70.595951999999997</v>
      </c>
      <c r="E42" s="14">
        <f>F41</f>
        <v>5969.9299999999994</v>
      </c>
      <c r="F42" s="14">
        <f>E42*D42/100</f>
        <v>4214.5289172335997</v>
      </c>
      <c r="G42" s="6">
        <f>F42</f>
        <v>4214.5289172335997</v>
      </c>
    </row>
    <row r="43" spans="2:8" ht="13.5" thickBot="1" x14ac:dyDescent="0.25">
      <c r="B43" s="51" t="s">
        <v>105</v>
      </c>
      <c r="C43" s="52"/>
      <c r="D43" s="147"/>
      <c r="E43" s="53"/>
      <c r="F43" s="54"/>
      <c r="G43" s="193">
        <f>SUM(G41:G42)</f>
        <v>10184.458917233598</v>
      </c>
    </row>
    <row r="44" spans="2:8" ht="13.5" thickBot="1" x14ac:dyDescent="0.25">
      <c r="B44" s="12" t="s">
        <v>5</v>
      </c>
      <c r="C44" s="142" t="s">
        <v>111</v>
      </c>
      <c r="D44" s="146">
        <v>1</v>
      </c>
      <c r="E44" s="14">
        <f>G43</f>
        <v>10184.458917233598</v>
      </c>
      <c r="F44" s="188">
        <f>D44*E44</f>
        <v>10184.458917233598</v>
      </c>
      <c r="G44" s="155">
        <f>SUM(G41:G42)</f>
        <v>10184.458917233598</v>
      </c>
      <c r="H44" s="3"/>
    </row>
    <row r="45" spans="2:8" ht="11.25" customHeight="1" x14ac:dyDescent="0.2">
      <c r="D45" s="145"/>
    </row>
    <row r="46" spans="2:8" ht="13.5" thickBot="1" x14ac:dyDescent="0.25">
      <c r="B46" s="7" t="s">
        <v>102</v>
      </c>
      <c r="D46" s="145"/>
    </row>
    <row r="47" spans="2:8" ht="13.5" thickBot="1" x14ac:dyDescent="0.25">
      <c r="B47" s="33" t="s">
        <v>16</v>
      </c>
      <c r="C47" s="34" t="s">
        <v>17</v>
      </c>
      <c r="D47" s="148" t="s">
        <v>11</v>
      </c>
      <c r="E47" s="35" t="s">
        <v>96</v>
      </c>
      <c r="F47" s="35" t="s">
        <v>18</v>
      </c>
      <c r="G47" s="153" t="s">
        <v>19</v>
      </c>
    </row>
    <row r="48" spans="2:8" x14ac:dyDescent="0.2">
      <c r="B48" s="9" t="s">
        <v>91</v>
      </c>
      <c r="C48" s="141" t="s">
        <v>118</v>
      </c>
      <c r="D48" s="143">
        <v>120</v>
      </c>
      <c r="E48" s="11">
        <v>19.79</v>
      </c>
      <c r="F48" s="11">
        <v>2374.9499999999998</v>
      </c>
      <c r="G48" s="31">
        <v>2374.9499999999998</v>
      </c>
    </row>
    <row r="49" spans="2:10" x14ac:dyDescent="0.2">
      <c r="B49" s="12" t="s">
        <v>6</v>
      </c>
      <c r="C49" s="142" t="s">
        <v>0</v>
      </c>
      <c r="D49" s="192">
        <v>49</v>
      </c>
      <c r="E49" s="14">
        <f>E48*0.2</f>
        <v>3.9580000000000002</v>
      </c>
      <c r="F49" s="14">
        <f>D49*E49</f>
        <v>193.94200000000001</v>
      </c>
      <c r="G49" s="31">
        <f>F49</f>
        <v>193.94200000000001</v>
      </c>
    </row>
    <row r="50" spans="2:10" x14ac:dyDescent="0.2">
      <c r="B50" s="12" t="s">
        <v>1</v>
      </c>
      <c r="C50" s="13" t="s">
        <v>2</v>
      </c>
      <c r="D50" s="146">
        <v>20</v>
      </c>
      <c r="E50" s="47">
        <f>1621*20%</f>
        <v>324.20000000000005</v>
      </c>
      <c r="F50" s="14">
        <f>E50</f>
        <v>324.20000000000005</v>
      </c>
      <c r="G50" s="31">
        <f>F50</f>
        <v>324.20000000000005</v>
      </c>
    </row>
    <row r="51" spans="2:10" x14ac:dyDescent="0.2">
      <c r="B51" s="51" t="s">
        <v>3</v>
      </c>
      <c r="C51" s="52"/>
      <c r="D51" s="147"/>
      <c r="E51" s="53"/>
      <c r="F51" s="54">
        <f>SUM(F48:F50)</f>
        <v>2893.0919999999996</v>
      </c>
      <c r="G51" s="31">
        <f>SUM(G48:G50)</f>
        <v>2893.0919999999996</v>
      </c>
      <c r="J51" s="205"/>
    </row>
    <row r="52" spans="2:10" x14ac:dyDescent="0.2">
      <c r="B52" s="12" t="s">
        <v>4</v>
      </c>
      <c r="C52" s="13" t="s">
        <v>2</v>
      </c>
      <c r="D52" s="190">
        <f>'2.Encargos Sociais'!$C$33*100</f>
        <v>70.595951999999997</v>
      </c>
      <c r="E52" s="14">
        <f>F51</f>
        <v>2893.0919999999996</v>
      </c>
      <c r="F52" s="14">
        <f>E52*D52/100</f>
        <v>2042.4058396358398</v>
      </c>
      <c r="G52" s="31">
        <f>F52</f>
        <v>2042.4058396358398</v>
      </c>
    </row>
    <row r="53" spans="2:10" ht="13.5" thickBot="1" x14ac:dyDescent="0.25">
      <c r="B53" s="51" t="s">
        <v>107</v>
      </c>
      <c r="C53" s="52"/>
      <c r="D53" s="147"/>
      <c r="E53" s="53"/>
      <c r="F53" s="54">
        <f>F51+F52</f>
        <v>4935.4978396358392</v>
      </c>
      <c r="G53" s="193">
        <f>G51+G52</f>
        <v>4935.4978396358392</v>
      </c>
    </row>
    <row r="54" spans="2:10" ht="13.5" thickBot="1" x14ac:dyDescent="0.25">
      <c r="B54" s="12" t="s">
        <v>5</v>
      </c>
      <c r="C54" s="13"/>
      <c r="D54" s="146">
        <v>6</v>
      </c>
      <c r="E54" s="14">
        <f>F53</f>
        <v>4935.4978396358392</v>
      </c>
      <c r="F54" s="188">
        <f>D54*E54</f>
        <v>29612.987037815037</v>
      </c>
      <c r="G54" s="155">
        <f>F54</f>
        <v>29612.987037815037</v>
      </c>
    </row>
    <row r="55" spans="2:10" ht="11.25" customHeight="1" x14ac:dyDescent="0.2">
      <c r="D55" s="145"/>
    </row>
    <row r="56" spans="2:10" ht="13.5" thickBot="1" x14ac:dyDescent="0.25">
      <c r="B56" s="7" t="s">
        <v>104</v>
      </c>
      <c r="D56" s="145"/>
    </row>
    <row r="57" spans="2:10" s="8" customFormat="1" ht="13.15" customHeight="1" thickBot="1" x14ac:dyDescent="0.25">
      <c r="B57" s="33" t="s">
        <v>16</v>
      </c>
      <c r="C57" s="34" t="s">
        <v>17</v>
      </c>
      <c r="D57" s="148" t="s">
        <v>11</v>
      </c>
      <c r="E57" s="35" t="s">
        <v>96</v>
      </c>
      <c r="F57" s="35" t="s">
        <v>18</v>
      </c>
      <c r="G57" s="36" t="s">
        <v>19</v>
      </c>
      <c r="H57" s="6"/>
    </row>
    <row r="58" spans="2:10" x14ac:dyDescent="0.2">
      <c r="B58" s="138" t="s">
        <v>91</v>
      </c>
      <c r="C58" s="10" t="s">
        <v>7</v>
      </c>
      <c r="D58" s="143">
        <v>120</v>
      </c>
      <c r="E58" s="189">
        <v>17.5</v>
      </c>
      <c r="F58" s="11">
        <v>2100</v>
      </c>
      <c r="G58" s="11">
        <v>2100</v>
      </c>
    </row>
    <row r="59" spans="2:10" x14ac:dyDescent="0.2">
      <c r="B59" s="139" t="s">
        <v>109</v>
      </c>
      <c r="C59" s="13"/>
      <c r="D59" s="146">
        <v>49</v>
      </c>
      <c r="E59" s="47">
        <f>E58*0.2</f>
        <v>3.5</v>
      </c>
      <c r="F59" s="14">
        <f>E59*D59</f>
        <v>171.5</v>
      </c>
      <c r="G59" s="31">
        <f>F59</f>
        <v>171.5</v>
      </c>
    </row>
    <row r="60" spans="2:10" x14ac:dyDescent="0.2">
      <c r="B60" s="12" t="s">
        <v>1</v>
      </c>
      <c r="C60" s="13" t="s">
        <v>2</v>
      </c>
      <c r="D60" s="146">
        <v>20</v>
      </c>
      <c r="E60" s="47">
        <f>1621*20%</f>
        <v>324.20000000000005</v>
      </c>
      <c r="F60" s="14">
        <f>E60</f>
        <v>324.20000000000005</v>
      </c>
      <c r="G60" s="31">
        <f>F60</f>
        <v>324.20000000000005</v>
      </c>
    </row>
    <row r="61" spans="2:10" s="7" customFormat="1" x14ac:dyDescent="0.2">
      <c r="B61" s="48" t="s">
        <v>3</v>
      </c>
      <c r="C61" s="52"/>
      <c r="D61" s="147"/>
      <c r="E61" s="191"/>
      <c r="F61" s="49">
        <f>SUM(F58:F60)</f>
        <v>2595.6999999999998</v>
      </c>
      <c r="G61" s="154">
        <f>SUM(G58:G60)</f>
        <v>2595.6999999999998</v>
      </c>
      <c r="H61" s="26"/>
    </row>
    <row r="62" spans="2:10" x14ac:dyDescent="0.2">
      <c r="B62" s="12" t="s">
        <v>4</v>
      </c>
      <c r="C62" s="13" t="s">
        <v>2</v>
      </c>
      <c r="D62" s="190">
        <f>'2.Encargos Sociais'!$C$33*100</f>
        <v>70.595951999999997</v>
      </c>
      <c r="E62" s="14">
        <f>F61</f>
        <v>2595.6999999999998</v>
      </c>
      <c r="F62" s="14">
        <f>E62*D62/100</f>
        <v>1832.4591260639997</v>
      </c>
      <c r="G62" s="31">
        <f>F62</f>
        <v>1832.4591260639997</v>
      </c>
    </row>
    <row r="63" spans="2:10" s="7" customFormat="1" ht="13.5" thickBot="1" x14ac:dyDescent="0.25">
      <c r="B63" s="48" t="s">
        <v>108</v>
      </c>
      <c r="C63" s="135"/>
      <c r="D63" s="149"/>
      <c r="E63" s="136"/>
      <c r="F63" s="49">
        <f>F61+F62</f>
        <v>4428.1591260639998</v>
      </c>
      <c r="G63" s="194">
        <f>G61+G62</f>
        <v>4428.1591260639998</v>
      </c>
      <c r="H63" s="26"/>
    </row>
    <row r="64" spans="2:10" ht="13.5" thickBot="1" x14ac:dyDescent="0.25">
      <c r="B64" s="12" t="s">
        <v>5</v>
      </c>
      <c r="C64" s="13"/>
      <c r="D64" s="146">
        <v>6</v>
      </c>
      <c r="E64" s="14">
        <f>F63</f>
        <v>4428.1591260639998</v>
      </c>
      <c r="F64" s="188">
        <f>D64*E64</f>
        <v>26568.954756383999</v>
      </c>
      <c r="G64" s="155">
        <f>F64</f>
        <v>26568.954756383999</v>
      </c>
    </row>
    <row r="65" spans="2:8" ht="11.25" customHeight="1" thickBot="1" x14ac:dyDescent="0.25">
      <c r="D65" s="145"/>
    </row>
    <row r="66" spans="2:8" ht="13.5" thickBot="1" x14ac:dyDescent="0.25">
      <c r="B66" s="16" t="s">
        <v>34</v>
      </c>
      <c r="C66" s="17"/>
      <c r="D66" s="17"/>
      <c r="E66" s="18"/>
      <c r="F66" s="19"/>
      <c r="G66" s="15">
        <f>G44+G54+G64</f>
        <v>66366.400711432638</v>
      </c>
      <c r="H66" s="5"/>
    </row>
    <row r="67" spans="2:8" ht="13.5" thickBot="1" x14ac:dyDescent="0.25"/>
    <row r="68" spans="2:8" ht="11.25" customHeight="1" x14ac:dyDescent="0.2">
      <c r="B68" s="161"/>
      <c r="C68" s="162"/>
      <c r="D68" s="162"/>
      <c r="E68" s="163"/>
      <c r="F68" s="163"/>
      <c r="G68" s="164"/>
      <c r="H68" s="157"/>
    </row>
    <row r="69" spans="2:8" x14ac:dyDescent="0.2">
      <c r="B69" s="165" t="s">
        <v>114</v>
      </c>
      <c r="C69" s="166"/>
      <c r="D69" s="166"/>
      <c r="E69" s="167"/>
      <c r="F69" s="167"/>
      <c r="G69" s="168"/>
      <c r="H69" s="158"/>
    </row>
    <row r="70" spans="2:8" ht="11.25" customHeight="1" thickBot="1" x14ac:dyDescent="0.25">
      <c r="B70" s="169"/>
      <c r="C70" s="166"/>
      <c r="D70" s="166"/>
      <c r="E70" s="167"/>
      <c r="F70" s="167"/>
      <c r="G70" s="168"/>
      <c r="H70" s="158"/>
    </row>
    <row r="71" spans="2:8" ht="13.5" thickBot="1" x14ac:dyDescent="0.25">
      <c r="B71" s="170" t="s">
        <v>16</v>
      </c>
      <c r="C71" s="171" t="s">
        <v>17</v>
      </c>
      <c r="D71" s="171" t="s">
        <v>11</v>
      </c>
      <c r="E71" s="172" t="s">
        <v>96</v>
      </c>
      <c r="F71" s="172" t="s">
        <v>18</v>
      </c>
      <c r="G71" s="173" t="s">
        <v>19</v>
      </c>
      <c r="H71" s="158"/>
    </row>
    <row r="72" spans="2:8" ht="13.5" thickBot="1" x14ac:dyDescent="0.25">
      <c r="B72" s="174" t="s">
        <v>8</v>
      </c>
      <c r="C72" s="175" t="s">
        <v>2</v>
      </c>
      <c r="D72" s="176">
        <v>15.65</v>
      </c>
      <c r="E72" s="177">
        <f>G66</f>
        <v>66366.400711432638</v>
      </c>
      <c r="F72" s="178">
        <f>D72*E72/100</f>
        <v>10386.341711339208</v>
      </c>
      <c r="G72" s="168"/>
      <c r="H72" s="158"/>
    </row>
    <row r="73" spans="2:8" ht="13.5" thickBot="1" x14ac:dyDescent="0.25">
      <c r="B73" s="169"/>
      <c r="C73" s="166"/>
      <c r="D73" s="166"/>
      <c r="E73" s="167"/>
      <c r="F73" s="167"/>
      <c r="G73" s="179">
        <f>+F72</f>
        <v>10386.341711339208</v>
      </c>
      <c r="H73" s="158"/>
    </row>
    <row r="74" spans="2:8" ht="11.25" customHeight="1" thickBot="1" x14ac:dyDescent="0.25">
      <c r="B74" s="169"/>
      <c r="C74" s="166"/>
      <c r="D74" s="166"/>
      <c r="E74" s="167"/>
      <c r="F74" s="167"/>
      <c r="G74" s="168"/>
      <c r="H74" s="158"/>
    </row>
    <row r="75" spans="2:8" ht="13.5" thickBot="1" x14ac:dyDescent="0.25">
      <c r="B75" s="180" t="s">
        <v>97</v>
      </c>
      <c r="C75" s="181"/>
      <c r="D75" s="181"/>
      <c r="E75" s="182"/>
      <c r="F75" s="183"/>
      <c r="G75" s="184">
        <f>G73</f>
        <v>10386.341711339208</v>
      </c>
      <c r="H75" s="158"/>
    </row>
    <row r="76" spans="2:8" x14ac:dyDescent="0.2">
      <c r="B76" s="165"/>
      <c r="C76" s="185"/>
      <c r="D76" s="185"/>
      <c r="E76" s="186"/>
      <c r="F76" s="186"/>
      <c r="G76" s="187"/>
      <c r="H76" s="158"/>
    </row>
    <row r="77" spans="2:8" ht="11.25" customHeight="1" thickBot="1" x14ac:dyDescent="0.25">
      <c r="B77" s="169"/>
      <c r="C77" s="166"/>
      <c r="D77" s="166"/>
      <c r="E77" s="167"/>
      <c r="F77" s="167"/>
      <c r="G77" s="168"/>
      <c r="H77" s="158"/>
    </row>
    <row r="78" spans="2:8" ht="24.75" customHeight="1" thickBot="1" x14ac:dyDescent="0.25">
      <c r="B78" s="180" t="s">
        <v>94</v>
      </c>
      <c r="C78" s="181"/>
      <c r="D78" s="181"/>
      <c r="E78" s="182"/>
      <c r="F78" s="183"/>
      <c r="G78" s="219">
        <f>SUM(G66,G75)</f>
        <v>76752.742422771844</v>
      </c>
      <c r="H78" s="158"/>
    </row>
    <row r="79" spans="2:8" ht="12.6" customHeight="1" x14ac:dyDescent="0.2">
      <c r="B79" s="159"/>
      <c r="C79" s="159"/>
      <c r="D79" s="159"/>
      <c r="E79" s="160"/>
      <c r="F79" s="160"/>
      <c r="G79" s="160"/>
      <c r="H79" s="158" t="s">
        <v>115</v>
      </c>
    </row>
    <row r="80" spans="2:8" x14ac:dyDescent="0.2">
      <c r="E80" s="5"/>
      <c r="F80" s="5"/>
      <c r="G80" s="5"/>
    </row>
    <row r="81" spans="2:8" x14ac:dyDescent="0.2">
      <c r="E81" s="5"/>
      <c r="F81" s="5"/>
      <c r="G81" s="5"/>
    </row>
    <row r="82" spans="2:8" ht="25.5" customHeight="1" x14ac:dyDescent="0.2">
      <c r="B82" s="244" t="s">
        <v>119</v>
      </c>
      <c r="C82" s="244"/>
      <c r="D82" s="244"/>
      <c r="E82" s="218"/>
      <c r="F82" s="218"/>
      <c r="G82" s="218"/>
    </row>
    <row r="83" spans="2:8" s="2" customFormat="1" ht="9.75" customHeight="1" x14ac:dyDescent="0.2">
      <c r="B83" s="206"/>
      <c r="C83" s="206"/>
      <c r="D83" s="206"/>
      <c r="E83"/>
      <c r="F83"/>
      <c r="G83"/>
      <c r="H83" s="3"/>
    </row>
    <row r="84" spans="2:8" s="2" customFormat="1" ht="14.25" customHeight="1" x14ac:dyDescent="0.2">
      <c r="B84" s="207" t="s">
        <v>120</v>
      </c>
      <c r="C84" s="206"/>
      <c r="D84" s="206"/>
      <c r="E84"/>
      <c r="F84"/>
      <c r="G84"/>
      <c r="H84" s="3"/>
    </row>
    <row r="85" spans="2:8" s="2" customFormat="1" ht="9.75" customHeight="1" x14ac:dyDescent="0.2">
      <c r="B85" s="206"/>
      <c r="C85" s="206"/>
      <c r="D85" s="206"/>
      <c r="E85"/>
      <c r="F85"/>
      <c r="G85"/>
      <c r="H85" s="3"/>
    </row>
    <row r="86" spans="2:8" ht="30" x14ac:dyDescent="0.2">
      <c r="B86" s="208" t="s">
        <v>121</v>
      </c>
      <c r="C86" s="208" t="s">
        <v>122</v>
      </c>
      <c r="D86" s="208" t="s">
        <v>123</v>
      </c>
      <c r="E86"/>
      <c r="F86"/>
      <c r="G86"/>
    </row>
    <row r="87" spans="2:8" x14ac:dyDescent="0.2">
      <c r="B87" s="209" t="s">
        <v>124</v>
      </c>
      <c r="C87" s="209">
        <v>1</v>
      </c>
      <c r="D87" s="210">
        <v>750</v>
      </c>
      <c r="E87"/>
      <c r="F87"/>
      <c r="G87"/>
    </row>
    <row r="88" spans="2:8" x14ac:dyDescent="0.2">
      <c r="B88" s="209" t="s">
        <v>125</v>
      </c>
      <c r="C88" s="209">
        <v>1</v>
      </c>
      <c r="D88" s="210">
        <v>750</v>
      </c>
      <c r="E88"/>
      <c r="F88"/>
      <c r="G88"/>
    </row>
    <row r="89" spans="2:8" x14ac:dyDescent="0.2">
      <c r="B89" s="209" t="s">
        <v>126</v>
      </c>
      <c r="C89" s="209">
        <v>1</v>
      </c>
      <c r="D89" s="210">
        <v>750</v>
      </c>
      <c r="E89"/>
      <c r="F89"/>
      <c r="G89"/>
    </row>
    <row r="90" spans="2:8" x14ac:dyDescent="0.2">
      <c r="B90" s="209" t="s">
        <v>127</v>
      </c>
      <c r="C90" s="209">
        <v>1</v>
      </c>
      <c r="D90" s="210">
        <v>750</v>
      </c>
      <c r="E90"/>
      <c r="F90"/>
      <c r="G90"/>
    </row>
    <row r="91" spans="2:8" ht="15" x14ac:dyDescent="0.2">
      <c r="B91" s="211" t="s">
        <v>128</v>
      </c>
      <c r="C91" s="211">
        <v>4</v>
      </c>
      <c r="D91" s="212">
        <v>3000</v>
      </c>
      <c r="E91"/>
      <c r="F91"/>
      <c r="G91"/>
    </row>
    <row r="92" spans="2:8" x14ac:dyDescent="0.2">
      <c r="B92" s="209" t="s">
        <v>129</v>
      </c>
      <c r="C92" s="209">
        <v>1</v>
      </c>
      <c r="D92" s="228">
        <v>375</v>
      </c>
      <c r="E92"/>
      <c r="F92"/>
      <c r="G92"/>
    </row>
    <row r="93" spans="2:8" ht="15" x14ac:dyDescent="0.2">
      <c r="B93" s="208"/>
      <c r="C93" s="206"/>
      <c r="D93" s="208" t="s">
        <v>132</v>
      </c>
      <c r="E93"/>
      <c r="F93"/>
      <c r="G93"/>
    </row>
    <row r="94" spans="2:8" x14ac:dyDescent="0.2">
      <c r="B94" s="222" t="s">
        <v>133</v>
      </c>
      <c r="C94" s="223"/>
      <c r="D94" s="224">
        <v>3375</v>
      </c>
      <c r="E94"/>
      <c r="F94"/>
      <c r="G94"/>
    </row>
    <row r="95" spans="2:8" ht="15" x14ac:dyDescent="0.2">
      <c r="B95" s="225" t="s">
        <v>134</v>
      </c>
      <c r="C95" s="226"/>
      <c r="D95" s="227">
        <f>D94*12</f>
        <v>40500</v>
      </c>
      <c r="E95"/>
      <c r="F95"/>
      <c r="G95"/>
    </row>
    <row r="96" spans="2:8" ht="15" x14ac:dyDescent="0.2">
      <c r="B96" s="220"/>
      <c r="C96"/>
      <c r="D96" s="221"/>
      <c r="E96"/>
      <c r="F96"/>
      <c r="G96"/>
    </row>
    <row r="97" spans="2:8" x14ac:dyDescent="0.2">
      <c r="E97" s="32"/>
      <c r="F97" s="32"/>
      <c r="G97" s="32"/>
    </row>
    <row r="98" spans="2:8" ht="41.25" customHeight="1" x14ac:dyDescent="0.2">
      <c r="B98" s="241" t="s">
        <v>135</v>
      </c>
      <c r="C98" s="242"/>
      <c r="D98" s="243"/>
      <c r="E98" s="218"/>
      <c r="F98" s="218"/>
      <c r="G98" s="218"/>
    </row>
    <row r="99" spans="2:8" x14ac:dyDescent="0.2">
      <c r="B99" s="206"/>
      <c r="C99" s="206"/>
      <c r="D99" s="206"/>
      <c r="E99"/>
      <c r="F99"/>
      <c r="G99"/>
    </row>
    <row r="100" spans="2:8" ht="18" x14ac:dyDescent="0.2">
      <c r="B100" s="207" t="s">
        <v>120</v>
      </c>
      <c r="C100" s="206"/>
      <c r="D100" s="206"/>
      <c r="E100"/>
      <c r="F100"/>
      <c r="G100"/>
    </row>
    <row r="101" spans="2:8" ht="30" x14ac:dyDescent="0.2">
      <c r="B101" s="208" t="s">
        <v>136</v>
      </c>
      <c r="C101" s="208"/>
      <c r="D101" s="208" t="s">
        <v>123</v>
      </c>
      <c r="E101"/>
      <c r="F101"/>
      <c r="G101"/>
    </row>
    <row r="102" spans="2:8" x14ac:dyDescent="0.2">
      <c r="B102" s="209" t="s">
        <v>137</v>
      </c>
      <c r="C102" s="209"/>
      <c r="D102" s="210">
        <v>2000</v>
      </c>
      <c r="E102"/>
      <c r="F102"/>
      <c r="G102"/>
    </row>
    <row r="103" spans="2:8" x14ac:dyDescent="0.2">
      <c r="B103" s="209" t="s">
        <v>138</v>
      </c>
      <c r="C103" s="209"/>
      <c r="D103" s="210">
        <v>1416</v>
      </c>
      <c r="E103"/>
      <c r="F103"/>
      <c r="G103"/>
    </row>
    <row r="104" spans="2:8" x14ac:dyDescent="0.2">
      <c r="B104" s="209"/>
      <c r="C104" s="209"/>
      <c r="D104" s="209"/>
      <c r="E104"/>
      <c r="F104"/>
      <c r="G104"/>
    </row>
    <row r="105" spans="2:8" ht="15" x14ac:dyDescent="0.2">
      <c r="B105" s="211" t="s">
        <v>130</v>
      </c>
      <c r="C105" s="209"/>
      <c r="D105" s="229">
        <v>3416</v>
      </c>
      <c r="E105"/>
      <c r="F105"/>
      <c r="G105"/>
    </row>
    <row r="106" spans="2:8" ht="15" x14ac:dyDescent="0.2">
      <c r="B106" s="225" t="s">
        <v>134</v>
      </c>
      <c r="C106" s="226"/>
      <c r="D106" s="227">
        <f>D105*12</f>
        <v>40992</v>
      </c>
      <c r="E106"/>
      <c r="F106"/>
      <c r="G106"/>
    </row>
    <row r="107" spans="2:8" ht="15" x14ac:dyDescent="0.2">
      <c r="B107" s="220"/>
      <c r="C107"/>
      <c r="D107" s="221"/>
      <c r="E107"/>
      <c r="F107"/>
      <c r="G107"/>
    </row>
    <row r="109" spans="2:8" ht="23.25" x14ac:dyDescent="0.2">
      <c r="B109" s="244" t="s">
        <v>139</v>
      </c>
      <c r="C109" s="244"/>
      <c r="D109" s="244"/>
      <c r="E109" s="218"/>
      <c r="F109" s="218"/>
      <c r="G109" s="218"/>
    </row>
    <row r="110" spans="2:8" x14ac:dyDescent="0.2">
      <c r="B110" s="206"/>
      <c r="C110" s="206"/>
      <c r="D110" s="206"/>
      <c r="E110"/>
      <c r="F110"/>
      <c r="G110"/>
    </row>
    <row r="111" spans="2:8" ht="18" x14ac:dyDescent="0.2">
      <c r="B111" s="207" t="s">
        <v>120</v>
      </c>
      <c r="C111" s="206"/>
      <c r="D111" s="206"/>
      <c r="E111"/>
      <c r="F111"/>
      <c r="G111"/>
    </row>
    <row r="112" spans="2:8" ht="14.25" customHeight="1" x14ac:dyDescent="0.2">
      <c r="B112" s="208"/>
      <c r="C112" s="208"/>
      <c r="D112" s="208" t="s">
        <v>123</v>
      </c>
      <c r="E112"/>
      <c r="F112"/>
      <c r="G112"/>
      <c r="H112" s="5"/>
    </row>
    <row r="113" spans="2:8" x14ac:dyDescent="0.2">
      <c r="B113" s="209" t="s">
        <v>140</v>
      </c>
      <c r="C113" s="209"/>
      <c r="D113" s="210">
        <v>3500</v>
      </c>
      <c r="E113"/>
      <c r="F113"/>
      <c r="G113"/>
    </row>
    <row r="114" spans="2:8" x14ac:dyDescent="0.2">
      <c r="B114" s="209"/>
      <c r="C114" s="209"/>
      <c r="D114" s="209"/>
      <c r="E114"/>
      <c r="F114"/>
      <c r="G114"/>
    </row>
    <row r="115" spans="2:8" ht="15" x14ac:dyDescent="0.2">
      <c r="B115" s="211" t="s">
        <v>130</v>
      </c>
      <c r="C115" s="209"/>
      <c r="D115" s="229">
        <v>3500</v>
      </c>
      <c r="E115"/>
      <c r="F115"/>
      <c r="G115"/>
    </row>
    <row r="116" spans="2:8" s="217" customFormat="1" ht="15" x14ac:dyDescent="0.2">
      <c r="B116" s="225" t="s">
        <v>134</v>
      </c>
      <c r="C116" s="226"/>
      <c r="D116" s="227">
        <f>D115*12</f>
        <v>42000</v>
      </c>
      <c r="E116" s="230"/>
      <c r="F116" s="230"/>
      <c r="G116" s="230"/>
      <c r="H116" s="231"/>
    </row>
    <row r="119" spans="2:8" ht="23.25" x14ac:dyDescent="0.2">
      <c r="B119" s="244" t="s">
        <v>141</v>
      </c>
      <c r="C119" s="244"/>
      <c r="D119" s="244"/>
      <c r="E119" s="218"/>
      <c r="F119" s="218"/>
      <c r="G119" s="218"/>
    </row>
    <row r="120" spans="2:8" x14ac:dyDescent="0.2">
      <c r="B120" s="206"/>
      <c r="C120" s="206"/>
      <c r="D120" s="206"/>
      <c r="E120"/>
      <c r="F120"/>
      <c r="G120"/>
    </row>
    <row r="121" spans="2:8" ht="18" x14ac:dyDescent="0.2">
      <c r="B121" s="207" t="s">
        <v>120</v>
      </c>
      <c r="C121" s="206"/>
      <c r="D121" s="206"/>
      <c r="E121"/>
      <c r="F121"/>
      <c r="G121"/>
    </row>
    <row r="122" spans="2:8" ht="30" x14ac:dyDescent="0.2">
      <c r="B122" s="208"/>
      <c r="C122" s="208" t="s">
        <v>164</v>
      </c>
      <c r="D122" s="208" t="s">
        <v>123</v>
      </c>
      <c r="E122"/>
      <c r="F122"/>
      <c r="G122"/>
    </row>
    <row r="123" spans="2:8" x14ac:dyDescent="0.2">
      <c r="B123" s="209" t="s">
        <v>142</v>
      </c>
      <c r="C123" s="213">
        <v>4</v>
      </c>
      <c r="D123" s="210">
        <v>180</v>
      </c>
      <c r="E123"/>
      <c r="F123"/>
      <c r="G123"/>
    </row>
    <row r="124" spans="2:8" x14ac:dyDescent="0.2">
      <c r="B124" s="209"/>
      <c r="C124" s="209"/>
      <c r="D124" s="209"/>
      <c r="E124"/>
      <c r="F124"/>
      <c r="G124"/>
    </row>
    <row r="125" spans="2:8" ht="15" x14ac:dyDescent="0.2">
      <c r="B125" s="211" t="s">
        <v>130</v>
      </c>
      <c r="C125" s="209"/>
      <c r="D125" s="229">
        <f>D123*C123</f>
        <v>720</v>
      </c>
      <c r="E125"/>
      <c r="F125"/>
      <c r="G125"/>
    </row>
    <row r="126" spans="2:8" s="217" customFormat="1" ht="15" x14ac:dyDescent="0.2">
      <c r="B126" s="225" t="s">
        <v>134</v>
      </c>
      <c r="C126" s="226"/>
      <c r="D126" s="227">
        <f>D125*12</f>
        <v>8640</v>
      </c>
      <c r="E126" s="230"/>
      <c r="F126" s="230"/>
      <c r="G126" s="230"/>
      <c r="H126" s="231"/>
    </row>
    <row r="129" spans="2:8" ht="43.5" customHeight="1" x14ac:dyDescent="0.2">
      <c r="B129" s="241" t="s">
        <v>143</v>
      </c>
      <c r="C129" s="242"/>
      <c r="D129" s="243"/>
      <c r="E129" s="218"/>
      <c r="F129" s="218"/>
      <c r="G129" s="218"/>
    </row>
    <row r="130" spans="2:8" x14ac:dyDescent="0.2">
      <c r="B130" s="206"/>
      <c r="C130" s="206"/>
      <c r="D130" s="206"/>
      <c r="E130"/>
      <c r="F130"/>
      <c r="G130"/>
    </row>
    <row r="131" spans="2:8" ht="18" x14ac:dyDescent="0.2">
      <c r="B131" s="207" t="s">
        <v>120</v>
      </c>
      <c r="C131" s="206"/>
      <c r="D131" s="206"/>
      <c r="E131"/>
      <c r="F131"/>
      <c r="G131"/>
    </row>
    <row r="132" spans="2:8" ht="30" x14ac:dyDescent="0.2">
      <c r="B132" s="208"/>
      <c r="C132" s="208"/>
      <c r="D132" s="208" t="s">
        <v>123</v>
      </c>
      <c r="E132"/>
      <c r="F132"/>
      <c r="G132"/>
    </row>
    <row r="133" spans="2:8" x14ac:dyDescent="0.2">
      <c r="B133" s="209" t="s">
        <v>144</v>
      </c>
      <c r="C133" s="213"/>
      <c r="D133" s="210">
        <v>2750</v>
      </c>
      <c r="E133"/>
      <c r="F133"/>
      <c r="G133"/>
    </row>
    <row r="134" spans="2:8" x14ac:dyDescent="0.2">
      <c r="B134" s="209"/>
      <c r="C134" s="209"/>
      <c r="D134" s="209"/>
      <c r="E134"/>
      <c r="F134"/>
      <c r="G134"/>
    </row>
    <row r="135" spans="2:8" ht="15" x14ac:dyDescent="0.2">
      <c r="B135" s="211" t="s">
        <v>130</v>
      </c>
      <c r="C135" s="209"/>
      <c r="D135" s="229">
        <v>2750</v>
      </c>
      <c r="E135"/>
      <c r="F135"/>
      <c r="G135"/>
    </row>
    <row r="136" spans="2:8" s="217" customFormat="1" ht="15" x14ac:dyDescent="0.2">
      <c r="B136" s="225" t="s">
        <v>134</v>
      </c>
      <c r="C136" s="226"/>
      <c r="D136" s="227">
        <f>D135*12</f>
        <v>33000</v>
      </c>
      <c r="E136" s="230"/>
      <c r="F136" s="230"/>
      <c r="G136" s="230"/>
      <c r="H136" s="231"/>
    </row>
    <row r="139" spans="2:8" ht="23.25" x14ac:dyDescent="0.2">
      <c r="B139" s="263" t="s">
        <v>145</v>
      </c>
      <c r="C139" s="263"/>
      <c r="D139" s="263"/>
      <c r="E139" s="218"/>
      <c r="F139" s="218"/>
      <c r="G139" s="218"/>
    </row>
    <row r="140" spans="2:8" x14ac:dyDescent="0.2">
      <c r="B140" s="233"/>
      <c r="C140" s="233"/>
      <c r="D140" s="233"/>
      <c r="E140"/>
      <c r="F140"/>
      <c r="G140"/>
    </row>
    <row r="141" spans="2:8" ht="18" x14ac:dyDescent="0.2">
      <c r="B141" s="234" t="s">
        <v>165</v>
      </c>
      <c r="C141" s="233"/>
      <c r="D141" s="233"/>
      <c r="E141"/>
      <c r="F141"/>
      <c r="G141"/>
    </row>
    <row r="142" spans="2:8" x14ac:dyDescent="0.2">
      <c r="B142" s="233"/>
      <c r="C142" s="233"/>
      <c r="D142" s="233"/>
      <c r="E142"/>
      <c r="F142"/>
      <c r="G142"/>
    </row>
    <row r="143" spans="2:8" ht="15" x14ac:dyDescent="0.2">
      <c r="B143" s="235" t="s">
        <v>131</v>
      </c>
      <c r="C143" s="233"/>
      <c r="D143" s="235" t="s">
        <v>132</v>
      </c>
      <c r="E143"/>
      <c r="F143"/>
      <c r="G143"/>
    </row>
    <row r="144" spans="2:8" x14ac:dyDescent="0.2">
      <c r="B144" s="236" t="s">
        <v>133</v>
      </c>
      <c r="C144" s="233"/>
      <c r="D144" s="239">
        <v>917.58</v>
      </c>
      <c r="E144"/>
      <c r="F144"/>
      <c r="G144"/>
    </row>
    <row r="145" spans="2:8" ht="15" x14ac:dyDescent="0.2">
      <c r="B145" s="237" t="s">
        <v>134</v>
      </c>
      <c r="C145" s="233"/>
      <c r="D145" s="238">
        <v>11010.96</v>
      </c>
      <c r="E145"/>
      <c r="F145"/>
      <c r="G145"/>
    </row>
    <row r="148" spans="2:8" ht="23.25" x14ac:dyDescent="0.2">
      <c r="B148" s="244" t="s">
        <v>146</v>
      </c>
      <c r="C148" s="244"/>
      <c r="D148" s="244"/>
      <c r="E148" s="218"/>
      <c r="F148" s="218"/>
      <c r="G148" s="218"/>
    </row>
    <row r="149" spans="2:8" x14ac:dyDescent="0.2">
      <c r="B149" s="206"/>
      <c r="C149" s="206"/>
      <c r="D149" s="206"/>
      <c r="E149"/>
      <c r="F149"/>
      <c r="G149"/>
    </row>
    <row r="150" spans="2:8" ht="18" x14ac:dyDescent="0.2">
      <c r="B150" s="207" t="s">
        <v>120</v>
      </c>
      <c r="C150" s="206"/>
      <c r="D150" s="206"/>
      <c r="E150"/>
      <c r="F150"/>
      <c r="G150"/>
    </row>
    <row r="151" spans="2:8" ht="30" x14ac:dyDescent="0.2">
      <c r="B151" s="208"/>
      <c r="C151" s="208"/>
      <c r="D151" s="208" t="s">
        <v>123</v>
      </c>
      <c r="E151"/>
      <c r="F151"/>
      <c r="G151"/>
    </row>
    <row r="152" spans="2:8" x14ac:dyDescent="0.2">
      <c r="B152" s="209" t="s">
        <v>147</v>
      </c>
      <c r="C152" s="213"/>
      <c r="D152" s="210">
        <v>1000</v>
      </c>
      <c r="E152"/>
      <c r="F152"/>
      <c r="G152"/>
    </row>
    <row r="153" spans="2:8" x14ac:dyDescent="0.2">
      <c r="B153" s="209"/>
      <c r="C153" s="209"/>
      <c r="D153" s="209"/>
      <c r="E153"/>
      <c r="F153"/>
      <c r="G153"/>
    </row>
    <row r="154" spans="2:8" ht="15" x14ac:dyDescent="0.2">
      <c r="B154" s="211" t="s">
        <v>130</v>
      </c>
      <c r="C154" s="222"/>
      <c r="D154" s="224">
        <v>1000</v>
      </c>
      <c r="E154"/>
      <c r="F154"/>
      <c r="G154"/>
    </row>
    <row r="155" spans="2:8" s="217" customFormat="1" ht="15" x14ac:dyDescent="0.2">
      <c r="B155" s="225" t="s">
        <v>134</v>
      </c>
      <c r="C155" s="226"/>
      <c r="D155" s="227">
        <f>D154*12</f>
        <v>12000</v>
      </c>
      <c r="E155" s="230"/>
      <c r="F155" s="230"/>
      <c r="G155" s="230"/>
      <c r="H155" s="231"/>
    </row>
    <row r="158" spans="2:8" ht="23.25" x14ac:dyDescent="0.2">
      <c r="B158" s="244" t="s">
        <v>148</v>
      </c>
      <c r="C158" s="244"/>
      <c r="D158" s="244"/>
      <c r="E158" s="218"/>
      <c r="F158" s="218"/>
      <c r="G158" s="218"/>
    </row>
    <row r="159" spans="2:8" x14ac:dyDescent="0.2">
      <c r="B159" s="206"/>
      <c r="C159" s="206"/>
      <c r="D159" s="206"/>
      <c r="E159"/>
      <c r="F159"/>
      <c r="G159"/>
    </row>
    <row r="160" spans="2:8" ht="18" x14ac:dyDescent="0.2">
      <c r="B160" s="207" t="s">
        <v>120</v>
      </c>
      <c r="C160" s="206"/>
      <c r="D160" s="206"/>
      <c r="E160"/>
      <c r="F160"/>
      <c r="G160"/>
    </row>
    <row r="161" spans="2:9" ht="30" x14ac:dyDescent="0.2">
      <c r="B161" s="208"/>
      <c r="C161" s="208" t="s">
        <v>11</v>
      </c>
      <c r="D161" s="208" t="s">
        <v>123</v>
      </c>
      <c r="E161"/>
      <c r="F161"/>
      <c r="G161"/>
    </row>
    <row r="162" spans="2:9" x14ac:dyDescent="0.2">
      <c r="B162" s="209" t="s">
        <v>149</v>
      </c>
      <c r="C162" s="213">
        <v>160</v>
      </c>
      <c r="D162" s="240">
        <v>720</v>
      </c>
      <c r="E162"/>
      <c r="F162"/>
      <c r="G162"/>
    </row>
    <row r="163" spans="2:9" x14ac:dyDescent="0.2">
      <c r="B163" s="209"/>
      <c r="C163" s="209"/>
      <c r="D163" s="210"/>
      <c r="E163"/>
      <c r="F163"/>
      <c r="G163"/>
    </row>
    <row r="164" spans="2:9" ht="15" x14ac:dyDescent="0.2">
      <c r="B164" s="211" t="s">
        <v>130</v>
      </c>
      <c r="C164" s="222"/>
      <c r="D164" s="232">
        <v>720</v>
      </c>
      <c r="E164"/>
      <c r="F164"/>
      <c r="G164"/>
    </row>
    <row r="165" spans="2:9" s="217" customFormat="1" ht="15" x14ac:dyDescent="0.2">
      <c r="B165" s="225" t="s">
        <v>134</v>
      </c>
      <c r="C165" s="226"/>
      <c r="D165" s="227">
        <f>D164*12</f>
        <v>8640</v>
      </c>
      <c r="E165" s="230"/>
      <c r="F165" s="230"/>
      <c r="G165" s="230"/>
      <c r="H165" s="231"/>
    </row>
    <row r="168" spans="2:9" ht="15.75" x14ac:dyDescent="0.25">
      <c r="B168" s="259" t="s">
        <v>160</v>
      </c>
      <c r="C168" s="260"/>
      <c r="D168" s="261"/>
      <c r="E168"/>
      <c r="F168"/>
      <c r="G168"/>
      <c r="H168"/>
      <c r="I168"/>
    </row>
    <row r="169" spans="2:9" ht="15.75" x14ac:dyDescent="0.25">
      <c r="B169" s="214" t="s">
        <v>150</v>
      </c>
      <c r="C169" s="214"/>
      <c r="D169" s="215">
        <f>G78</f>
        <v>76752.742422771844</v>
      </c>
      <c r="E169" s="216"/>
      <c r="F169"/>
      <c r="G169"/>
      <c r="H169"/>
      <c r="I169"/>
    </row>
    <row r="170" spans="2:9" ht="15.75" x14ac:dyDescent="0.25">
      <c r="B170" s="214" t="s">
        <v>151</v>
      </c>
      <c r="C170" s="214"/>
      <c r="D170" s="215">
        <f>D94</f>
        <v>3375</v>
      </c>
      <c r="E170" s="216"/>
      <c r="F170"/>
      <c r="G170"/>
      <c r="H170"/>
      <c r="I170"/>
    </row>
    <row r="171" spans="2:9" ht="15.75" x14ac:dyDescent="0.25">
      <c r="B171" s="214" t="s">
        <v>152</v>
      </c>
      <c r="C171" s="214"/>
      <c r="D171" s="215">
        <f>D105</f>
        <v>3416</v>
      </c>
      <c r="E171" s="216"/>
      <c r="F171"/>
      <c r="G171"/>
      <c r="H171"/>
      <c r="I171"/>
    </row>
    <row r="172" spans="2:9" ht="15.75" x14ac:dyDescent="0.25">
      <c r="B172" s="214" t="s">
        <v>153</v>
      </c>
      <c r="C172" s="214"/>
      <c r="D172" s="215">
        <f>D115</f>
        <v>3500</v>
      </c>
      <c r="E172" s="216"/>
      <c r="F172"/>
      <c r="G172"/>
      <c r="H172"/>
      <c r="I172"/>
    </row>
    <row r="173" spans="2:9" ht="15.75" x14ac:dyDescent="0.25">
      <c r="B173" s="214" t="s">
        <v>154</v>
      </c>
      <c r="C173" s="214"/>
      <c r="D173" s="215">
        <f>D125</f>
        <v>720</v>
      </c>
      <c r="E173" s="216"/>
      <c r="F173"/>
      <c r="G173"/>
      <c r="H173"/>
      <c r="I173"/>
    </row>
    <row r="174" spans="2:9" ht="15.75" x14ac:dyDescent="0.25">
      <c r="B174" s="214" t="s">
        <v>155</v>
      </c>
      <c r="C174" s="214"/>
      <c r="D174" s="215">
        <f>D135</f>
        <v>2750</v>
      </c>
      <c r="E174" s="216"/>
      <c r="F174"/>
      <c r="G174"/>
      <c r="H174"/>
      <c r="I174"/>
    </row>
    <row r="175" spans="2:9" ht="15.75" x14ac:dyDescent="0.25">
      <c r="B175" s="214" t="s">
        <v>156</v>
      </c>
      <c r="C175" s="214"/>
      <c r="D175" s="215">
        <f>D144</f>
        <v>917.58</v>
      </c>
      <c r="E175" s="216"/>
      <c r="F175"/>
      <c r="G175"/>
      <c r="H175"/>
      <c r="I175"/>
    </row>
    <row r="176" spans="2:9" ht="15.75" x14ac:dyDescent="0.25">
      <c r="B176" s="214" t="s">
        <v>157</v>
      </c>
      <c r="C176" s="214"/>
      <c r="D176" s="215">
        <f>D154</f>
        <v>1000</v>
      </c>
      <c r="E176" s="216"/>
      <c r="F176"/>
      <c r="G176"/>
      <c r="H176"/>
      <c r="I176"/>
    </row>
    <row r="177" spans="2:9" ht="15.75" x14ac:dyDescent="0.25">
      <c r="B177" s="214" t="s">
        <v>158</v>
      </c>
      <c r="C177" s="214"/>
      <c r="D177" s="215">
        <f>D164</f>
        <v>720</v>
      </c>
      <c r="E177" s="216"/>
      <c r="F177"/>
      <c r="G177"/>
      <c r="H177"/>
      <c r="I177"/>
    </row>
    <row r="178" spans="2:9" ht="15.75" x14ac:dyDescent="0.25">
      <c r="B178" s="214" t="s">
        <v>159</v>
      </c>
      <c r="C178" s="214"/>
      <c r="D178" s="215">
        <f>SUM(D169:D177)</f>
        <v>93151.322422771846</v>
      </c>
      <c r="E178" s="216"/>
      <c r="F178"/>
      <c r="G178"/>
      <c r="H178"/>
      <c r="I178"/>
    </row>
    <row r="185" spans="2:9" x14ac:dyDescent="0.2">
      <c r="B185" s="262"/>
      <c r="C185" s="262"/>
      <c r="D185" s="262"/>
      <c r="E185" s="262"/>
      <c r="F185" s="262"/>
      <c r="G185" s="262"/>
    </row>
    <row r="186" spans="2:9" x14ac:dyDescent="0.2">
      <c r="B186" s="262"/>
      <c r="C186" s="262"/>
      <c r="D186" s="262"/>
      <c r="E186" s="262"/>
      <c r="F186" s="262"/>
      <c r="G186" s="262"/>
    </row>
  </sheetData>
  <mergeCells count="19">
    <mergeCell ref="B158:D158"/>
    <mergeCell ref="B168:D168"/>
    <mergeCell ref="B185:G185"/>
    <mergeCell ref="B186:G186"/>
    <mergeCell ref="B129:D129"/>
    <mergeCell ref="B139:D139"/>
    <mergeCell ref="B148:D148"/>
    <mergeCell ref="B98:D98"/>
    <mergeCell ref="B109:D109"/>
    <mergeCell ref="B119:D119"/>
    <mergeCell ref="B5:G5"/>
    <mergeCell ref="B6:G6"/>
    <mergeCell ref="B9:G9"/>
    <mergeCell ref="B82:D82"/>
    <mergeCell ref="B11:G11"/>
    <mergeCell ref="B12:G12"/>
    <mergeCell ref="B27:E27"/>
    <mergeCell ref="B15:G15"/>
    <mergeCell ref="B26:F26"/>
  </mergeCells>
  <phoneticPr fontId="10" type="noConversion"/>
  <pageMargins left="0.9055118110236221" right="0.51181102362204722" top="0.74803149606299213" bottom="0.74803149606299213" header="0.31496062992125984" footer="0.31496062992125984"/>
  <pageSetup paperSize="9" orientation="landscape" r:id="rId1"/>
  <headerFooter alignWithMargins="0">
    <oddFooter>&amp;R&amp;P de &amp;N</oddFooter>
  </headerFooter>
  <rowBreaks count="1" manualBreakCount="1">
    <brk id="33" min="1" max="9" man="1"/>
  </rowBreaks>
  <drawing r:id="rId2"/>
  <legacyDrawing r:id="rId3"/>
  <oleObjects>
    <mc:AlternateContent xmlns:mc="http://schemas.openxmlformats.org/markup-compatibility/2006">
      <mc:Choice Requires="x14">
        <oleObject progId="PBrush" shapeId="1272" r:id="rId4">
          <objectPr defaultSize="0" autoPict="0" r:id="rId5">
            <anchor moveWithCells="1" sizeWithCells="1">
              <from>
                <xdr:col>2</xdr:col>
                <xdr:colOff>533400</xdr:colOff>
                <xdr:row>0</xdr:row>
                <xdr:rowOff>85725</xdr:rowOff>
              </from>
              <to>
                <xdr:col>2</xdr:col>
                <xdr:colOff>981075</xdr:colOff>
                <xdr:row>3</xdr:row>
                <xdr:rowOff>133350</xdr:rowOff>
              </to>
            </anchor>
          </objectPr>
        </oleObject>
      </mc:Choice>
      <mc:Fallback>
        <oleObject progId="PBrush" shapeId="1272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workbookViewId="0">
      <selection activeCell="D16" sqref="D16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s="2" customFormat="1" ht="15.6" customHeight="1" x14ac:dyDescent="0.2">
      <c r="B1" s="62"/>
      <c r="C1" s="62"/>
      <c r="D1" s="62"/>
      <c r="E1" s="62"/>
      <c r="F1" s="62"/>
      <c r="G1" s="3"/>
    </row>
    <row r="2" spans="1:7" ht="13.5" thickBot="1" x14ac:dyDescent="0.25"/>
    <row r="3" spans="1:7" ht="18" x14ac:dyDescent="0.2">
      <c r="A3" s="264" t="s">
        <v>95</v>
      </c>
      <c r="B3" s="265"/>
      <c r="C3" s="266"/>
      <c r="D3" s="65"/>
      <c r="E3" s="65"/>
      <c r="F3" s="65"/>
    </row>
    <row r="4" spans="1:7" ht="14.25" x14ac:dyDescent="0.2">
      <c r="A4" s="69" t="s">
        <v>36</v>
      </c>
      <c r="B4" s="70" t="s">
        <v>37</v>
      </c>
      <c r="C4" s="71" t="s">
        <v>38</v>
      </c>
      <c r="D4" s="72"/>
    </row>
    <row r="5" spans="1:7" ht="14.25" x14ac:dyDescent="0.2">
      <c r="A5" s="69" t="s">
        <v>39</v>
      </c>
      <c r="B5" s="70" t="s">
        <v>12</v>
      </c>
      <c r="C5" s="73">
        <v>0.2</v>
      </c>
      <c r="D5" s="72"/>
    </row>
    <row r="6" spans="1:7" ht="14.25" x14ac:dyDescent="0.2">
      <c r="A6" s="69" t="s">
        <v>40</v>
      </c>
      <c r="B6" s="70" t="s">
        <v>41</v>
      </c>
      <c r="C6" s="73">
        <v>1.4999999999999999E-2</v>
      </c>
      <c r="D6" s="72"/>
    </row>
    <row r="7" spans="1:7" ht="14.25" x14ac:dyDescent="0.2">
      <c r="A7" s="69" t="s">
        <v>42</v>
      </c>
      <c r="B7" s="70" t="s">
        <v>43</v>
      </c>
      <c r="C7" s="73">
        <v>0.01</v>
      </c>
      <c r="D7" s="72"/>
    </row>
    <row r="8" spans="1:7" ht="14.25" x14ac:dyDescent="0.2">
      <c r="A8" s="69" t="s">
        <v>44</v>
      </c>
      <c r="B8" s="70" t="s">
        <v>45</v>
      </c>
      <c r="C8" s="73">
        <v>2E-3</v>
      </c>
      <c r="D8" s="72"/>
    </row>
    <row r="9" spans="1:7" ht="14.25" x14ac:dyDescent="0.2">
      <c r="A9" s="69" t="s">
        <v>46</v>
      </c>
      <c r="B9" s="70" t="s">
        <v>47</v>
      </c>
      <c r="C9" s="73">
        <v>6.0000000000000001E-3</v>
      </c>
      <c r="D9" s="72"/>
    </row>
    <row r="10" spans="1:7" ht="14.25" x14ac:dyDescent="0.2">
      <c r="A10" s="69" t="s">
        <v>48</v>
      </c>
      <c r="B10" s="70" t="s">
        <v>49</v>
      </c>
      <c r="C10" s="73">
        <v>2.5000000000000001E-2</v>
      </c>
      <c r="D10" s="72"/>
    </row>
    <row r="11" spans="1:7" ht="14.25" x14ac:dyDescent="0.2">
      <c r="A11" s="69" t="s">
        <v>50</v>
      </c>
      <c r="B11" s="70" t="s">
        <v>51</v>
      </c>
      <c r="C11" s="73">
        <v>0.03</v>
      </c>
      <c r="D11" s="72"/>
    </row>
    <row r="12" spans="1:7" ht="14.25" x14ac:dyDescent="0.2">
      <c r="A12" s="69" t="s">
        <v>52</v>
      </c>
      <c r="B12" s="70" t="s">
        <v>13</v>
      </c>
      <c r="C12" s="73">
        <v>0.08</v>
      </c>
      <c r="D12" s="72"/>
    </row>
    <row r="13" spans="1:7" ht="15" x14ac:dyDescent="0.2">
      <c r="A13" s="69" t="s">
        <v>53</v>
      </c>
      <c r="B13" s="74" t="s">
        <v>54</v>
      </c>
      <c r="C13" s="75">
        <f>SUM(C5:C12)</f>
        <v>0.36800000000000005</v>
      </c>
      <c r="D13" s="72"/>
    </row>
    <row r="14" spans="1:7" ht="15" x14ac:dyDescent="0.2">
      <c r="A14" s="76"/>
      <c r="B14" s="77"/>
      <c r="C14" s="78"/>
      <c r="D14" s="72"/>
    </row>
    <row r="15" spans="1:7" ht="14.25" x14ac:dyDescent="0.2">
      <c r="A15" s="69" t="s">
        <v>55</v>
      </c>
      <c r="B15" s="79" t="s">
        <v>56</v>
      </c>
      <c r="C15" s="73">
        <v>6.1899999999999997E-2</v>
      </c>
      <c r="D15" s="72"/>
    </row>
    <row r="16" spans="1:7" ht="14.25" x14ac:dyDescent="0.2">
      <c r="A16" s="69" t="s">
        <v>57</v>
      </c>
      <c r="B16" s="79" t="s">
        <v>58</v>
      </c>
      <c r="C16" s="73">
        <v>8.3299999999999999E-2</v>
      </c>
      <c r="D16" s="72"/>
    </row>
    <row r="17" spans="1:8" ht="14.25" x14ac:dyDescent="0.2">
      <c r="A17" s="69" t="s">
        <v>93</v>
      </c>
      <c r="B17" s="79" t="s">
        <v>60</v>
      </c>
      <c r="C17" s="73">
        <v>5.9999999999999995E-4</v>
      </c>
      <c r="D17" s="72"/>
    </row>
    <row r="18" spans="1:8" ht="14.25" x14ac:dyDescent="0.2">
      <c r="A18" s="69" t="s">
        <v>59</v>
      </c>
      <c r="B18" s="79" t="s">
        <v>62</v>
      </c>
      <c r="C18" s="73">
        <v>8.2000000000000007E-3</v>
      </c>
      <c r="D18" s="72"/>
    </row>
    <row r="19" spans="1:8" ht="14.25" x14ac:dyDescent="0.2">
      <c r="A19" s="69" t="s">
        <v>61</v>
      </c>
      <c r="B19" s="79" t="s">
        <v>64</v>
      </c>
      <c r="C19" s="73">
        <v>3.0999999999999999E-3</v>
      </c>
      <c r="D19" s="72"/>
    </row>
    <row r="20" spans="1:8" ht="14.25" x14ac:dyDescent="0.2">
      <c r="A20" s="69" t="s">
        <v>63</v>
      </c>
      <c r="B20" s="79" t="s">
        <v>65</v>
      </c>
      <c r="C20" s="73">
        <v>1.66E-2</v>
      </c>
      <c r="D20" s="72"/>
    </row>
    <row r="21" spans="1:8" ht="15" x14ac:dyDescent="0.2">
      <c r="A21" s="69" t="s">
        <v>66</v>
      </c>
      <c r="B21" s="74" t="s">
        <v>67</v>
      </c>
      <c r="C21" s="75">
        <f>SUM(C15:C20)</f>
        <v>0.17369999999999999</v>
      </c>
      <c r="D21" s="80"/>
    </row>
    <row r="22" spans="1:8" ht="15" x14ac:dyDescent="0.2">
      <c r="A22" s="76"/>
      <c r="B22" s="77"/>
      <c r="C22" s="78"/>
      <c r="D22" s="80"/>
    </row>
    <row r="23" spans="1:8" ht="14.25" x14ac:dyDescent="0.2">
      <c r="A23" s="69" t="s">
        <v>68</v>
      </c>
      <c r="B23" s="70" t="s">
        <v>69</v>
      </c>
      <c r="C23" s="73">
        <v>2.5600000000000001E-2</v>
      </c>
      <c r="D23" s="72"/>
      <c r="E23" s="81"/>
    </row>
    <row r="24" spans="1:8" ht="14.25" x14ac:dyDescent="0.2">
      <c r="A24" s="69" t="s">
        <v>92</v>
      </c>
      <c r="B24" s="70" t="s">
        <v>71</v>
      </c>
      <c r="C24" s="73">
        <v>4.9200000000000001E-2</v>
      </c>
      <c r="D24" s="72"/>
      <c r="H24" s="82"/>
    </row>
    <row r="25" spans="1:8" ht="14.25" x14ac:dyDescent="0.2">
      <c r="A25" s="69" t="s">
        <v>70</v>
      </c>
      <c r="B25" s="70" t="s">
        <v>73</v>
      </c>
      <c r="C25" s="73">
        <f>C23*C24</f>
        <v>1.2595200000000001E-3</v>
      </c>
      <c r="D25" s="72"/>
      <c r="E25" s="81"/>
    </row>
    <row r="26" spans="1:8" ht="14.25" x14ac:dyDescent="0.2">
      <c r="A26" s="69" t="s">
        <v>72</v>
      </c>
      <c r="B26" s="70" t="s">
        <v>75</v>
      </c>
      <c r="C26" s="73">
        <v>2.0500000000000001E-2</v>
      </c>
      <c r="D26" s="72"/>
      <c r="G26" s="81"/>
    </row>
    <row r="27" spans="1:8" ht="14.25" x14ac:dyDescent="0.2">
      <c r="A27" s="69" t="s">
        <v>74</v>
      </c>
      <c r="B27" s="70" t="s">
        <v>76</v>
      </c>
      <c r="C27" s="73">
        <v>1.8E-3</v>
      </c>
      <c r="D27" s="72"/>
    </row>
    <row r="28" spans="1:8" ht="15" x14ac:dyDescent="0.2">
      <c r="A28" s="69" t="s">
        <v>77</v>
      </c>
      <c r="B28" s="74" t="s">
        <v>78</v>
      </c>
      <c r="C28" s="75">
        <f>SUM(C23:C27)</f>
        <v>9.8359520000000006E-2</v>
      </c>
      <c r="D28" s="80"/>
    </row>
    <row r="29" spans="1:8" ht="15" x14ac:dyDescent="0.2">
      <c r="A29" s="76"/>
      <c r="B29" s="77"/>
      <c r="C29" s="78"/>
      <c r="D29" s="80"/>
    </row>
    <row r="30" spans="1:8" ht="14.25" x14ac:dyDescent="0.2">
      <c r="A30" s="69" t="s">
        <v>79</v>
      </c>
      <c r="B30" s="70" t="s">
        <v>80</v>
      </c>
      <c r="C30" s="73">
        <f>ROUND(C13*C21,4)</f>
        <v>6.3899999999999998E-2</v>
      </c>
      <c r="D30" s="72"/>
    </row>
    <row r="31" spans="1:8" ht="28.5" x14ac:dyDescent="0.2">
      <c r="A31" s="69" t="s">
        <v>81</v>
      </c>
      <c r="B31" s="83" t="s">
        <v>100</v>
      </c>
      <c r="C31" s="73">
        <f>ROUND((C23*C12),4)</f>
        <v>2E-3</v>
      </c>
      <c r="D31" s="72"/>
    </row>
    <row r="32" spans="1:8" ht="15" x14ac:dyDescent="0.2">
      <c r="A32" s="69" t="s">
        <v>82</v>
      </c>
      <c r="B32" s="74" t="s">
        <v>83</v>
      </c>
      <c r="C32" s="75">
        <f>SUM(C30:C31)</f>
        <v>6.59E-2</v>
      </c>
      <c r="D32" s="80"/>
    </row>
    <row r="33" spans="1:4" ht="15.75" thickBot="1" x14ac:dyDescent="0.25">
      <c r="A33" s="84"/>
      <c r="B33" s="85" t="s">
        <v>84</v>
      </c>
      <c r="C33" s="86">
        <f>C32+C28+C21+C13</f>
        <v>0.70595951999999995</v>
      </c>
      <c r="D33" s="80"/>
    </row>
    <row r="34" spans="1:4" ht="15" x14ac:dyDescent="0.2">
      <c r="A34" s="72"/>
      <c r="B34" s="87"/>
      <c r="C34" s="88"/>
      <c r="D34" s="89"/>
    </row>
    <row r="35" spans="1:4" ht="14.25" x14ac:dyDescent="0.2">
      <c r="A35" s="72"/>
      <c r="B35" s="72"/>
      <c r="C35" s="90"/>
      <c r="D35" s="91"/>
    </row>
    <row r="36" spans="1:4" ht="14.25" x14ac:dyDescent="0.2">
      <c r="A36" s="72"/>
      <c r="B36" s="72"/>
      <c r="C36" s="90"/>
      <c r="D36" s="72"/>
    </row>
    <row r="37" spans="1:4" ht="14.25" x14ac:dyDescent="0.2">
      <c r="A37" s="72"/>
      <c r="B37" s="72"/>
      <c r="C37" s="90"/>
      <c r="D37" s="72"/>
    </row>
    <row r="38" spans="1:4" ht="14.25" x14ac:dyDescent="0.2">
      <c r="A38" s="72"/>
      <c r="B38" s="72"/>
      <c r="C38" s="90"/>
      <c r="D38" s="72"/>
    </row>
    <row r="39" spans="1:4" ht="15" x14ac:dyDescent="0.2">
      <c r="A39" s="72"/>
      <c r="B39" s="87"/>
      <c r="C39" s="88"/>
      <c r="D39" s="72"/>
    </row>
    <row r="40" spans="1:4" ht="15" x14ac:dyDescent="0.2">
      <c r="A40" s="80"/>
      <c r="B40" s="87"/>
      <c r="C40" s="88"/>
      <c r="D40" s="80"/>
    </row>
    <row r="41" spans="1:4" ht="16.5" x14ac:dyDescent="0.2">
      <c r="A41" s="92"/>
    </row>
    <row r="42" spans="1:4" x14ac:dyDescent="0.2">
      <c r="A42" s="93"/>
      <c r="B42" s="94"/>
      <c r="C42" s="94"/>
    </row>
    <row r="43" spans="1:4" ht="14.25" x14ac:dyDescent="0.2">
      <c r="A43" s="72"/>
      <c r="B43" s="95"/>
      <c r="C43" s="94"/>
    </row>
    <row r="44" spans="1:4" ht="14.25" x14ac:dyDescent="0.2">
      <c r="A44" s="72"/>
      <c r="B44" s="95"/>
      <c r="C44" s="72"/>
    </row>
    <row r="45" spans="1:4" ht="14.25" x14ac:dyDescent="0.2">
      <c r="A45" s="72"/>
      <c r="B45" s="90"/>
      <c r="C45" s="94"/>
    </row>
    <row r="46" spans="1:4" ht="14.25" x14ac:dyDescent="0.2">
      <c r="A46" s="72"/>
      <c r="B46" s="95"/>
      <c r="C46" s="72"/>
    </row>
    <row r="47" spans="1:4" ht="14.25" x14ac:dyDescent="0.2">
      <c r="A47" s="72"/>
      <c r="B47" s="90"/>
      <c r="C47" s="94"/>
    </row>
    <row r="48" spans="1:4" ht="14.25" x14ac:dyDescent="0.2">
      <c r="A48" s="72"/>
      <c r="B48" s="95"/>
      <c r="C48" s="72"/>
    </row>
    <row r="49" spans="1:3" ht="14.25" x14ac:dyDescent="0.2">
      <c r="A49" s="72"/>
      <c r="B49" s="90"/>
      <c r="C49" s="94"/>
    </row>
    <row r="50" spans="1:3" ht="14.25" x14ac:dyDescent="0.2">
      <c r="A50" s="72"/>
      <c r="B50" s="95"/>
      <c r="C50" s="72"/>
    </row>
    <row r="51" spans="1:3" ht="14.25" x14ac:dyDescent="0.2">
      <c r="A51" s="72"/>
      <c r="B51" s="90"/>
      <c r="C51" s="94"/>
    </row>
    <row r="52" spans="1:3" ht="16.5" x14ac:dyDescent="0.2">
      <c r="A52" s="92"/>
    </row>
    <row r="55" spans="1:3" x14ac:dyDescent="0.2">
      <c r="A55" s="96"/>
    </row>
  </sheetData>
  <mergeCells count="1">
    <mergeCell ref="A3:C3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"/>
  <sheetViews>
    <sheetView zoomScaleNormal="100" workbookViewId="0">
      <selection activeCell="E28" sqref="E28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55" bestFit="1" customWidth="1"/>
    <col min="6" max="6" width="9.7109375" bestFit="1" customWidth="1"/>
  </cols>
  <sheetData>
    <row r="1" spans="1:8" s="63" customFormat="1" ht="14.25" x14ac:dyDescent="0.2">
      <c r="A1" s="7"/>
      <c r="B1" s="4"/>
      <c r="C1" s="4"/>
      <c r="E1" s="64"/>
    </row>
    <row r="2" spans="1:8" s="63" customFormat="1" ht="14.25" x14ac:dyDescent="0.2">
      <c r="A2" s="5"/>
      <c r="B2" s="4"/>
      <c r="C2" s="4"/>
      <c r="E2" s="64"/>
    </row>
    <row r="3" spans="1:8" s="63" customFormat="1" ht="15" thickBot="1" x14ac:dyDescent="0.25">
      <c r="B3" s="4"/>
      <c r="C3" s="4"/>
      <c r="E3" s="64"/>
    </row>
    <row r="4" spans="1:8" ht="15.75" x14ac:dyDescent="0.2">
      <c r="A4" s="272" t="s">
        <v>116</v>
      </c>
      <c r="B4" s="273"/>
      <c r="C4" s="273"/>
      <c r="D4" s="273"/>
      <c r="E4" s="273"/>
      <c r="F4" s="274"/>
    </row>
    <row r="5" spans="1:8" ht="16.5" thickBot="1" x14ac:dyDescent="0.25">
      <c r="A5" s="132"/>
      <c r="B5" s="133"/>
      <c r="C5" s="133"/>
      <c r="D5" s="133"/>
      <c r="E5" s="133"/>
      <c r="F5" s="134"/>
    </row>
    <row r="6" spans="1:8" ht="15" x14ac:dyDescent="0.25">
      <c r="A6" s="99"/>
      <c r="B6" s="4"/>
      <c r="C6" s="4"/>
      <c r="D6" s="269" t="s">
        <v>98</v>
      </c>
      <c r="E6" s="270"/>
      <c r="F6" s="271"/>
      <c r="G6" s="63"/>
      <c r="H6" s="63"/>
    </row>
    <row r="7" spans="1:8" ht="15" thickBot="1" x14ac:dyDescent="0.25">
      <c r="A7" s="98"/>
      <c r="B7" s="63"/>
      <c r="C7" s="63"/>
      <c r="D7" s="100" t="s">
        <v>85</v>
      </c>
      <c r="E7" s="101" t="s">
        <v>86</v>
      </c>
      <c r="F7" s="102" t="s">
        <v>87</v>
      </c>
      <c r="G7" s="63"/>
      <c r="H7" s="63"/>
    </row>
    <row r="8" spans="1:8" ht="14.25" x14ac:dyDescent="0.2">
      <c r="A8" s="103" t="s">
        <v>20</v>
      </c>
      <c r="B8" s="104" t="s">
        <v>21</v>
      </c>
      <c r="C8" s="105">
        <v>0.03</v>
      </c>
      <c r="D8" s="124">
        <v>2.9700000000000001E-2</v>
      </c>
      <c r="E8" s="125">
        <v>5.0799999999999998E-2</v>
      </c>
      <c r="F8" s="126">
        <v>6.2700000000000006E-2</v>
      </c>
      <c r="G8" s="63"/>
      <c r="H8" s="63"/>
    </row>
    <row r="9" spans="1:8" ht="14.25" x14ac:dyDescent="0.2">
      <c r="A9" s="107" t="s">
        <v>22</v>
      </c>
      <c r="B9" s="108" t="s">
        <v>23</v>
      </c>
      <c r="C9" s="109">
        <v>0</v>
      </c>
      <c r="D9" s="124">
        <f>0.3%+0.56%</f>
        <v>8.6E-3</v>
      </c>
      <c r="E9" s="125">
        <f>0.48%+0.85%</f>
        <v>1.3299999999999999E-2</v>
      </c>
      <c r="F9" s="126">
        <f>0.82%+0.89%</f>
        <v>1.7099999999999997E-2</v>
      </c>
      <c r="G9" s="63"/>
      <c r="H9" s="63"/>
    </row>
    <row r="10" spans="1:8" ht="14.25" x14ac:dyDescent="0.2">
      <c r="A10" s="107" t="s">
        <v>24</v>
      </c>
      <c r="B10" s="108" t="s">
        <v>25</v>
      </c>
      <c r="C10" s="109">
        <v>7.0000000000000007E-2</v>
      </c>
      <c r="D10" s="124">
        <v>7.7799999999999994E-2</v>
      </c>
      <c r="E10" s="125">
        <v>0.1085</v>
      </c>
      <c r="F10" s="126">
        <v>0.13550000000000001</v>
      </c>
      <c r="G10" s="63"/>
      <c r="H10" s="63"/>
    </row>
    <row r="11" spans="1:8" ht="14.25" x14ac:dyDescent="0.2">
      <c r="A11" s="107" t="s">
        <v>26</v>
      </c>
      <c r="B11" s="108" t="s">
        <v>27</v>
      </c>
      <c r="C11" s="110">
        <f>(1+E11)^(E12/252)-1</f>
        <v>0</v>
      </c>
      <c r="D11" s="124" t="s">
        <v>99</v>
      </c>
      <c r="E11" s="199"/>
      <c r="F11" s="106"/>
      <c r="G11" s="63"/>
      <c r="H11" s="63"/>
    </row>
    <row r="12" spans="1:8" ht="14.25" x14ac:dyDescent="0.2">
      <c r="A12" s="107" t="s">
        <v>28</v>
      </c>
      <c r="B12" s="267" t="s">
        <v>29</v>
      </c>
      <c r="C12" s="198">
        <v>0.02</v>
      </c>
      <c r="D12" s="137" t="s">
        <v>88</v>
      </c>
      <c r="E12" s="114"/>
      <c r="F12" s="111"/>
      <c r="G12" s="63"/>
      <c r="H12" s="63"/>
    </row>
    <row r="13" spans="1:8" ht="15" thickBot="1" x14ac:dyDescent="0.25">
      <c r="A13" s="112" t="s">
        <v>30</v>
      </c>
      <c r="B13" s="268"/>
      <c r="C13" s="113">
        <v>3.6499999999999998E-2</v>
      </c>
      <c r="D13" s="97"/>
      <c r="E13" s="114"/>
      <c r="F13" s="111"/>
      <c r="G13" s="63"/>
      <c r="H13" s="63"/>
    </row>
    <row r="14" spans="1:8" ht="14.25" x14ac:dyDescent="0.2">
      <c r="A14" s="115" t="s">
        <v>31</v>
      </c>
      <c r="B14" s="116"/>
      <c r="C14" s="117"/>
      <c r="D14" s="97"/>
      <c r="E14" s="114"/>
      <c r="F14" s="111"/>
      <c r="G14" s="63"/>
      <c r="H14" s="63"/>
    </row>
    <row r="15" spans="1:8" ht="15" thickBot="1" x14ac:dyDescent="0.25">
      <c r="A15" s="118" t="s">
        <v>32</v>
      </c>
      <c r="B15" s="119"/>
      <c r="C15" s="120"/>
      <c r="D15" s="97"/>
      <c r="E15" s="114"/>
      <c r="F15" s="111"/>
      <c r="G15" s="63"/>
      <c r="H15" s="63"/>
    </row>
    <row r="16" spans="1:8" ht="15.75" thickBot="1" x14ac:dyDescent="0.25">
      <c r="A16" s="121" t="s">
        <v>33</v>
      </c>
      <c r="B16" s="122"/>
      <c r="C16" s="123">
        <f>SUM(C8:C13)</f>
        <v>0.1565</v>
      </c>
      <c r="D16" s="127">
        <v>0.21429999999999999</v>
      </c>
      <c r="E16" s="128">
        <v>0.2717</v>
      </c>
      <c r="F16" s="129">
        <v>0.3362</v>
      </c>
      <c r="G16" s="63"/>
      <c r="H16" s="63"/>
    </row>
    <row r="17" spans="1:8" ht="14.25" x14ac:dyDescent="0.2">
      <c r="A17" s="63"/>
      <c r="B17" s="63"/>
      <c r="C17" s="63"/>
      <c r="D17" s="63"/>
      <c r="E17" s="64"/>
      <c r="F17" s="63"/>
      <c r="G17" s="63"/>
      <c r="H17" s="63"/>
    </row>
    <row r="18" spans="1:8" ht="14.25" x14ac:dyDescent="0.2">
      <c r="A18" s="63"/>
      <c r="B18" s="63"/>
      <c r="C18" s="63"/>
      <c r="D18" s="63"/>
      <c r="E18" s="64"/>
      <c r="F18" s="63"/>
      <c r="G18" s="63"/>
      <c r="H18" s="63"/>
    </row>
    <row r="19" spans="1:8" ht="14.25" x14ac:dyDescent="0.2">
      <c r="A19" s="63"/>
      <c r="B19" s="63"/>
      <c r="C19" s="63"/>
      <c r="D19" s="63"/>
      <c r="E19" s="64"/>
      <c r="F19" s="63"/>
      <c r="G19" s="63"/>
      <c r="H19" s="63"/>
    </row>
    <row r="20" spans="1:8" ht="14.25" x14ac:dyDescent="0.2">
      <c r="A20" s="63"/>
      <c r="B20" s="63"/>
      <c r="C20" s="63"/>
      <c r="D20" s="63"/>
      <c r="E20" s="64"/>
      <c r="F20" s="63"/>
      <c r="G20" s="63"/>
      <c r="H20" s="63"/>
    </row>
  </sheetData>
  <mergeCells count="3">
    <mergeCell ref="B12:B13"/>
    <mergeCell ref="D6:F6"/>
    <mergeCell ref="A4:F4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1.Planilha de Custos</vt:lpstr>
      <vt:lpstr>2.Encargos Sociais</vt:lpstr>
      <vt:lpstr>3.BDI</vt:lpstr>
      <vt:lpstr>'1.Planilha de Custos'!Area_de_impressao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Admin</cp:lastModifiedBy>
  <cp:lastPrinted>2026-05-27T14:11:26Z</cp:lastPrinted>
  <dcterms:created xsi:type="dcterms:W3CDTF">2000-12-13T10:02:50Z</dcterms:created>
  <dcterms:modified xsi:type="dcterms:W3CDTF">2026-06-17T19:48:09Z</dcterms:modified>
</cp:coreProperties>
</file>