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iane.guimaraes\Desktop\Editais\Editais 2026\PRESTAÇÃO DE SERV LIMPEZA E VIGIAS\Serviços de vigias\"/>
    </mc:Choice>
  </mc:AlternateContent>
  <xr:revisionPtr revIDLastSave="0" documentId="13_ncr:1_{89EB8295-AB8C-4A15-BBA7-0FB28F1D4661}" xr6:coauthVersionLast="47" xr6:coauthVersionMax="47" xr10:uidLastSave="{00000000-0000-0000-0000-000000000000}"/>
  <bookViews>
    <workbookView xWindow="-120" yWindow="-120" windowWidth="29040" windowHeight="15840" xr2:uid="{E787B788-EB53-4F77-824A-602B31D480F4}"/>
  </bookViews>
  <sheets>
    <sheet name="Vigia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8" i="3" l="1"/>
  <c r="B121" i="3"/>
  <c r="B92" i="3"/>
  <c r="B93" i="3" s="1"/>
  <c r="B123" i="3" s="1"/>
  <c r="B79" i="3"/>
  <c r="C65" i="3"/>
  <c r="C66" i="3" s="1"/>
  <c r="C152" i="3" s="1"/>
  <c r="C162" i="3" s="1"/>
  <c r="C58" i="3"/>
  <c r="C57" i="3"/>
  <c r="C56" i="3"/>
  <c r="C40" i="3"/>
  <c r="B36" i="3"/>
  <c r="B34" i="3"/>
  <c r="B35" i="3" s="1"/>
  <c r="C47" i="3" s="1"/>
  <c r="B22" i="3"/>
  <c r="C55" i="3" s="1"/>
  <c r="B19" i="3"/>
  <c r="C54" i="3" s="1"/>
  <c r="C44" i="3" l="1"/>
  <c r="C49" i="3" s="1"/>
  <c r="C50" i="3" s="1"/>
  <c r="B54" i="3" s="1"/>
  <c r="B60" i="3" s="1"/>
  <c r="B55" i="3" l="1"/>
  <c r="B57" i="3"/>
  <c r="B58" i="3"/>
  <c r="C91" i="3"/>
  <c r="C92" i="3"/>
  <c r="C97" i="3"/>
  <c r="C98" i="3"/>
  <c r="C99" i="3" s="1"/>
  <c r="B99" i="3" s="1"/>
  <c r="B106" i="3" s="1"/>
  <c r="B124" i="3" s="1"/>
  <c r="C100" i="3"/>
  <c r="C101" i="3"/>
  <c r="C104" i="3" s="1"/>
  <c r="B104" i="3" s="1"/>
  <c r="C102" i="3"/>
  <c r="C103" i="3"/>
  <c r="C105" i="3"/>
  <c r="C110" i="3"/>
  <c r="C111" i="3"/>
  <c r="C112" i="3"/>
  <c r="C113" i="3"/>
  <c r="C114" i="3"/>
  <c r="C150" i="3"/>
  <c r="B56" i="3"/>
  <c r="C59" i="3"/>
  <c r="C60" i="3" s="1"/>
  <c r="C151" i="3" s="1"/>
  <c r="C161" i="3" s="1"/>
  <c r="B64" i="3"/>
  <c r="B65" i="3"/>
  <c r="C71" i="3"/>
  <c r="C72" i="3"/>
  <c r="C73" i="3"/>
  <c r="C74" i="3"/>
  <c r="C75" i="3"/>
  <c r="C76" i="3"/>
  <c r="C77" i="3"/>
  <c r="C78" i="3"/>
  <c r="C83" i="3"/>
  <c r="C84" i="3"/>
  <c r="B84" i="3" s="1"/>
  <c r="C115" i="3" l="1"/>
  <c r="B110" i="3"/>
  <c r="B115" i="3" s="1"/>
  <c r="C156" i="3"/>
  <c r="C160" i="3"/>
  <c r="C166" i="3" s="1"/>
  <c r="C85" i="3"/>
  <c r="C87" i="3" s="1"/>
  <c r="C122" i="3" s="1"/>
  <c r="C86" i="3"/>
  <c r="B83" i="3"/>
  <c r="B85" i="3" s="1"/>
  <c r="B66" i="3"/>
  <c r="C79" i="3"/>
  <c r="C121" i="3" s="1"/>
  <c r="C93" i="3"/>
  <c r="C123" i="3" s="1"/>
  <c r="C106" i="3"/>
  <c r="C124" i="3" s="1"/>
  <c r="C116" i="3" l="1"/>
  <c r="B116" i="3" s="1"/>
  <c r="B117" i="3" s="1"/>
  <c r="B125" i="3" s="1"/>
  <c r="C117" i="3"/>
  <c r="C125" i="3" s="1"/>
  <c r="B86" i="3"/>
  <c r="B87" i="3" s="1"/>
  <c r="B122" i="3" s="1"/>
  <c r="B126" i="3" s="1"/>
  <c r="C126" i="3"/>
  <c r="C128" i="3" l="1"/>
  <c r="C153" i="3"/>
  <c r="C163" i="3" s="1"/>
  <c r="C132" i="3" l="1"/>
  <c r="C133" i="3" s="1"/>
  <c r="C134" i="3" s="1"/>
  <c r="C135" i="3" l="1"/>
  <c r="C136" i="3"/>
  <c r="C137" i="3"/>
  <c r="C138" i="3"/>
  <c r="C140" i="3" l="1"/>
  <c r="C144" i="3" s="1"/>
  <c r="C146" i="3" s="1"/>
  <c r="C154" i="3"/>
  <c r="C164" i="3" s="1"/>
  <c r="F168" i="3" l="1"/>
  <c r="D168" i="3"/>
  <c r="C168" i="3"/>
  <c r="E168" i="3"/>
  <c r="G168" i="3" l="1"/>
</calcChain>
</file>

<file path=xl/sharedStrings.xml><?xml version="1.0" encoding="utf-8"?>
<sst xmlns="http://schemas.openxmlformats.org/spreadsheetml/2006/main" count="173" uniqueCount="137">
  <si>
    <t>OBJETO DA LICITAÇÃO:</t>
  </si>
  <si>
    <t>Horário de trabalho</t>
  </si>
  <si>
    <t>DIURNO</t>
  </si>
  <si>
    <t>Qtd de dias de trabalho na semana</t>
  </si>
  <si>
    <t>Média de dias trabalhados por empregado no mês</t>
  </si>
  <si>
    <t>Quantidade horas noturnas</t>
  </si>
  <si>
    <t xml:space="preserve">Quantidade horas diurnas </t>
  </si>
  <si>
    <t>Quantidade horas diárias no posto</t>
  </si>
  <si>
    <t>Intervalo Intrajornada (Será concedido? sim/não)</t>
  </si>
  <si>
    <t xml:space="preserve">Número de meses da execucao contratual </t>
  </si>
  <si>
    <t>Categoria Profissional</t>
  </si>
  <si>
    <t>CBO</t>
  </si>
  <si>
    <t>Registro da CCT no MTE:</t>
  </si>
  <si>
    <t>SIND DAS EMPR DE ASSEIO E CONSERVAÇÃO DO EST DO RS</t>
  </si>
  <si>
    <t>Data base da categoria</t>
  </si>
  <si>
    <t>Valor do salário normativo</t>
  </si>
  <si>
    <t>Custo Unitário Transporte</t>
  </si>
  <si>
    <t>% Descontado do empregado transporte CCT</t>
  </si>
  <si>
    <t>Quantidade de vale transporte mês</t>
  </si>
  <si>
    <t>Custo Unitário Alimentação/Lanche CCT</t>
  </si>
  <si>
    <t>% Descontado do empregado alimentação CCT</t>
  </si>
  <si>
    <t>Quantidade de vale alimentação mês</t>
  </si>
  <si>
    <t>1.3. Adicional Noturno</t>
  </si>
  <si>
    <t>1.6. Gratificação de Função</t>
  </si>
  <si>
    <t>2.3. Custo Unitário Assistencia médica anual</t>
  </si>
  <si>
    <t>2.4. Custo Unitário Seguro de Vida mensal</t>
  </si>
  <si>
    <t>2.5. Custo Unitário Exames médicos/laudos segurança do trabalho anual</t>
  </si>
  <si>
    <t>VALORES PARA UM EMPREGADO</t>
  </si>
  <si>
    <t>Limite de horas mensais com RSR</t>
  </si>
  <si>
    <t>Horas de trabalho no mês com RSR</t>
  </si>
  <si>
    <t xml:space="preserve">Quantidade horas extras </t>
  </si>
  <si>
    <t>Salário hora</t>
  </si>
  <si>
    <t xml:space="preserve">Hora adicional noturno </t>
  </si>
  <si>
    <t>MÓDULO 1: COMPOSIÇÃO DA REMUNERAÇÃO</t>
  </si>
  <si>
    <t>COMPOSIÇÃO</t>
  </si>
  <si>
    <t>%</t>
  </si>
  <si>
    <t>VALOR</t>
  </si>
  <si>
    <t>1.1. Salário Base</t>
  </si>
  <si>
    <t>1.2. Hora extra</t>
  </si>
  <si>
    <t>1.4. Hora Noturna Reduzida</t>
  </si>
  <si>
    <t>1.6. Adicional Periculosidade</t>
  </si>
  <si>
    <t>1.7. Gratificação de Função</t>
  </si>
  <si>
    <t>1.8. Intervalo Intrajornada</t>
  </si>
  <si>
    <t>1.9. Repouso Semanal Remunerado s/ Adicional Noturno, Hora Noturna Reduzida e Intervalo Intrajornada</t>
  </si>
  <si>
    <t>TOTAL DA REMUNERAÇÃO</t>
  </si>
  <si>
    <t>TOTAL DO MÓDULO 1</t>
  </si>
  <si>
    <t>MÓDULO 2: BENEFÍCIOS MENSAIS E DIÁRIOS</t>
  </si>
  <si>
    <t>2.1. Vale-transporte</t>
  </si>
  <si>
    <t>2.2. Auxílio alimentação/Cesta básica/Vale Lanche</t>
  </si>
  <si>
    <t>2.3. Assistência médica</t>
  </si>
  <si>
    <t>2.4. Seguro de Vida</t>
  </si>
  <si>
    <t>2.5. Exames médicos e laudos de segurança do trabalho</t>
  </si>
  <si>
    <t>2.6. Ajuda de Custo</t>
  </si>
  <si>
    <t>TOTAL DO MÓDULO 2</t>
  </si>
  <si>
    <t>MÓDULO 3: INSUMOS E TREINAMENTOS</t>
  </si>
  <si>
    <t>3.1. Uniforme/EPI</t>
  </si>
  <si>
    <t>TOTAL DO MÓDULO 3</t>
  </si>
  <si>
    <t>MÓDULO 4: ENCARGOS SOCIAIS E TRABALHISTAS</t>
  </si>
  <si>
    <t>SUBMÓDULO 4.1 Encargos Previdenciários e FGTS</t>
  </si>
  <si>
    <t>4.1.1. INSS</t>
  </si>
  <si>
    <t>4.1.2. SESI/SESC</t>
  </si>
  <si>
    <t>4.1.3. INCRA</t>
  </si>
  <si>
    <t>4.1.4. SENAI/SENAC</t>
  </si>
  <si>
    <t>4.1.5. Salário Educação</t>
  </si>
  <si>
    <t xml:space="preserve">4.1.6. R.A.T. </t>
  </si>
  <si>
    <t>4.1.7. FGTS</t>
  </si>
  <si>
    <t>4.1.8. SEBRAE</t>
  </si>
  <si>
    <t>TOTAL DO SUBMÓDULO 4.1</t>
  </si>
  <si>
    <t>SUBMÓDULO 4.2: 13º SALÁRIO E ADICIONAL DE FÉRIAS</t>
  </si>
  <si>
    <t>4.2.1. Adicional de Férias</t>
  </si>
  <si>
    <t>4.2.2. 13º salário</t>
  </si>
  <si>
    <t>Subtotal</t>
  </si>
  <si>
    <t>4.2.3. Incidência do submódulo 4.1 sobre 13º salário e adicional de férias</t>
  </si>
  <si>
    <t>TOTAL DO SUBMÓDULO 4.2</t>
  </si>
  <si>
    <t>SUBMÓDULO 4.3:  AFASTAMENTO MATERNIDADE</t>
  </si>
  <si>
    <t>4.3.1. Licença Maternidade</t>
  </si>
  <si>
    <t>4.3.2. Incidência do 4.1 sobre afastamento maternidade</t>
  </si>
  <si>
    <t>TOTAL DO SUBMÓDULO 4.3</t>
  </si>
  <si>
    <t>SUBMÓDULO 4.4: PROVISÃO PARA RESCISÃO</t>
  </si>
  <si>
    <t>4.4.1. Aviso Prévio Indenizado</t>
  </si>
  <si>
    <t>4.4.2. FGTS (4.1.7) sobre 4.4.1</t>
  </si>
  <si>
    <t>4.4.3. Multa do FGTS sobre 4.4.1</t>
  </si>
  <si>
    <t>4.4.4. Multa FGTS - Rescisão sem justa causa</t>
  </si>
  <si>
    <t>4.4.5. Aviso Prévio Trabalhado</t>
  </si>
  <si>
    <t>4.4.6. Aviso Prévio Final Contrato</t>
  </si>
  <si>
    <t>4.4.7. Incidência 4.1 sobre 4.4.5 e 4.4.6</t>
  </si>
  <si>
    <t>4.4.8. Multa do FGTS (4.1.7) sobre 4.4.5</t>
  </si>
  <si>
    <t>4.4.9. Indenização Adicional</t>
  </si>
  <si>
    <t>TOTAL  DO SUBMÓDULO 4.4</t>
  </si>
  <si>
    <t>SUBMÓDULO 4.5: CUSTO DE REPOSIÇÃO DE PROFISSIONAL AUSENTE</t>
  </si>
  <si>
    <t>4.5.1. Férias</t>
  </si>
  <si>
    <t>4.5.2. Ausência por Doença</t>
  </si>
  <si>
    <t>4.5.3. Licença Paternidade</t>
  </si>
  <si>
    <t>4.5.4. Ausências Legais</t>
  </si>
  <si>
    <t>4.5.5. Ausência por Acidente do Trabalho</t>
  </si>
  <si>
    <t>SUBTOTAL</t>
  </si>
  <si>
    <t>4.5.7. Incid. 4.1 s/ custo reposição profissional ausente</t>
  </si>
  <si>
    <t>TOTAL  DO GRUPO 4.5</t>
  </si>
  <si>
    <t>QUADRO RESUMO MÓDULO 4: ENCARGOS SOCIAIS E TRABALHISTAS</t>
  </si>
  <si>
    <t>4.1. Encargos Previdenciários e FGTS</t>
  </si>
  <si>
    <t>4.2. 13º Salário e Adicional de Férias</t>
  </si>
  <si>
    <t>4.3. Afastamento Maternidade</t>
  </si>
  <si>
    <t>4.4. Provisão para rescisão</t>
  </si>
  <si>
    <t>4.5. Custo de Reposição Profissional Ausente</t>
  </si>
  <si>
    <t>TOTAL DO MÓDULO 4</t>
  </si>
  <si>
    <t>VALOR DOS CUSTOS DIRETOS</t>
  </si>
  <si>
    <t>MÓD1 + MÓD2 + MÓD3 + MÓD4</t>
  </si>
  <si>
    <t>MÓDULO 5: CUSTOS INDIRETOS, TRIBUTOS E LUCRO</t>
  </si>
  <si>
    <t>5.1. Despesas administrativas</t>
  </si>
  <si>
    <t>5.2. Lucro</t>
  </si>
  <si>
    <t>5.3. Base de cálculo para imposto</t>
  </si>
  <si>
    <t>-</t>
  </si>
  <si>
    <t>5.3. ISS</t>
  </si>
  <si>
    <t>5.4. COFINS</t>
  </si>
  <si>
    <t>5.5. PIS</t>
  </si>
  <si>
    <t>TOTAL DO MÓDULO 5</t>
  </si>
  <si>
    <t>MÓD1 + MÓD2 + MÓD3 + MÓD4 + MÓD5</t>
  </si>
  <si>
    <t>Valor Mensal</t>
  </si>
  <si>
    <t>Valor total</t>
  </si>
  <si>
    <t>Quantidade de postos de trabalho</t>
  </si>
  <si>
    <t>Valor Anual</t>
  </si>
  <si>
    <t>TOTAL</t>
  </si>
  <si>
    <t>MÓDULO 5</t>
  </si>
  <si>
    <t>MÓDULO 4</t>
  </si>
  <si>
    <t>MÓDULO 3</t>
  </si>
  <si>
    <t>MÓDULO 2</t>
  </si>
  <si>
    <t>MÓDULO 1</t>
  </si>
  <si>
    <t>TOTAL MENSAL</t>
  </si>
  <si>
    <t>TOTALIZAÇÃO P/ POSTO DE TRABALHO</t>
  </si>
  <si>
    <t>3.2.Equipamentos, materiais, ferramentas</t>
  </si>
  <si>
    <t>1.5. Adicional Risco de Vida</t>
  </si>
  <si>
    <t>Salário hora com risco de vida</t>
  </si>
  <si>
    <t>IPCA ACUMULADO - 12 MESES</t>
  </si>
  <si>
    <t>1.5. Adicional Risco de vida</t>
  </si>
  <si>
    <t>87.078.325/0001-75</t>
  </si>
  <si>
    <t>Não</t>
  </si>
  <si>
    <t>Vigilância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</si>
</sst>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\ &quot;dias&quot;"/>
    <numFmt numFmtId="165" formatCode="0\ &quot;horas&quot;"/>
    <numFmt numFmtId="166" formatCode="0\ &quot;meses&quot;"/>
    <numFmt numFmtId="167" formatCode="0.0%"/>
    <numFmt numFmtId="169" formatCode="_-&quot;R$&quot;* #,##0.00_-;\-&quot;R$&quot;* #,##0.00_-;_-&quot;R$&quot;* &quot;-&quot;??_-;_-@_-"/>
    <numFmt numFmtId="170" formatCode="_ &quot;R$&quot;\ * #,##0.00_ ;_ &quot;R$&quot;\ * \-#,##0.00_ ;_ &quot;R$&quot;\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C00000"/>
      <name val="Arial"/>
      <family val="2"/>
    </font>
    <font>
      <b/>
      <sz val="11"/>
      <color rgb="FFC00000"/>
      <name val="Arial"/>
      <family val="2"/>
    </font>
    <font>
      <sz val="11"/>
      <color theme="5" tint="-0.499984740745262"/>
      <name val="Arial"/>
      <family val="2"/>
    </font>
    <font>
      <b/>
      <sz val="11"/>
      <color theme="5" tint="-0.4999847407452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horizontal="center" vertical="center" wrapText="1"/>
    </xf>
    <xf numFmtId="169" fontId="7" fillId="6" borderId="8" xfId="0" applyNumberFormat="1" applyFont="1" applyFill="1" applyBorder="1" applyAlignment="1">
      <alignment vertical="center" wrapText="1"/>
    </xf>
    <xf numFmtId="9" fontId="7" fillId="6" borderId="8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vertical="center" wrapText="1"/>
    </xf>
    <xf numFmtId="169" fontId="6" fillId="6" borderId="8" xfId="0" applyNumberFormat="1" applyFont="1" applyFill="1" applyBorder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7" xfId="0" applyFont="1" applyFill="1" applyBorder="1" applyAlignment="1">
      <alignment horizontal="justify" vertical="center" wrapText="1"/>
    </xf>
    <xf numFmtId="10" fontId="7" fillId="6" borderId="8" xfId="0" applyNumberFormat="1" applyFont="1" applyFill="1" applyBorder="1" applyAlignment="1">
      <alignment horizontal="center" vertical="center" wrapText="1"/>
    </xf>
    <xf numFmtId="169" fontId="7" fillId="6" borderId="8" xfId="0" applyNumberFormat="1" applyFont="1" applyFill="1" applyBorder="1" applyAlignment="1">
      <alignment horizontal="right" vertical="center" wrapText="1"/>
    </xf>
    <xf numFmtId="10" fontId="7" fillId="6" borderId="8" xfId="2" applyNumberFormat="1" applyFont="1" applyFill="1" applyBorder="1" applyAlignment="1">
      <alignment horizontal="center" vertical="center" wrapText="1"/>
    </xf>
    <xf numFmtId="9" fontId="8" fillId="6" borderId="8" xfId="2" applyFont="1" applyFill="1" applyBorder="1" applyAlignment="1">
      <alignment horizontal="center" vertical="center" wrapText="1"/>
    </xf>
    <xf numFmtId="9" fontId="6" fillId="6" borderId="8" xfId="0" applyNumberFormat="1" applyFont="1" applyFill="1" applyBorder="1" applyAlignment="1">
      <alignment horizontal="center" vertical="center" wrapText="1"/>
    </xf>
    <xf numFmtId="167" fontId="6" fillId="6" borderId="8" xfId="0" applyNumberFormat="1" applyFont="1" applyFill="1" applyBorder="1" applyAlignment="1">
      <alignment horizontal="center" vertical="center" wrapText="1"/>
    </xf>
    <xf numFmtId="10" fontId="6" fillId="6" borderId="8" xfId="0" applyNumberFormat="1" applyFont="1" applyFill="1" applyBorder="1" applyAlignment="1">
      <alignment horizontal="center" vertical="center" wrapText="1"/>
    </xf>
    <xf numFmtId="10" fontId="5" fillId="6" borderId="8" xfId="2" applyNumberFormat="1" applyFont="1" applyFill="1" applyBorder="1" applyAlignment="1">
      <alignment horizontal="center" vertical="center" wrapText="1"/>
    </xf>
    <xf numFmtId="10" fontId="6" fillId="6" borderId="8" xfId="2" applyNumberFormat="1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vertical="center" wrapText="1"/>
    </xf>
    <xf numFmtId="0" fontId="6" fillId="6" borderId="11" xfId="0" applyFont="1" applyFill="1" applyBorder="1" applyAlignment="1">
      <alignment vertical="center" wrapText="1"/>
    </xf>
    <xf numFmtId="10" fontId="6" fillId="6" borderId="7" xfId="0" applyNumberFormat="1" applyFont="1" applyFill="1" applyBorder="1" applyAlignment="1">
      <alignment horizontal="center" vertical="center" wrapText="1"/>
    </xf>
    <xf numFmtId="167" fontId="7" fillId="6" borderId="8" xfId="2" applyNumberFormat="1" applyFont="1" applyFill="1" applyBorder="1" applyAlignment="1">
      <alignment horizontal="center" vertical="center" wrapText="1"/>
    </xf>
    <xf numFmtId="10" fontId="6" fillId="6" borderId="0" xfId="0" applyNumberFormat="1" applyFont="1" applyFill="1" applyAlignment="1">
      <alignment horizontal="center" vertical="center" wrapText="1"/>
    </xf>
    <xf numFmtId="169" fontId="6" fillId="6" borderId="0" xfId="0" applyNumberFormat="1" applyFont="1" applyFill="1" applyAlignment="1">
      <alignment vertical="center" wrapText="1"/>
    </xf>
    <xf numFmtId="0" fontId="6" fillId="6" borderId="13" xfId="0" applyFont="1" applyFill="1" applyBorder="1" applyAlignment="1">
      <alignment vertical="center" wrapText="1"/>
    </xf>
    <xf numFmtId="169" fontId="6" fillId="6" borderId="6" xfId="0" applyNumberFormat="1" applyFont="1" applyFill="1" applyBorder="1" applyAlignment="1">
      <alignment horizontal="center" vertical="center" wrapText="1"/>
    </xf>
    <xf numFmtId="9" fontId="7" fillId="6" borderId="8" xfId="2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4" fontId="7" fillId="0" borderId="1" xfId="0" applyNumberFormat="1" applyFont="1" applyBorder="1"/>
    <xf numFmtId="169" fontId="2" fillId="0" borderId="0" xfId="0" applyNumberFormat="1" applyFont="1"/>
    <xf numFmtId="0" fontId="2" fillId="0" borderId="0" xfId="0" applyFont="1" applyAlignment="1">
      <alignment horizontal="center"/>
    </xf>
    <xf numFmtId="169" fontId="0" fillId="0" borderId="0" xfId="0" applyNumberFormat="1"/>
    <xf numFmtId="0" fontId="10" fillId="0" borderId="0" xfId="0" applyFont="1"/>
    <xf numFmtId="170" fontId="0" fillId="0" borderId="0" xfId="0" applyNumberFormat="1"/>
    <xf numFmtId="43" fontId="7" fillId="0" borderId="1" xfId="1" applyFont="1" applyBorder="1"/>
    <xf numFmtId="43" fontId="6" fillId="0" borderId="1" xfId="1" applyFont="1" applyBorder="1"/>
    <xf numFmtId="10" fontId="5" fillId="2" borderId="13" xfId="3" applyNumberFormat="1" applyFont="1" applyFill="1" applyBorder="1" applyAlignment="1">
      <alignment horizontal="center" vertical="center" wrapText="1"/>
    </xf>
    <xf numFmtId="10" fontId="5" fillId="2" borderId="14" xfId="3" applyNumberFormat="1" applyFont="1" applyFill="1" applyBorder="1" applyAlignment="1">
      <alignment horizontal="center" vertical="center" wrapText="1"/>
    </xf>
    <xf numFmtId="10" fontId="5" fillId="2" borderId="12" xfId="3" applyNumberFormat="1" applyFont="1" applyFill="1" applyBorder="1" applyAlignment="1">
      <alignment horizontal="center" vertical="center" wrapText="1"/>
    </xf>
    <xf numFmtId="10" fontId="5" fillId="2" borderId="13" xfId="0" applyNumberFormat="1" applyFont="1" applyFill="1" applyBorder="1" applyAlignment="1">
      <alignment horizontal="center" vertical="center" wrapText="1"/>
    </xf>
    <xf numFmtId="39" fontId="5" fillId="2" borderId="1" xfId="1" applyNumberFormat="1" applyFont="1" applyFill="1" applyBorder="1" applyAlignment="1" applyProtection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39" fontId="12" fillId="2" borderId="3" xfId="0" applyNumberFormat="1" applyFont="1" applyFill="1" applyBorder="1" applyAlignment="1" applyProtection="1">
      <alignment horizontal="center" wrapText="1"/>
      <protection locked="0"/>
    </xf>
    <xf numFmtId="0" fontId="13" fillId="2" borderId="2" xfId="0" applyFont="1" applyFill="1" applyBorder="1" applyAlignment="1" applyProtection="1">
      <alignment vertical="center" wrapText="1"/>
      <protection locked="0"/>
    </xf>
    <xf numFmtId="39" fontId="14" fillId="7" borderId="1" xfId="0" applyNumberFormat="1" applyFont="1" applyFill="1" applyBorder="1" applyAlignment="1" applyProtection="1">
      <alignment horizontal="center" vertical="center" wrapText="1"/>
      <protection locked="0"/>
    </xf>
    <xf numFmtId="39" fontId="14" fillId="7" borderId="1" xfId="0" applyNumberFormat="1" applyFont="1" applyFill="1" applyBorder="1" applyAlignment="1" applyProtection="1">
      <alignment horizontal="center" wrapText="1"/>
      <protection locked="0"/>
    </xf>
    <xf numFmtId="10" fontId="14" fillId="7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167" fontId="14" fillId="7" borderId="1" xfId="2" applyNumberFormat="1" applyFont="1" applyFill="1" applyBorder="1" applyAlignment="1" applyProtection="1">
      <alignment horizontal="center" wrapText="1"/>
      <protection locked="0"/>
    </xf>
    <xf numFmtId="4" fontId="14" fillId="7" borderId="1" xfId="0" applyNumberFormat="1" applyFont="1" applyFill="1" applyBorder="1" applyAlignment="1" applyProtection="1">
      <alignment horizontal="center" wrapText="1"/>
      <protection locked="0"/>
    </xf>
    <xf numFmtId="9" fontId="14" fillId="8" borderId="1" xfId="0" applyNumberFormat="1" applyFont="1" applyFill="1" applyBorder="1" applyAlignment="1" applyProtection="1">
      <alignment horizontal="center" vertical="center" wrapText="1"/>
      <protection locked="0"/>
    </xf>
    <xf numFmtId="14" fontId="15" fillId="7" borderId="1" xfId="0" applyNumberFormat="1" applyFont="1" applyFill="1" applyBorder="1" applyAlignment="1" applyProtection="1">
      <alignment horizontal="center" wrapText="1"/>
      <protection locked="0"/>
    </xf>
    <xf numFmtId="0" fontId="15" fillId="7" borderId="1" xfId="0" applyFont="1" applyFill="1" applyBorder="1" applyAlignment="1" applyProtection="1">
      <alignment horizontal="center" wrapText="1"/>
      <protection locked="0"/>
    </xf>
    <xf numFmtId="166" fontId="15" fillId="7" borderId="1" xfId="0" applyNumberFormat="1" applyFont="1" applyFill="1" applyBorder="1" applyAlignment="1" applyProtection="1">
      <alignment horizontal="center" wrapText="1"/>
      <protection locked="0"/>
    </xf>
    <xf numFmtId="0" fontId="14" fillId="7" borderId="1" xfId="0" applyFont="1" applyFill="1" applyBorder="1" applyAlignment="1" applyProtection="1">
      <alignment horizontal="center" wrapText="1"/>
      <protection locked="0"/>
    </xf>
    <xf numFmtId="165" fontId="14" fillId="7" borderId="1" xfId="0" applyNumberFormat="1" applyFont="1" applyFill="1" applyBorder="1" applyAlignment="1">
      <alignment horizontal="center" wrapText="1"/>
    </xf>
    <xf numFmtId="165" fontId="14" fillId="7" borderId="1" xfId="0" applyNumberFormat="1" applyFont="1" applyFill="1" applyBorder="1" applyAlignment="1" applyProtection="1">
      <alignment horizontal="center" wrapText="1"/>
      <protection locked="0"/>
    </xf>
    <xf numFmtId="164" fontId="14" fillId="7" borderId="1" xfId="0" applyNumberFormat="1" applyFont="1" applyFill="1" applyBorder="1" applyAlignment="1">
      <alignment horizontal="center" wrapText="1"/>
    </xf>
    <xf numFmtId="164" fontId="14" fillId="7" borderId="1" xfId="0" applyNumberFormat="1" applyFont="1" applyFill="1" applyBorder="1" applyAlignment="1" applyProtection="1">
      <alignment horizontal="center" wrapText="1"/>
      <protection locked="0"/>
    </xf>
    <xf numFmtId="10" fontId="15" fillId="7" borderId="1" xfId="0" applyNumberFormat="1" applyFont="1" applyFill="1" applyBorder="1" applyAlignment="1" applyProtection="1">
      <alignment horizontal="center" wrapText="1"/>
      <protection locked="0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6" fillId="6" borderId="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594D90D5-4151-4C13-A708-806B2F682EEA}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ADMINISTRA&#199;&#195;O%20-%20ATOS%20OFICIAIS\TERMOS%20ADITIVOS\Planilha%20zerada.xlsx" TargetMode="External"/><Relationship Id="rId1" Type="http://schemas.openxmlformats.org/officeDocument/2006/relationships/externalLinkPath" Target="file:///T:\ADMINISTRA&#199;&#195;O%20-%20ATOS%20OFICIAIS\TERMOS%20ADITIVOS\Planilha%20zer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gia"/>
      <sheetName val="CONTRATO 053-2023"/>
      <sheetName val="Planilha1"/>
      <sheetName val="repactuação 2024"/>
      <sheetName val="Resumo"/>
      <sheetName val="Taxas"/>
    </sheetNames>
    <sheetDataSet>
      <sheetData sheetId="0"/>
      <sheetData sheetId="1"/>
      <sheetData sheetId="2"/>
      <sheetData sheetId="3"/>
      <sheetData sheetId="4"/>
      <sheetData sheetId="5">
        <row r="4">
          <cell r="C4" t="str">
            <v>VALOR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575FB-4910-4E0D-8EAA-A59E16ED8258}">
  <sheetPr>
    <pageSetUpPr fitToPage="1"/>
  </sheetPr>
  <dimension ref="A2:G169"/>
  <sheetViews>
    <sheetView tabSelected="1" zoomScale="90" zoomScaleNormal="90" workbookViewId="0">
      <selection activeCell="P27" sqref="P27"/>
    </sheetView>
  </sheetViews>
  <sheetFormatPr defaultRowHeight="15" x14ac:dyDescent="0.25"/>
  <cols>
    <col min="1" max="1" width="81.28515625" customWidth="1"/>
    <col min="2" max="2" width="22.7109375" customWidth="1"/>
    <col min="3" max="3" width="30.5703125" hidden="1" customWidth="1"/>
    <col min="4" max="6" width="27.42578125" hidden="1" customWidth="1"/>
    <col min="7" max="7" width="27.42578125" customWidth="1"/>
  </cols>
  <sheetData>
    <row r="2" spans="1:2" x14ac:dyDescent="0.25">
      <c r="A2" s="2" t="s">
        <v>0</v>
      </c>
      <c r="B2" s="79" t="s">
        <v>136</v>
      </c>
    </row>
    <row r="3" spans="1:2" x14ac:dyDescent="0.25">
      <c r="A3" s="3" t="s">
        <v>1</v>
      </c>
      <c r="B3" s="74" t="s">
        <v>2</v>
      </c>
    </row>
    <row r="4" spans="1:2" x14ac:dyDescent="0.25">
      <c r="A4" s="3" t="s">
        <v>3</v>
      </c>
      <c r="B4" s="78"/>
    </row>
    <row r="5" spans="1:2" x14ac:dyDescent="0.25">
      <c r="A5" s="4" t="s">
        <v>4</v>
      </c>
      <c r="B5" s="77"/>
    </row>
    <row r="6" spans="1:2" x14ac:dyDescent="0.25">
      <c r="A6" s="4" t="s">
        <v>5</v>
      </c>
      <c r="B6" s="76">
        <v>0</v>
      </c>
    </row>
    <row r="7" spans="1:2" x14ac:dyDescent="0.25">
      <c r="A7" s="4" t="s">
        <v>6</v>
      </c>
      <c r="B7" s="76"/>
    </row>
    <row r="8" spans="1:2" x14ac:dyDescent="0.25">
      <c r="A8" s="4" t="s">
        <v>7</v>
      </c>
      <c r="B8" s="75"/>
    </row>
    <row r="9" spans="1:2" x14ac:dyDescent="0.25">
      <c r="A9" s="3" t="s">
        <v>8</v>
      </c>
      <c r="B9" s="74" t="s">
        <v>135</v>
      </c>
    </row>
    <row r="10" spans="1:2" x14ac:dyDescent="0.25">
      <c r="A10" s="3" t="s">
        <v>9</v>
      </c>
      <c r="B10" s="73">
        <v>12</v>
      </c>
    </row>
    <row r="11" spans="1:2" x14ac:dyDescent="0.25">
      <c r="A11" s="5" t="s">
        <v>10</v>
      </c>
      <c r="B11" s="72"/>
    </row>
    <row r="12" spans="1:2" x14ac:dyDescent="0.25">
      <c r="A12" s="3" t="s">
        <v>11</v>
      </c>
      <c r="B12" s="72">
        <v>5174</v>
      </c>
    </row>
    <row r="13" spans="1:2" x14ac:dyDescent="0.25">
      <c r="A13" s="3" t="s">
        <v>12</v>
      </c>
      <c r="B13" s="72"/>
    </row>
    <row r="14" spans="1:2" x14ac:dyDescent="0.25">
      <c r="A14" s="6" t="s">
        <v>13</v>
      </c>
      <c r="B14" s="71" t="s">
        <v>134</v>
      </c>
    </row>
    <row r="15" spans="1:2" x14ac:dyDescent="0.25">
      <c r="A15" s="3" t="s">
        <v>14</v>
      </c>
      <c r="B15" s="71">
        <v>45292</v>
      </c>
    </row>
    <row r="16" spans="1:2" x14ac:dyDescent="0.25">
      <c r="A16" s="7" t="s">
        <v>15</v>
      </c>
      <c r="B16" s="69"/>
    </row>
    <row r="17" spans="1:3" x14ac:dyDescent="0.25">
      <c r="A17" s="4" t="s">
        <v>16</v>
      </c>
      <c r="B17" s="65"/>
    </row>
    <row r="18" spans="1:3" x14ac:dyDescent="0.25">
      <c r="A18" s="8" t="s">
        <v>17</v>
      </c>
      <c r="B18" s="70">
        <v>0.06</v>
      </c>
    </row>
    <row r="19" spans="1:3" x14ac:dyDescent="0.25">
      <c r="A19" s="8" t="s">
        <v>18</v>
      </c>
      <c r="B19" s="67">
        <f>B5*2</f>
        <v>0</v>
      </c>
    </row>
    <row r="20" spans="1:3" x14ac:dyDescent="0.25">
      <c r="A20" s="4" t="s">
        <v>19</v>
      </c>
      <c r="B20" s="69"/>
    </row>
    <row r="21" spans="1:3" x14ac:dyDescent="0.25">
      <c r="A21" s="8" t="s">
        <v>20</v>
      </c>
      <c r="B21" s="68">
        <v>0.19</v>
      </c>
    </row>
    <row r="22" spans="1:3" x14ac:dyDescent="0.25">
      <c r="A22" s="8" t="s">
        <v>21</v>
      </c>
      <c r="B22" s="67">
        <f>B5</f>
        <v>0</v>
      </c>
    </row>
    <row r="23" spans="1:3" x14ac:dyDescent="0.25">
      <c r="A23" s="7" t="s">
        <v>22</v>
      </c>
      <c r="B23" s="66">
        <v>0</v>
      </c>
    </row>
    <row r="24" spans="1:3" x14ac:dyDescent="0.25">
      <c r="A24" s="7" t="s">
        <v>133</v>
      </c>
      <c r="B24" s="66">
        <v>0.15</v>
      </c>
    </row>
    <row r="25" spans="1:3" x14ac:dyDescent="0.25">
      <c r="A25" s="7" t="s">
        <v>23</v>
      </c>
      <c r="B25" s="66">
        <v>0</v>
      </c>
    </row>
    <row r="26" spans="1:3" x14ac:dyDescent="0.25">
      <c r="A26" s="4" t="s">
        <v>24</v>
      </c>
      <c r="B26" s="65"/>
    </row>
    <row r="27" spans="1:3" x14ac:dyDescent="0.25">
      <c r="A27" s="4" t="s">
        <v>25</v>
      </c>
      <c r="B27" s="65"/>
    </row>
    <row r="28" spans="1:3" x14ac:dyDescent="0.25">
      <c r="A28" s="4" t="s">
        <v>26</v>
      </c>
      <c r="B28" s="64"/>
    </row>
    <row r="29" spans="1:3" ht="21" customHeight="1" x14ac:dyDescent="0.3">
      <c r="A29" s="63" t="s">
        <v>132</v>
      </c>
      <c r="B29" s="62"/>
      <c r="C29" s="61">
        <v>0</v>
      </c>
    </row>
    <row r="30" spans="1:3" x14ac:dyDescent="0.25">
      <c r="A30" s="85" t="s">
        <v>27</v>
      </c>
      <c r="B30" s="85"/>
    </row>
    <row r="31" spans="1:3" x14ac:dyDescent="0.25">
      <c r="A31" s="4" t="s">
        <v>28</v>
      </c>
      <c r="B31" s="60">
        <v>220</v>
      </c>
    </row>
    <row r="32" spans="1:3" x14ac:dyDescent="0.25">
      <c r="A32" s="4" t="s">
        <v>29</v>
      </c>
      <c r="B32" s="60">
        <v>220</v>
      </c>
    </row>
    <row r="33" spans="1:3" x14ac:dyDescent="0.25">
      <c r="A33" s="4" t="s">
        <v>30</v>
      </c>
      <c r="B33" s="59">
        <v>0</v>
      </c>
    </row>
    <row r="34" spans="1:3" x14ac:dyDescent="0.25">
      <c r="A34" s="4" t="s">
        <v>31</v>
      </c>
      <c r="B34" s="58">
        <f>B16/B31</f>
        <v>0</v>
      </c>
    </row>
    <row r="35" spans="1:3" x14ac:dyDescent="0.25">
      <c r="A35" s="4" t="s">
        <v>131</v>
      </c>
      <c r="B35" s="58">
        <f>(C40/B40*B44)+B34</f>
        <v>0</v>
      </c>
    </row>
    <row r="36" spans="1:3" x14ac:dyDescent="0.25">
      <c r="A36" s="4" t="s">
        <v>32</v>
      </c>
      <c r="B36" s="58">
        <f>TRUNC((B16*B42)/B31,2)</f>
        <v>0</v>
      </c>
    </row>
    <row r="37" spans="1:3" ht="15.75" thickBot="1" x14ac:dyDescent="0.3"/>
    <row r="38" spans="1:3" ht="15.75" thickBot="1" x14ac:dyDescent="0.3">
      <c r="A38" s="80" t="s">
        <v>33</v>
      </c>
      <c r="B38" s="81"/>
      <c r="C38" s="81"/>
    </row>
    <row r="39" spans="1:3" ht="15.75" thickBot="1" x14ac:dyDescent="0.3">
      <c r="A39" s="10" t="s">
        <v>34</v>
      </c>
      <c r="B39" s="11" t="s">
        <v>35</v>
      </c>
      <c r="C39" s="32" t="s">
        <v>36</v>
      </c>
    </row>
    <row r="40" spans="1:3" ht="15.75" thickBot="1" x14ac:dyDescent="0.3">
      <c r="A40" s="12" t="s">
        <v>37</v>
      </c>
      <c r="B40" s="13">
        <v>220</v>
      </c>
      <c r="C40" s="14">
        <f>B16/B31*B40</f>
        <v>0</v>
      </c>
    </row>
    <row r="41" spans="1:3" ht="15.75" thickBot="1" x14ac:dyDescent="0.3">
      <c r="A41" s="12" t="s">
        <v>38</v>
      </c>
      <c r="B41" s="13"/>
      <c r="C41" s="14">
        <v>0</v>
      </c>
    </row>
    <row r="42" spans="1:3" ht="15.75" thickBot="1" x14ac:dyDescent="0.3">
      <c r="A42" s="12" t="s">
        <v>22</v>
      </c>
      <c r="B42" s="13"/>
      <c r="C42" s="14">
        <v>0</v>
      </c>
    </row>
    <row r="43" spans="1:3" ht="15.75" thickBot="1" x14ac:dyDescent="0.3">
      <c r="A43" s="12" t="s">
        <v>39</v>
      </c>
      <c r="B43" s="13"/>
      <c r="C43" s="14">
        <v>0</v>
      </c>
    </row>
    <row r="44" spans="1:3" ht="15.75" thickBot="1" x14ac:dyDescent="0.3">
      <c r="A44" s="12" t="s">
        <v>130</v>
      </c>
      <c r="B44" s="15">
        <v>0.15</v>
      </c>
      <c r="C44" s="14">
        <f>C40*B44</f>
        <v>0</v>
      </c>
    </row>
    <row r="45" spans="1:3" ht="15.75" thickBot="1" x14ac:dyDescent="0.3">
      <c r="A45" s="12" t="s">
        <v>40</v>
      </c>
      <c r="B45" s="13"/>
      <c r="C45" s="14">
        <v>0</v>
      </c>
    </row>
    <row r="46" spans="1:3" ht="15.75" thickBot="1" x14ac:dyDescent="0.3">
      <c r="A46" s="12" t="s">
        <v>41</v>
      </c>
      <c r="B46" s="13"/>
      <c r="C46" s="14">
        <v>0</v>
      </c>
    </row>
    <row r="47" spans="1:3" ht="15.75" thickBot="1" x14ac:dyDescent="0.3">
      <c r="A47" s="12" t="s">
        <v>42</v>
      </c>
      <c r="B47" s="13"/>
      <c r="C47" s="14">
        <f>B35*B47</f>
        <v>0</v>
      </c>
    </row>
    <row r="48" spans="1:3" ht="29.25" thickBot="1" x14ac:dyDescent="0.3">
      <c r="A48" s="12" t="s">
        <v>43</v>
      </c>
      <c r="B48" s="13"/>
      <c r="C48" s="14">
        <v>0</v>
      </c>
    </row>
    <row r="49" spans="1:3" ht="15.75" thickBot="1" x14ac:dyDescent="0.3">
      <c r="A49" s="16" t="s">
        <v>44</v>
      </c>
      <c r="B49" s="13"/>
      <c r="C49" s="14">
        <f>SUM(C40:C48)</f>
        <v>0</v>
      </c>
    </row>
    <row r="50" spans="1:3" ht="15.75" thickBot="1" x14ac:dyDescent="0.3">
      <c r="A50" s="16" t="s">
        <v>45</v>
      </c>
      <c r="B50" s="13"/>
      <c r="C50" s="17">
        <f>C49</f>
        <v>0</v>
      </c>
    </row>
    <row r="51" spans="1:3" ht="15.75" thickBot="1" x14ac:dyDescent="0.3">
      <c r="A51" s="18"/>
      <c r="B51" s="19"/>
      <c r="C51" s="18"/>
    </row>
    <row r="52" spans="1:3" ht="15.75" thickBot="1" x14ac:dyDescent="0.3">
      <c r="A52" s="80" t="s">
        <v>46</v>
      </c>
      <c r="B52" s="81"/>
      <c r="C52" s="82"/>
    </row>
    <row r="53" spans="1:3" ht="15.75" thickBot="1" x14ac:dyDescent="0.3">
      <c r="A53" s="10" t="s">
        <v>34</v>
      </c>
      <c r="B53" s="11" t="s">
        <v>35</v>
      </c>
      <c r="C53" s="11" t="s">
        <v>36</v>
      </c>
    </row>
    <row r="54" spans="1:3" ht="15.75" thickBot="1" x14ac:dyDescent="0.3">
      <c r="A54" s="12" t="s">
        <v>47</v>
      </c>
      <c r="B54" s="15" t="e">
        <f>C54/C50</f>
        <v>#DIV/0!</v>
      </c>
      <c r="C54" s="14">
        <f>(B17*B19)-(C40*B18)</f>
        <v>0</v>
      </c>
    </row>
    <row r="55" spans="1:3" ht="15.75" thickBot="1" x14ac:dyDescent="0.3">
      <c r="A55" s="20" t="s">
        <v>48</v>
      </c>
      <c r="B55" s="21" t="e">
        <f>C55/C50</f>
        <v>#DIV/0!</v>
      </c>
      <c r="C55" s="22">
        <f>(B20*B22)*81%</f>
        <v>0</v>
      </c>
    </row>
    <row r="56" spans="1:3" ht="15.75" thickBot="1" x14ac:dyDescent="0.3">
      <c r="A56" s="12" t="s">
        <v>49</v>
      </c>
      <c r="B56" s="23" t="e">
        <f>C56/C50</f>
        <v>#DIV/0!</v>
      </c>
      <c r="C56" s="14">
        <f>B26/12</f>
        <v>0</v>
      </c>
    </row>
    <row r="57" spans="1:3" ht="15.75" thickBot="1" x14ac:dyDescent="0.3">
      <c r="A57" s="12" t="s">
        <v>50</v>
      </c>
      <c r="B57" s="23" t="e">
        <f>C57/C50</f>
        <v>#DIV/0!</v>
      </c>
      <c r="C57" s="14">
        <f>B27</f>
        <v>0</v>
      </c>
    </row>
    <row r="58" spans="1:3" ht="15.75" thickBot="1" x14ac:dyDescent="0.3">
      <c r="A58" s="12" t="s">
        <v>51</v>
      </c>
      <c r="B58" s="23" t="e">
        <f>C58/C50</f>
        <v>#DIV/0!</v>
      </c>
      <c r="C58" s="14">
        <f>B28/12</f>
        <v>0</v>
      </c>
    </row>
    <row r="59" spans="1:3" ht="15.75" thickBot="1" x14ac:dyDescent="0.3">
      <c r="A59" s="12" t="s">
        <v>52</v>
      </c>
      <c r="B59" s="24">
        <v>0</v>
      </c>
      <c r="C59" s="14">
        <f>C50*B59</f>
        <v>0</v>
      </c>
    </row>
    <row r="60" spans="1:3" ht="15.75" thickBot="1" x14ac:dyDescent="0.3">
      <c r="A60" s="16" t="s">
        <v>53</v>
      </c>
      <c r="B60" s="25" t="e">
        <f t="shared" ref="B60:C60" si="0">SUM(B54:B59)</f>
        <v>#DIV/0!</v>
      </c>
      <c r="C60" s="17">
        <f t="shared" si="0"/>
        <v>0</v>
      </c>
    </row>
    <row r="61" spans="1:3" ht="15.75" thickBot="1" x14ac:dyDescent="0.3">
      <c r="A61" s="18"/>
      <c r="B61" s="19"/>
      <c r="C61" s="18"/>
    </row>
    <row r="62" spans="1:3" ht="15.75" thickBot="1" x14ac:dyDescent="0.3">
      <c r="A62" s="80" t="s">
        <v>54</v>
      </c>
      <c r="B62" s="81"/>
      <c r="C62" s="82"/>
    </row>
    <row r="63" spans="1:3" ht="15.75" thickBot="1" x14ac:dyDescent="0.3">
      <c r="A63" s="10" t="s">
        <v>34</v>
      </c>
      <c r="B63" s="11" t="s">
        <v>35</v>
      </c>
      <c r="C63" s="11" t="s">
        <v>36</v>
      </c>
    </row>
    <row r="64" spans="1:3" ht="15.75" thickBot="1" x14ac:dyDescent="0.3">
      <c r="A64" s="12" t="s">
        <v>55</v>
      </c>
      <c r="B64" s="57" t="e">
        <f>C64/C50</f>
        <v>#DIV/0!</v>
      </c>
      <c r="C64" s="14"/>
    </row>
    <row r="65" spans="1:3" ht="15.75" thickBot="1" x14ac:dyDescent="0.3">
      <c r="A65" s="12" t="s">
        <v>129</v>
      </c>
      <c r="B65" s="21" t="e">
        <f>C65/C50</f>
        <v>#VALUE!</v>
      </c>
      <c r="C65" s="14" t="str">
        <f>[1]Taxas!C4</f>
        <v>VALOR</v>
      </c>
    </row>
    <row r="66" spans="1:3" ht="15.75" thickBot="1" x14ac:dyDescent="0.3">
      <c r="A66" s="16" t="s">
        <v>56</v>
      </c>
      <c r="B66" s="26" t="e">
        <f t="shared" ref="B66:C66" si="1">SUM(B64+B65)</f>
        <v>#DIV/0!</v>
      </c>
      <c r="C66" s="17" t="e">
        <f t="shared" si="1"/>
        <v>#VALUE!</v>
      </c>
    </row>
    <row r="67" spans="1:3" ht="15.75" thickBot="1" x14ac:dyDescent="0.3">
      <c r="A67" s="18"/>
      <c r="B67" s="19"/>
      <c r="C67" s="18"/>
    </row>
    <row r="68" spans="1:3" ht="15.75" thickBot="1" x14ac:dyDescent="0.3">
      <c r="A68" s="80" t="s">
        <v>57</v>
      </c>
      <c r="B68" s="81"/>
      <c r="C68" s="82"/>
    </row>
    <row r="69" spans="1:3" ht="15.75" thickBot="1" x14ac:dyDescent="0.3">
      <c r="A69" s="80" t="s">
        <v>58</v>
      </c>
      <c r="B69" s="81"/>
      <c r="C69" s="82"/>
    </row>
    <row r="70" spans="1:3" ht="15.75" thickBot="1" x14ac:dyDescent="0.3">
      <c r="A70" s="10" t="s">
        <v>34</v>
      </c>
      <c r="B70" s="11" t="s">
        <v>35</v>
      </c>
      <c r="C70" s="11" t="s">
        <v>36</v>
      </c>
    </row>
    <row r="71" spans="1:3" ht="15.75" thickBot="1" x14ac:dyDescent="0.3">
      <c r="A71" s="12" t="s">
        <v>59</v>
      </c>
      <c r="B71" s="21">
        <v>0.2</v>
      </c>
      <c r="C71" s="14">
        <f>TRUNC(C50*B71)</f>
        <v>0</v>
      </c>
    </row>
    <row r="72" spans="1:3" ht="15.75" thickBot="1" x14ac:dyDescent="0.3">
      <c r="A72" s="12" t="s">
        <v>60</v>
      </c>
      <c r="B72" s="21">
        <v>0</v>
      </c>
      <c r="C72" s="14">
        <f>C50*B72</f>
        <v>0</v>
      </c>
    </row>
    <row r="73" spans="1:3" ht="15.75" thickBot="1" x14ac:dyDescent="0.3">
      <c r="A73" s="12" t="s">
        <v>61</v>
      </c>
      <c r="B73" s="21">
        <v>0</v>
      </c>
      <c r="C73" s="14">
        <f>C50*B73</f>
        <v>0</v>
      </c>
    </row>
    <row r="74" spans="1:3" ht="15.75" thickBot="1" x14ac:dyDescent="0.3">
      <c r="A74" s="12" t="s">
        <v>62</v>
      </c>
      <c r="B74" s="21">
        <v>0</v>
      </c>
      <c r="C74" s="14">
        <f>C50*B74</f>
        <v>0</v>
      </c>
    </row>
    <row r="75" spans="1:3" ht="15.75" thickBot="1" x14ac:dyDescent="0.3">
      <c r="A75" s="12" t="s">
        <v>63</v>
      </c>
      <c r="B75" s="21">
        <v>0</v>
      </c>
      <c r="C75" s="14">
        <f>C50*B75</f>
        <v>0</v>
      </c>
    </row>
    <row r="76" spans="1:3" ht="15.75" thickBot="1" x14ac:dyDescent="0.3">
      <c r="A76" s="12" t="s">
        <v>64</v>
      </c>
      <c r="B76" s="21">
        <v>0.03</v>
      </c>
      <c r="C76" s="14">
        <f>C50*B76</f>
        <v>0</v>
      </c>
    </row>
    <row r="77" spans="1:3" ht="15.75" thickBot="1" x14ac:dyDescent="0.3">
      <c r="A77" s="12" t="s">
        <v>65</v>
      </c>
      <c r="B77" s="21">
        <v>0.08</v>
      </c>
      <c r="C77" s="14">
        <f>C50*B77</f>
        <v>0</v>
      </c>
    </row>
    <row r="78" spans="1:3" ht="15.75" thickBot="1" x14ac:dyDescent="0.3">
      <c r="A78" s="12" t="s">
        <v>66</v>
      </c>
      <c r="B78" s="21">
        <v>0</v>
      </c>
      <c r="C78" s="14">
        <f>C50*B78</f>
        <v>0</v>
      </c>
    </row>
    <row r="79" spans="1:3" ht="15.75" thickBot="1" x14ac:dyDescent="0.3">
      <c r="A79" s="16" t="s">
        <v>67</v>
      </c>
      <c r="B79" s="27">
        <f t="shared" ref="B79:C79" si="2">SUM(B71:B78)</f>
        <v>0.31</v>
      </c>
      <c r="C79" s="17">
        <f t="shared" si="2"/>
        <v>0</v>
      </c>
    </row>
    <row r="80" spans="1:3" ht="15.75" thickBot="1" x14ac:dyDescent="0.3">
      <c r="A80" s="18"/>
      <c r="B80" s="19"/>
      <c r="C80" s="18"/>
    </row>
    <row r="81" spans="1:3" ht="15.75" thickBot="1" x14ac:dyDescent="0.3">
      <c r="A81" s="80" t="s">
        <v>68</v>
      </c>
      <c r="B81" s="81"/>
      <c r="C81" s="82"/>
    </row>
    <row r="82" spans="1:3" ht="15.75" thickBot="1" x14ac:dyDescent="0.3">
      <c r="A82" s="10" t="s">
        <v>34</v>
      </c>
      <c r="B82" s="11" t="s">
        <v>35</v>
      </c>
      <c r="C82" s="11" t="s">
        <v>36</v>
      </c>
    </row>
    <row r="83" spans="1:3" ht="15.75" thickBot="1" x14ac:dyDescent="0.3">
      <c r="A83" s="12" t="s">
        <v>69</v>
      </c>
      <c r="B83" s="28" t="e">
        <f>C83/C50</f>
        <v>#DIV/0!</v>
      </c>
      <c r="C83" s="14">
        <f>(C50*33.33%)/12</f>
        <v>0</v>
      </c>
    </row>
    <row r="84" spans="1:3" ht="15.75" thickBot="1" x14ac:dyDescent="0.3">
      <c r="A84" s="12" t="s">
        <v>70</v>
      </c>
      <c r="B84" s="23" t="e">
        <f>C84/C50</f>
        <v>#DIV/0!</v>
      </c>
      <c r="C84" s="14">
        <f>C50/12</f>
        <v>0</v>
      </c>
    </row>
    <row r="85" spans="1:3" ht="15.75" thickBot="1" x14ac:dyDescent="0.3">
      <c r="A85" s="16" t="s">
        <v>71</v>
      </c>
      <c r="B85" s="29" t="e">
        <f t="shared" ref="B85:C85" si="3">SUM(B83+B84)</f>
        <v>#DIV/0!</v>
      </c>
      <c r="C85" s="17">
        <f t="shared" si="3"/>
        <v>0</v>
      </c>
    </row>
    <row r="86" spans="1:3" ht="15.75" thickBot="1" x14ac:dyDescent="0.3">
      <c r="A86" s="12" t="s">
        <v>72</v>
      </c>
      <c r="B86" s="23" t="e">
        <f>B85*B79</f>
        <v>#DIV/0!</v>
      </c>
      <c r="C86" s="14">
        <f>(C83+C84)*B79</f>
        <v>0</v>
      </c>
    </row>
    <row r="87" spans="1:3" ht="15.75" thickBot="1" x14ac:dyDescent="0.3">
      <c r="A87" s="16" t="s">
        <v>73</v>
      </c>
      <c r="B87" s="27" t="e">
        <f t="shared" ref="B87:C87" si="4">SUM(B85+B86)</f>
        <v>#DIV/0!</v>
      </c>
      <c r="C87" s="17">
        <f t="shared" si="4"/>
        <v>0</v>
      </c>
    </row>
    <row r="88" spans="1:3" ht="15.75" thickBot="1" x14ac:dyDescent="0.3">
      <c r="A88" s="18"/>
      <c r="B88" s="19"/>
      <c r="C88" s="18"/>
    </row>
    <row r="89" spans="1:3" ht="15.75" thickBot="1" x14ac:dyDescent="0.3">
      <c r="A89" s="80" t="s">
        <v>74</v>
      </c>
      <c r="B89" s="81"/>
      <c r="C89" s="82"/>
    </row>
    <row r="90" spans="1:3" ht="15.75" thickBot="1" x14ac:dyDescent="0.3">
      <c r="A90" s="10" t="s">
        <v>34</v>
      </c>
      <c r="B90" s="11" t="s">
        <v>35</v>
      </c>
      <c r="C90" s="11" t="s">
        <v>36</v>
      </c>
    </row>
    <row r="91" spans="1:3" ht="15.75" thickBot="1" x14ac:dyDescent="0.3">
      <c r="A91" s="12" t="s">
        <v>75</v>
      </c>
      <c r="B91" s="23">
        <v>2.5000000000000001E-3</v>
      </c>
      <c r="C91" s="14">
        <f>C50*B91</f>
        <v>0</v>
      </c>
    </row>
    <row r="92" spans="1:3" ht="15.75" thickBot="1" x14ac:dyDescent="0.3">
      <c r="A92" s="12" t="s">
        <v>76</v>
      </c>
      <c r="B92" s="23">
        <f>B91*B79</f>
        <v>7.7499999999999997E-4</v>
      </c>
      <c r="C92" s="14">
        <f>C50*B92</f>
        <v>0</v>
      </c>
    </row>
    <row r="93" spans="1:3" ht="15.75" thickBot="1" x14ac:dyDescent="0.3">
      <c r="A93" s="16" t="s">
        <v>77</v>
      </c>
      <c r="B93" s="27">
        <f>SUM(B91+B92)</f>
        <v>3.2750000000000001E-3</v>
      </c>
      <c r="C93" s="17">
        <f>SUM(C91:C92)</f>
        <v>0</v>
      </c>
    </row>
    <row r="94" spans="1:3" x14ac:dyDescent="0.25">
      <c r="A94" s="18"/>
      <c r="B94" s="30"/>
      <c r="C94" s="31"/>
    </row>
    <row r="95" spans="1:3" ht="15.75" thickBot="1" x14ac:dyDescent="0.3">
      <c r="A95" s="84" t="s">
        <v>78</v>
      </c>
      <c r="B95" s="84"/>
      <c r="C95" s="84"/>
    </row>
    <row r="96" spans="1:3" ht="15.75" thickBot="1" x14ac:dyDescent="0.3">
      <c r="A96" s="10" t="s">
        <v>34</v>
      </c>
      <c r="B96" s="11" t="s">
        <v>35</v>
      </c>
      <c r="C96" s="11" t="s">
        <v>36</v>
      </c>
    </row>
    <row r="97" spans="1:3" ht="15.75" thickBot="1" x14ac:dyDescent="0.3">
      <c r="A97" s="12" t="s">
        <v>79</v>
      </c>
      <c r="B97" s="23">
        <v>4.1999999999999997E-3</v>
      </c>
      <c r="C97" s="14">
        <f>C50*B97</f>
        <v>0</v>
      </c>
    </row>
    <row r="98" spans="1:3" ht="15.75" thickBot="1" x14ac:dyDescent="0.3">
      <c r="A98" s="12" t="s">
        <v>80</v>
      </c>
      <c r="B98" s="23">
        <v>2.9999999999999997E-4</v>
      </c>
      <c r="C98" s="14">
        <f>C50*B98</f>
        <v>0</v>
      </c>
    </row>
    <row r="99" spans="1:3" ht="15.75" thickBot="1" x14ac:dyDescent="0.3">
      <c r="A99" s="12" t="s">
        <v>81</v>
      </c>
      <c r="B99" s="23" t="e">
        <f>C99/C50</f>
        <v>#DIV/0!</v>
      </c>
      <c r="C99" s="14">
        <f>C98*40%</f>
        <v>0</v>
      </c>
    </row>
    <row r="100" spans="1:3" ht="15.75" thickBot="1" x14ac:dyDescent="0.3">
      <c r="A100" s="12" t="s">
        <v>82</v>
      </c>
      <c r="B100" s="23">
        <v>2.0999999999999999E-3</v>
      </c>
      <c r="C100" s="14">
        <f>C50*B100</f>
        <v>0</v>
      </c>
    </row>
    <row r="101" spans="1:3" ht="15.75" thickBot="1" x14ac:dyDescent="0.3">
      <c r="A101" s="12" t="s">
        <v>83</v>
      </c>
      <c r="B101" s="23">
        <v>1.9400000000000001E-2</v>
      </c>
      <c r="C101" s="14">
        <f>C50*B101</f>
        <v>0</v>
      </c>
    </row>
    <row r="102" spans="1:3" ht="15.75" thickBot="1" x14ac:dyDescent="0.3">
      <c r="A102" s="12" t="s">
        <v>84</v>
      </c>
      <c r="B102" s="23">
        <v>1.9400000000000001E-2</v>
      </c>
      <c r="C102" s="14">
        <f>C50*B102</f>
        <v>0</v>
      </c>
    </row>
    <row r="103" spans="1:3" ht="15.75" thickBot="1" x14ac:dyDescent="0.3">
      <c r="A103" s="12" t="s">
        <v>85</v>
      </c>
      <c r="B103" s="23">
        <v>7.1000000000000004E-3</v>
      </c>
      <c r="C103" s="14">
        <f>C50*B103</f>
        <v>0</v>
      </c>
    </row>
    <row r="104" spans="1:3" ht="15.75" thickBot="1" x14ac:dyDescent="0.3">
      <c r="A104" s="12" t="s">
        <v>86</v>
      </c>
      <c r="B104" s="23" t="e">
        <f>C104/C50</f>
        <v>#DIV/0!</v>
      </c>
      <c r="C104" s="14">
        <f>(C101*B77)*40%</f>
        <v>0</v>
      </c>
    </row>
    <row r="105" spans="1:3" ht="15.75" thickBot="1" x14ac:dyDescent="0.3">
      <c r="A105" s="12" t="s">
        <v>87</v>
      </c>
      <c r="B105" s="23">
        <v>3.5000000000000003E-2</v>
      </c>
      <c r="C105" s="14">
        <f>C50*B105</f>
        <v>0</v>
      </c>
    </row>
    <row r="106" spans="1:3" ht="15.75" thickBot="1" x14ac:dyDescent="0.3">
      <c r="A106" s="16" t="s">
        <v>88</v>
      </c>
      <c r="B106" s="29" t="e">
        <f t="shared" ref="B106:C106" si="5">SUM(B97:B105)</f>
        <v>#DIV/0!</v>
      </c>
      <c r="C106" s="17">
        <f t="shared" si="5"/>
        <v>0</v>
      </c>
    </row>
    <row r="107" spans="1:3" ht="15.75" thickBot="1" x14ac:dyDescent="0.3">
      <c r="A107" s="18"/>
      <c r="B107" s="30"/>
      <c r="C107" s="31"/>
    </row>
    <row r="108" spans="1:3" ht="15.75" thickBot="1" x14ac:dyDescent="0.3">
      <c r="A108" s="80" t="s">
        <v>89</v>
      </c>
      <c r="B108" s="81"/>
      <c r="C108" s="82"/>
    </row>
    <row r="109" spans="1:3" ht="15.75" thickBot="1" x14ac:dyDescent="0.3">
      <c r="A109" s="10" t="s">
        <v>34</v>
      </c>
      <c r="B109" s="33" t="s">
        <v>35</v>
      </c>
      <c r="C109" s="11" t="s">
        <v>36</v>
      </c>
    </row>
    <row r="110" spans="1:3" ht="15.75" thickBot="1" x14ac:dyDescent="0.3">
      <c r="A110" s="34" t="s">
        <v>90</v>
      </c>
      <c r="B110" s="56" t="e">
        <f>C110/C50</f>
        <v>#DIV/0!</v>
      </c>
      <c r="C110" s="14">
        <f>C50/12</f>
        <v>0</v>
      </c>
    </row>
    <row r="111" spans="1:3" ht="15.75" thickBot="1" x14ac:dyDescent="0.3">
      <c r="A111" s="34" t="s">
        <v>91</v>
      </c>
      <c r="B111" s="54">
        <v>1.66E-2</v>
      </c>
      <c r="C111" s="14">
        <f>C50*B111</f>
        <v>0</v>
      </c>
    </row>
    <row r="112" spans="1:3" ht="15.75" thickBot="1" x14ac:dyDescent="0.3">
      <c r="A112" s="34" t="s">
        <v>92</v>
      </c>
      <c r="B112" s="55">
        <v>4.0000000000000002E-4</v>
      </c>
      <c r="C112" s="14">
        <f>C50*B112</f>
        <v>0</v>
      </c>
    </row>
    <row r="113" spans="1:3" ht="15.75" thickBot="1" x14ac:dyDescent="0.3">
      <c r="A113" s="34" t="s">
        <v>93</v>
      </c>
      <c r="B113" s="54">
        <v>2.8E-3</v>
      </c>
      <c r="C113" s="14">
        <f>C50*B113</f>
        <v>0</v>
      </c>
    </row>
    <row r="114" spans="1:3" ht="15.75" thickBot="1" x14ac:dyDescent="0.3">
      <c r="A114" s="34" t="s">
        <v>94</v>
      </c>
      <c r="B114" s="54">
        <v>2.7000000000000001E-3</v>
      </c>
      <c r="C114" s="14">
        <f>C50*B114</f>
        <v>0</v>
      </c>
    </row>
    <row r="115" spans="1:3" ht="15.75" thickBot="1" x14ac:dyDescent="0.3">
      <c r="A115" s="35" t="s">
        <v>95</v>
      </c>
      <c r="B115" s="36" t="e">
        <f t="shared" ref="B115:C115" si="6">SUM(B110:B114)</f>
        <v>#DIV/0!</v>
      </c>
      <c r="C115" s="17">
        <f t="shared" si="6"/>
        <v>0</v>
      </c>
    </row>
    <row r="116" spans="1:3" ht="15.75" thickBot="1" x14ac:dyDescent="0.3">
      <c r="A116" s="12" t="s">
        <v>96</v>
      </c>
      <c r="B116" s="37" t="e">
        <f>C116/C50</f>
        <v>#DIV/0!</v>
      </c>
      <c r="C116" s="14">
        <f>C115*B79</f>
        <v>0</v>
      </c>
    </row>
    <row r="117" spans="1:3" ht="15.75" thickBot="1" x14ac:dyDescent="0.3">
      <c r="A117" s="16" t="s">
        <v>97</v>
      </c>
      <c r="B117" s="27" t="e">
        <f t="shared" ref="B117:C117" si="7">B115+B116</f>
        <v>#DIV/0!</v>
      </c>
      <c r="C117" s="17">
        <f t="shared" si="7"/>
        <v>0</v>
      </c>
    </row>
    <row r="118" spans="1:3" ht="15.75" thickBot="1" x14ac:dyDescent="0.3">
      <c r="A118" s="18"/>
      <c r="B118" s="19"/>
      <c r="C118" s="18"/>
    </row>
    <row r="119" spans="1:3" ht="15.75" thickBot="1" x14ac:dyDescent="0.3">
      <c r="A119" s="80" t="s">
        <v>98</v>
      </c>
      <c r="B119" s="81"/>
      <c r="C119" s="82"/>
    </row>
    <row r="120" spans="1:3" ht="15.75" thickBot="1" x14ac:dyDescent="0.3">
      <c r="A120" s="10" t="s">
        <v>34</v>
      </c>
      <c r="B120" s="11" t="s">
        <v>35</v>
      </c>
      <c r="C120" s="11" t="s">
        <v>36</v>
      </c>
    </row>
    <row r="121" spans="1:3" ht="15.75" thickBot="1" x14ac:dyDescent="0.3">
      <c r="A121" s="12" t="s">
        <v>99</v>
      </c>
      <c r="B121" s="21">
        <f t="shared" ref="B121:C121" si="8">B79</f>
        <v>0.31</v>
      </c>
      <c r="C121" s="14">
        <f t="shared" si="8"/>
        <v>0</v>
      </c>
    </row>
    <row r="122" spans="1:3" ht="15.75" thickBot="1" x14ac:dyDescent="0.3">
      <c r="A122" s="12" t="s">
        <v>100</v>
      </c>
      <c r="B122" s="21" t="e">
        <f t="shared" ref="B122:C122" si="9">B87</f>
        <v>#DIV/0!</v>
      </c>
      <c r="C122" s="14">
        <f t="shared" si="9"/>
        <v>0</v>
      </c>
    </row>
    <row r="123" spans="1:3" ht="15.75" thickBot="1" x14ac:dyDescent="0.3">
      <c r="A123" s="12" t="s">
        <v>101</v>
      </c>
      <c r="B123" s="21">
        <f t="shared" ref="B123:C123" si="10">B93</f>
        <v>3.2750000000000001E-3</v>
      </c>
      <c r="C123" s="14">
        <f t="shared" si="10"/>
        <v>0</v>
      </c>
    </row>
    <row r="124" spans="1:3" ht="15.75" thickBot="1" x14ac:dyDescent="0.3">
      <c r="A124" s="12" t="s">
        <v>102</v>
      </c>
      <c r="B124" s="21" t="e">
        <f t="shared" ref="B124:C124" si="11">B106</f>
        <v>#DIV/0!</v>
      </c>
      <c r="C124" s="14">
        <f t="shared" si="11"/>
        <v>0</v>
      </c>
    </row>
    <row r="125" spans="1:3" ht="15.75" thickBot="1" x14ac:dyDescent="0.3">
      <c r="A125" s="12" t="s">
        <v>103</v>
      </c>
      <c r="B125" s="21" t="e">
        <f t="shared" ref="B125:C125" si="12">B117</f>
        <v>#DIV/0!</v>
      </c>
      <c r="C125" s="14">
        <f t="shared" si="12"/>
        <v>0</v>
      </c>
    </row>
    <row r="126" spans="1:3" ht="15.75" thickBot="1" x14ac:dyDescent="0.3">
      <c r="A126" s="16" t="s">
        <v>104</v>
      </c>
      <c r="B126" s="27" t="e">
        <f t="shared" ref="B126:C126" si="13">SUM(B121:B125)</f>
        <v>#DIV/0!</v>
      </c>
      <c r="C126" s="17">
        <f t="shared" si="13"/>
        <v>0</v>
      </c>
    </row>
    <row r="127" spans="1:3" ht="15.75" thickBot="1" x14ac:dyDescent="0.3">
      <c r="A127" s="31"/>
      <c r="B127" s="38"/>
      <c r="C127" s="39"/>
    </row>
    <row r="128" spans="1:3" ht="30.75" thickBot="1" x14ac:dyDescent="0.3">
      <c r="A128" s="40" t="s">
        <v>105</v>
      </c>
      <c r="B128" s="9" t="s">
        <v>106</v>
      </c>
      <c r="C128" s="41" t="e">
        <f>SUM(C126+C66+C60+C50)</f>
        <v>#VALUE!</v>
      </c>
    </row>
    <row r="129" spans="1:3" ht="15.75" thickBot="1" x14ac:dyDescent="0.3">
      <c r="A129" s="31"/>
      <c r="B129" s="30"/>
      <c r="C129" s="31"/>
    </row>
    <row r="130" spans="1:3" ht="15.75" thickBot="1" x14ac:dyDescent="0.3">
      <c r="A130" s="80" t="s">
        <v>107</v>
      </c>
      <c r="B130" s="81"/>
      <c r="C130" s="82"/>
    </row>
    <row r="131" spans="1:3" ht="15.75" thickBot="1" x14ac:dyDescent="0.3">
      <c r="A131" s="10" t="s">
        <v>34</v>
      </c>
      <c r="B131" s="11" t="s">
        <v>35</v>
      </c>
      <c r="C131" s="11" t="s">
        <v>36</v>
      </c>
    </row>
    <row r="132" spans="1:3" ht="15.75" thickBot="1" x14ac:dyDescent="0.3">
      <c r="A132" s="12" t="s">
        <v>108</v>
      </c>
      <c r="B132" s="23"/>
      <c r="C132" s="14" t="e">
        <f>C128*B132</f>
        <v>#VALUE!</v>
      </c>
    </row>
    <row r="133" spans="1:3" ht="15.75" thickBot="1" x14ac:dyDescent="0.3">
      <c r="A133" s="12" t="s">
        <v>109</v>
      </c>
      <c r="B133" s="23"/>
      <c r="C133" s="14" t="e">
        <f>(C128+C132)*B133</f>
        <v>#VALUE!</v>
      </c>
    </row>
    <row r="134" spans="1:3" ht="15.75" thickBot="1" x14ac:dyDescent="0.3">
      <c r="A134" s="12" t="s">
        <v>110</v>
      </c>
      <c r="B134" s="42" t="s">
        <v>111</v>
      </c>
      <c r="C134" s="14" t="e">
        <f>C128+C132+C133</f>
        <v>#VALUE!</v>
      </c>
    </row>
    <row r="135" spans="1:3" ht="15.75" thickBot="1" x14ac:dyDescent="0.3">
      <c r="A135" s="12" t="s">
        <v>112</v>
      </c>
      <c r="B135" s="23"/>
      <c r="C135" s="14" t="e">
        <f>(C134/#REF!)*B135</f>
        <v>#VALUE!</v>
      </c>
    </row>
    <row r="136" spans="1:3" ht="15.75" thickBot="1" x14ac:dyDescent="0.3">
      <c r="A136" s="12" t="s">
        <v>113</v>
      </c>
      <c r="B136" s="23"/>
      <c r="C136" s="14" t="e">
        <f>(C134/#REF!)*B136</f>
        <v>#VALUE!</v>
      </c>
    </row>
    <row r="137" spans="1:3" ht="15.75" thickBot="1" x14ac:dyDescent="0.3">
      <c r="A137" s="12" t="s">
        <v>114</v>
      </c>
      <c r="B137" s="23"/>
      <c r="C137" s="14" t="e">
        <f>(C134/#REF!)*B137</f>
        <v>#VALUE!</v>
      </c>
    </row>
    <row r="138" spans="1:3" ht="15.75" thickBot="1" x14ac:dyDescent="0.3">
      <c r="A138" s="16" t="s">
        <v>115</v>
      </c>
      <c r="B138" s="27">
        <f>SUM(B132:B137)</f>
        <v>0</v>
      </c>
      <c r="C138" s="17" t="e">
        <f>SUM(C132+C133+C135+C136+C137)</f>
        <v>#VALUE!</v>
      </c>
    </row>
    <row r="139" spans="1:3" ht="15.75" thickBot="1" x14ac:dyDescent="0.3">
      <c r="A139" s="16"/>
      <c r="B139" s="25"/>
      <c r="C139" s="17"/>
    </row>
    <row r="140" spans="1:3" ht="45.75" thickBot="1" x14ac:dyDescent="0.3">
      <c r="A140" s="40" t="s">
        <v>105</v>
      </c>
      <c r="B140" s="9" t="s">
        <v>116</v>
      </c>
      <c r="C140" s="41" t="e">
        <f>SUM(C128+C138)</f>
        <v>#VALUE!</v>
      </c>
    </row>
    <row r="142" spans="1:3" ht="15.75" x14ac:dyDescent="0.25">
      <c r="A142" s="83" t="s">
        <v>118</v>
      </c>
      <c r="B142" s="83"/>
      <c r="C142" s="83"/>
    </row>
    <row r="143" spans="1:3" x14ac:dyDescent="0.25">
      <c r="A143" s="44" t="s">
        <v>119</v>
      </c>
      <c r="B143" s="43"/>
      <c r="C143" s="43" t="s">
        <v>117</v>
      </c>
    </row>
    <row r="144" spans="1:3" x14ac:dyDescent="0.25">
      <c r="A144" s="45">
        <v>6</v>
      </c>
      <c r="B144" s="46"/>
      <c r="C144" s="52" t="e">
        <f>+ROUND(C140,2)*$A$146</f>
        <v>#VALUE!</v>
      </c>
    </row>
    <row r="145" spans="1:3" x14ac:dyDescent="0.25">
      <c r="A145" s="44"/>
      <c r="B145" s="43"/>
      <c r="C145" s="53" t="s">
        <v>120</v>
      </c>
    </row>
    <row r="146" spans="1:3" x14ac:dyDescent="0.25">
      <c r="A146" s="45"/>
      <c r="B146" s="46"/>
      <c r="C146" s="52" t="e">
        <f>+C144*12</f>
        <v>#VALUE!</v>
      </c>
    </row>
    <row r="149" spans="1:3" ht="18.75" x14ac:dyDescent="0.3">
      <c r="B149" s="50" t="s">
        <v>128</v>
      </c>
    </row>
    <row r="150" spans="1:3" x14ac:dyDescent="0.25">
      <c r="B150" s="1" t="s">
        <v>126</v>
      </c>
      <c r="C150" s="49">
        <f>+C50</f>
        <v>0</v>
      </c>
    </row>
    <row r="151" spans="1:3" x14ac:dyDescent="0.25">
      <c r="B151" s="1" t="s">
        <v>125</v>
      </c>
      <c r="C151" s="49">
        <f>+C60</f>
        <v>0</v>
      </c>
    </row>
    <row r="152" spans="1:3" x14ac:dyDescent="0.25">
      <c r="B152" s="1" t="s">
        <v>124</v>
      </c>
      <c r="C152" s="49" t="e">
        <f>+C66</f>
        <v>#VALUE!</v>
      </c>
    </row>
    <row r="153" spans="1:3" x14ac:dyDescent="0.25">
      <c r="B153" s="1" t="s">
        <v>123</v>
      </c>
      <c r="C153" s="51">
        <f>+C126</f>
        <v>0</v>
      </c>
    </row>
    <row r="154" spans="1:3" x14ac:dyDescent="0.25">
      <c r="B154" s="1" t="s">
        <v>122</v>
      </c>
      <c r="C154" s="49" t="e">
        <f>+C138</f>
        <v>#VALUE!</v>
      </c>
    </row>
    <row r="156" spans="1:3" x14ac:dyDescent="0.25">
      <c r="B156" s="48" t="s">
        <v>121</v>
      </c>
      <c r="C156" s="47" t="e">
        <f>SUM(C150:C155)</f>
        <v>#VALUE!</v>
      </c>
    </row>
    <row r="159" spans="1:3" ht="18.75" x14ac:dyDescent="0.3">
      <c r="B159" s="50" t="s">
        <v>127</v>
      </c>
    </row>
    <row r="160" spans="1:3" x14ac:dyDescent="0.25">
      <c r="B160" s="1" t="s">
        <v>126</v>
      </c>
      <c r="C160" s="49">
        <f>+C150*$A$146</f>
        <v>0</v>
      </c>
    </row>
    <row r="161" spans="2:7" x14ac:dyDescent="0.25">
      <c r="B161" s="1" t="s">
        <v>125</v>
      </c>
      <c r="C161" s="49">
        <f t="shared" ref="C161:C164" si="14">+C151*$A$146</f>
        <v>0</v>
      </c>
    </row>
    <row r="162" spans="2:7" x14ac:dyDescent="0.25">
      <c r="B162" s="1" t="s">
        <v>124</v>
      </c>
      <c r="C162" s="49" t="e">
        <f t="shared" si="14"/>
        <v>#VALUE!</v>
      </c>
    </row>
    <row r="163" spans="2:7" x14ac:dyDescent="0.25">
      <c r="B163" s="1" t="s">
        <v>123</v>
      </c>
      <c r="C163" s="49">
        <f t="shared" si="14"/>
        <v>0</v>
      </c>
    </row>
    <row r="164" spans="2:7" x14ac:dyDescent="0.25">
      <c r="B164" s="1" t="s">
        <v>122</v>
      </c>
      <c r="C164" s="49" t="e">
        <f t="shared" si="14"/>
        <v>#VALUE!</v>
      </c>
    </row>
    <row r="166" spans="2:7" x14ac:dyDescent="0.25">
      <c r="B166" s="48" t="s">
        <v>121</v>
      </c>
      <c r="C166" s="47" t="e">
        <f>SUM(C160:C165)</f>
        <v>#VALUE!</v>
      </c>
    </row>
    <row r="168" spans="2:7" hidden="1" x14ac:dyDescent="0.25">
      <c r="B168" s="48" t="s">
        <v>121</v>
      </c>
      <c r="C168" s="47" t="e">
        <f>SUM(C162:C167)</f>
        <v>#VALUE!</v>
      </c>
      <c r="D168" s="47">
        <f>SUM(D162:D167)</f>
        <v>0</v>
      </c>
      <c r="E168" s="47">
        <f>SUM(E162:E167)</f>
        <v>0</v>
      </c>
      <c r="F168" s="47">
        <f>SUM(F162:F167)</f>
        <v>0</v>
      </c>
      <c r="G168" s="47">
        <f>SUM(G162:G167)</f>
        <v>0</v>
      </c>
    </row>
    <row r="169" spans="2:7" hidden="1" x14ac:dyDescent="0.25"/>
  </sheetData>
  <mergeCells count="13">
    <mergeCell ref="A30:B30"/>
    <mergeCell ref="A38:C38"/>
    <mergeCell ref="A52:C52"/>
    <mergeCell ref="A62:C62"/>
    <mergeCell ref="A68:C68"/>
    <mergeCell ref="A130:C130"/>
    <mergeCell ref="A142:C142"/>
    <mergeCell ref="A69:C69"/>
    <mergeCell ref="A81:C81"/>
    <mergeCell ref="A89:C89"/>
    <mergeCell ref="A95:C95"/>
    <mergeCell ref="A108:C108"/>
    <mergeCell ref="A119:C119"/>
  </mergeCells>
  <dataValidations count="1">
    <dataValidation allowBlank="1" showErrorMessage="1" sqref="B33" xr:uid="{BD46EE74-ADA9-4448-8918-D663EE8C1C19}">
      <formula1>0</formula1>
      <formula2>0</formula2>
    </dataValidation>
  </dataValidations>
  <pageMargins left="0.511811024" right="0.511811024" top="0.78740157499999996" bottom="0.78740157499999996" header="0.31496062000000002" footer="0.31496062000000002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Vigia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Oliveira</dc:creator>
  <cp:lastModifiedBy>Luciane Guimarães</cp:lastModifiedBy>
  <dcterms:created xsi:type="dcterms:W3CDTF">2026-04-08T17:03:32Z</dcterms:created>
  <dcterms:modified xsi:type="dcterms:W3CDTF">2026-06-08T20:06:16Z</dcterms:modified>
</cp:coreProperties>
</file>