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Z:\LICITAÇÕES 2026\Pregão Eletrônico\PE 17.2026 - Zeladoria\"/>
    </mc:Choice>
  </mc:AlternateContent>
  <xr:revisionPtr revIDLastSave="0" documentId="13_ncr:1_{F9D573F7-2227-40E6-A3B0-69D8DD63BB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 de Custos" sheetId="1" r:id="rId1"/>
    <sheet name="Premissas" sheetId="2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B39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32" i="2" s="1"/>
  <c r="C22" i="1" s="1"/>
  <c r="C23" i="1"/>
  <c r="C15" i="1"/>
  <c r="C14" i="1"/>
  <c r="C13" i="1"/>
  <c r="C11" i="1"/>
  <c r="C19" i="1" s="1"/>
  <c r="C6" i="1"/>
  <c r="C17" i="1" l="1"/>
  <c r="C9" i="1"/>
  <c r="C8" i="1"/>
  <c r="C10" i="1" s="1"/>
  <c r="C18" i="1" l="1"/>
  <c r="C20" i="1" s="1"/>
  <c r="C24" i="1" s="1"/>
  <c r="C26" i="1" l="1"/>
  <c r="C27" i="1" s="1"/>
  <c r="C28" i="1" l="1"/>
  <c r="C29" i="1" s="1"/>
  <c r="C30" i="1" s="1"/>
  <c r="C31" i="1" l="1"/>
  <c r="C32" i="1"/>
</calcChain>
</file>

<file path=xl/sharedStrings.xml><?xml version="1.0" encoding="utf-8"?>
<sst xmlns="http://schemas.openxmlformats.org/spreadsheetml/2006/main" count="156" uniqueCount="128">
  <si>
    <t>PE ZELADORIA - PLANILHA ESTIMATIVA DE CUSTOS</t>
  </si>
  <si>
    <t>01 profissional | 40 horas semanais | Estimativa para 12 meses</t>
  </si>
  <si>
    <t>Módulo / Componente</t>
  </si>
  <si>
    <t>Memória de cálculo</t>
  </si>
  <si>
    <t>Valor mensal (R$)</t>
  </si>
  <si>
    <t>Observação</t>
  </si>
  <si>
    <t>1. REMUNERAÇÃO</t>
  </si>
  <si>
    <t>Salário-base – Zelador</t>
  </si>
  <si>
    <t>Função paradigma</t>
  </si>
  <si>
    <t>2. ENCARGOS E BENEFÍCIOS</t>
  </si>
  <si>
    <t>13º salário mensalizado</t>
  </si>
  <si>
    <t>(Salário + insalubridade) ÷ 12</t>
  </si>
  <si>
    <t>1/3 constitucional de férias</t>
  </si>
  <si>
    <t>(Salário + insalubridade) ÷ 36</t>
  </si>
  <si>
    <t>Encargos sociais referenciais</t>
  </si>
  <si>
    <t>36,80% sobre salário + insalubridade + 13º + 1/3</t>
  </si>
  <si>
    <t>Percentual estimativo</t>
  </si>
  <si>
    <t>Auxílio-alimentação</t>
  </si>
  <si>
    <t>Valor diário × dias/mês</t>
  </si>
  <si>
    <t>Prêmio-assiduidade</t>
  </si>
  <si>
    <t>Premissa mensal</t>
  </si>
  <si>
    <t>Benefício Social Familiar</t>
  </si>
  <si>
    <t>Vale-transporte</t>
  </si>
  <si>
    <t>Premissa variável</t>
  </si>
  <si>
    <t>Não aplicável na estimativa-base: inexistência de transporte público coletivo no Município</t>
  </si>
  <si>
    <t>3. COBERTURA DE FÉRIAS</t>
  </si>
  <si>
    <t>Remuneração do substituto</t>
  </si>
  <si>
    <t>Encargos sobre substituição</t>
  </si>
  <si>
    <t>Encargos ref. × remuneração substituto</t>
  </si>
  <si>
    <t>Alimentação do substituto</t>
  </si>
  <si>
    <t>Auxílio-alimentação mensal ÷ 12</t>
  </si>
  <si>
    <t>Subtotal cobertura de férias</t>
  </si>
  <si>
    <t>Soma dos itens acima</t>
  </si>
  <si>
    <t>4. INSUMOS DA CONTRATADA</t>
  </si>
  <si>
    <t>Uniformes, EPIs, ferramentas e equipamentos</t>
  </si>
  <si>
    <t>Custo mensalizado</t>
  </si>
  <si>
    <t>Combustíveis, manutenção e consumíveis</t>
  </si>
  <si>
    <t>CUSTO OPERACIONAL MENSAL</t>
  </si>
  <si>
    <t>Soma dos custos operacionais</t>
  </si>
  <si>
    <t>5. CUSTOS INDIRETOS, TRIBUTOS E LUCRO</t>
  </si>
  <si>
    <t>Custos indiretos / administração</t>
  </si>
  <si>
    <t>3,00% sobre custo operacional</t>
  </si>
  <si>
    <t>Parâmetro estimativo</t>
  </si>
  <si>
    <t>Subtotal após custos indiretos</t>
  </si>
  <si>
    <t>Custo operacional + custos indiretos</t>
  </si>
  <si>
    <t>Lucro</t>
  </si>
  <si>
    <t>6,00% sobre subtotal após custos indiretos</t>
  </si>
  <si>
    <t>Subtotal antes dos tributos</t>
  </si>
  <si>
    <t>Subtotal + lucro</t>
  </si>
  <si>
    <t>PREÇO MENSAL ESTIMADO</t>
  </si>
  <si>
    <t>Tributos calculados por dentro</t>
  </si>
  <si>
    <t>Tributos incluídos no preço</t>
  </si>
  <si>
    <t>Preço mensal × 8,65%</t>
  </si>
  <si>
    <t>VALOR TOTAL ESTIMADO – 12 MESES</t>
  </si>
  <si>
    <t>Preço mensal × 12</t>
  </si>
  <si>
    <t>OBSERVAÇÕES METODOLÓGICAS</t>
  </si>
  <si>
    <t>1.</t>
  </si>
  <si>
    <t>Planilha estimativa destinada à formação do valor de referência da contratação.</t>
  </si>
  <si>
    <t>2.</t>
  </si>
  <si>
    <t>Encargos, custos indiretos, tributos e lucro são parâmetros da Administração, não percentuais obrigatórios às licitantes.</t>
  </si>
  <si>
    <t>3.</t>
  </si>
  <si>
    <t>A licitante deverá adequar sua composição ao enquadramento tributário, encargos e instrumento coletivo efetivamente aplicáveis.</t>
  </si>
  <si>
    <t>4.</t>
  </si>
  <si>
    <t>Não foram incluídas provisões específicas para ausências eventuais e verbas rescisórias.</t>
  </si>
  <si>
    <t>5.</t>
  </si>
  <si>
    <t>6.</t>
  </si>
  <si>
    <t>Materiais, utensílios e equipamentos destinados à limpeza serão fornecidos pela Administração.</t>
  </si>
  <si>
    <t>7.</t>
  </si>
  <si>
    <t>Uniformes, EPIs, ferramentas/equipamentos para áreas externas, combustíveis, manutenção e consumíveis são da contratada.</t>
  </si>
  <si>
    <t>8.</t>
  </si>
  <si>
    <t>A estimativa não implica ingerência municipal na jornada, folgas, compensações, banco de horas, férias, afastamentos ou substituições.</t>
  </si>
  <si>
    <t>9.</t>
  </si>
  <si>
    <t>Foi adotada como paradigma a CCT RS000042/2026, considerando a função de Zelador – CBO 5141-20.</t>
  </si>
  <si>
    <t>10.</t>
  </si>
  <si>
    <t>PE ZELADORIA - PREMISSAS DA ESTIMATIVA</t>
  </si>
  <si>
    <t>Premissa</t>
  </si>
  <si>
    <t>Valor</t>
  </si>
  <si>
    <t>Unidade / critério</t>
  </si>
  <si>
    <t>R$/mês</t>
  </si>
  <si>
    <t>CCT RS000042/2026 | Zelador – CBO 5141-20</t>
  </si>
  <si>
    <t>Dias de auxílio-alimentação</t>
  </si>
  <si>
    <t>dias/mês</t>
  </si>
  <si>
    <t>Premissa estimativa</t>
  </si>
  <si>
    <t>Auxílio-alimentação diário</t>
  </si>
  <si>
    <t>R$/dia</t>
  </si>
  <si>
    <t>CCT paradigma 2026</t>
  </si>
  <si>
    <t>%</t>
  </si>
  <si>
    <t>Parâmetro da Administração; não obrigatório</t>
  </si>
  <si>
    <t>Parâmetro da Administração</t>
  </si>
  <si>
    <t>Tributos sobre faturamento</t>
  </si>
  <si>
    <t>Prazo contratual</t>
  </si>
  <si>
    <t>meses</t>
  </si>
  <si>
    <t>Estimativa anual</t>
  </si>
  <si>
    <t>R$ 0,00: inexistência de transporte público coletivo no Município de Protásio Alves</t>
  </si>
  <si>
    <t>INSUMOS / EQUIPAMENTOS DA CONTRATADA</t>
  </si>
  <si>
    <t>Item</t>
  </si>
  <si>
    <t>Valor unitário (R$)</t>
  </si>
  <si>
    <t>Quantidade</t>
  </si>
  <si>
    <t>Vida útil/reposição (meses)</t>
  </si>
  <si>
    <t>Custo mensal (R$)</t>
  </si>
  <si>
    <t>Conjunto uniforme</t>
  </si>
  <si>
    <t>Botina de segurança</t>
  </si>
  <si>
    <t>Luvas de proteção</t>
  </si>
  <si>
    <t>Óculos de segurança</t>
  </si>
  <si>
    <t>Protetor auricular</t>
  </si>
  <si>
    <t>Protetor facial para roçada</t>
  </si>
  <si>
    <t>Roçadeira profissional</t>
  </si>
  <si>
    <t>Enxada com cabo</t>
  </si>
  <si>
    <t>Pá com cabo</t>
  </si>
  <si>
    <t>Rastelo</t>
  </si>
  <si>
    <t>Foice</t>
  </si>
  <si>
    <t>Tesoura de poda</t>
  </si>
  <si>
    <t>Serrote de poda</t>
  </si>
  <si>
    <t>Carrinho de mão</t>
  </si>
  <si>
    <t>TOTAL MENSAL – UNIFORMES, EPIs, FERRAMENTAS E EQUIPAMENTOS</t>
  </si>
  <si>
    <t>Consumíveis / manutenção</t>
  </si>
  <si>
    <t>Valor mensal</t>
  </si>
  <si>
    <t>Critério</t>
  </si>
  <si>
    <t>INSALUBRIDADE</t>
  </si>
  <si>
    <t>Adicional de insalubridade – grau máximo</t>
  </si>
  <si>
    <t>40% sobre salário normativo do Zelador</t>
  </si>
  <si>
    <t>Foi incluído custo estimado de cobertura integral de 30 dias de férias anuais, sem alterar as regras de substituição estabelecidas no Termo de Referência.</t>
  </si>
  <si>
    <t>Para fins orçamentários, foi previsto adicional de insalubridade de 40% sobre o salário normativo do Zelador, considerando a higienização habitual de sanitários de grande circulação; enquadramento sujeito à avaliação técnica competente.</t>
  </si>
  <si>
    <t>% sobre salário normativo</t>
  </si>
  <si>
    <t>Base da insalubridade – salário normativo Zelador</t>
  </si>
  <si>
    <t>Base de cálculo: salário normativo da função Zelador</t>
  </si>
  <si>
    <t xml:space="preserve">Premissa orçamentária de 40% conforme análise da CCT; </t>
  </si>
  <si>
    <t xml:space="preserve"> CCT RS000042/2026, considerando a função de Zelador – CBO 5141-20.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</si>
</sst>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;[Red]\(\R\$\ #,##0.00\);\-"/>
    <numFmt numFmtId="165" formatCode="\R\$\ #,##0.00"/>
  </numFmts>
  <fonts count="6">
    <font>
      <sz val="11"/>
      <name val="Carlito"/>
    </font>
    <font>
      <b/>
      <sz val="14"/>
      <color rgb="FFFFFFFF"/>
      <name val="Carlito"/>
    </font>
    <font>
      <i/>
      <sz val="11"/>
      <name val="Carlito"/>
    </font>
    <font>
      <b/>
      <sz val="11"/>
      <color rgb="FFFFFFFF"/>
      <name val="Carlito"/>
    </font>
    <font>
      <b/>
      <sz val="11"/>
      <name val="Carlito"/>
    </font>
    <font>
      <sz val="11"/>
      <color rgb="FF0000FF"/>
      <name val="Carlito"/>
    </font>
  </fonts>
  <fills count="5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EEF5F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2" borderId="0" xfId="0" applyFont="1" applyFill="1" applyAlignment="1">
      <alignment wrapText="1"/>
    </xf>
    <xf numFmtId="0" fontId="3" fillId="2" borderId="0" xfId="0" applyFont="1" applyFill="1" applyAlignment="1">
      <alignment horizontal="center" wrapText="1"/>
    </xf>
    <xf numFmtId="0" fontId="0" fillId="0" borderId="0" xfId="0" applyAlignment="1">
      <alignment wrapText="1"/>
    </xf>
    <xf numFmtId="0" fontId="4" fillId="3" borderId="0" xfId="0" applyFont="1" applyFill="1" applyAlignment="1">
      <alignment wrapText="1"/>
    </xf>
    <xf numFmtId="164" fontId="4" fillId="3" borderId="0" xfId="0" applyNumberFormat="1" applyFont="1" applyFill="1" applyAlignment="1">
      <alignment wrapText="1"/>
    </xf>
    <xf numFmtId="164" fontId="0" fillId="0" borderId="0" xfId="0" applyNumberFormat="1" applyAlignment="1">
      <alignment wrapText="1"/>
    </xf>
    <xf numFmtId="164" fontId="4" fillId="4" borderId="0" xfId="0" applyNumberFormat="1" applyFont="1" applyFill="1" applyAlignment="1">
      <alignment wrapText="1"/>
    </xf>
    <xf numFmtId="164" fontId="5" fillId="0" borderId="0" xfId="0" applyNumberFormat="1" applyFont="1" applyAlignment="1">
      <alignment wrapText="1"/>
    </xf>
    <xf numFmtId="10" fontId="5" fillId="0" borderId="0" xfId="0" applyNumberFormat="1" applyFont="1" applyAlignment="1">
      <alignment wrapText="1"/>
    </xf>
    <xf numFmtId="0" fontId="5" fillId="0" borderId="0" xfId="0" applyFont="1" applyAlignment="1">
      <alignment wrapText="1"/>
    </xf>
    <xf numFmtId="0" fontId="4" fillId="4" borderId="0" xfId="0" applyFont="1" applyFill="1" applyAlignment="1">
      <alignment wrapText="1"/>
    </xf>
    <xf numFmtId="10" fontId="0" fillId="0" borderId="0" xfId="0" applyNumberFormat="1" applyAlignment="1">
      <alignment wrapText="1"/>
    </xf>
    <xf numFmtId="165" fontId="0" fillId="0" borderId="0" xfId="0" applyNumberFormat="1" applyAlignment="1">
      <alignment wrapText="1"/>
    </xf>
    <xf numFmtId="165" fontId="4" fillId="3" borderId="0" xfId="0" applyNumberFormat="1" applyFont="1" applyFill="1" applyAlignment="1">
      <alignment wrapText="1"/>
    </xf>
    <xf numFmtId="165" fontId="4" fillId="4" borderId="0" xfId="0" applyNumberFormat="1" applyFont="1" applyFill="1" applyAlignment="1">
      <alignment wrapText="1"/>
    </xf>
    <xf numFmtId="0" fontId="1" fillId="2" borderId="0" xfId="0" applyFont="1" applyFill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0" fontId="3" fillId="2" borderId="0" xfId="0" applyFont="1" applyFill="1" applyAlignment="1">
      <alignment wrapText="1"/>
    </xf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43"/>
  <sheetViews>
    <sheetView tabSelected="1" workbookViewId="0">
      <selection activeCell="L14" sqref="L14"/>
    </sheetView>
  </sheetViews>
  <sheetFormatPr defaultRowHeight="14.25"/>
  <cols>
    <col min="1" max="1" width="33.875" customWidth="1"/>
    <col min="2" max="2" width="33.125" customWidth="1"/>
    <col min="3" max="3" width="18" customWidth="1"/>
    <col min="4" max="4" width="32" customWidth="1"/>
  </cols>
  <sheetData>
    <row r="1" spans="1:4" ht="18" customHeight="1">
      <c r="A1" s="16" t="s">
        <v>0</v>
      </c>
      <c r="B1" s="16"/>
      <c r="C1" s="16"/>
      <c r="D1" s="16"/>
    </row>
    <row r="2" spans="1:4" ht="14.25" customHeight="1">
      <c r="A2" s="17" t="s">
        <v>1</v>
      </c>
      <c r="B2" s="17"/>
      <c r="C2" s="17"/>
      <c r="D2" s="17"/>
    </row>
    <row r="3" spans="1:4">
      <c r="A3" s="3"/>
      <c r="B3" s="3"/>
      <c r="C3" s="3"/>
      <c r="D3" s="3"/>
    </row>
    <row r="4" spans="1:4" ht="15">
      <c r="A4" s="2" t="s">
        <v>2</v>
      </c>
      <c r="B4" s="2" t="s">
        <v>3</v>
      </c>
      <c r="C4" s="2" t="s">
        <v>4</v>
      </c>
      <c r="D4" s="2" t="s">
        <v>5</v>
      </c>
    </row>
    <row r="5" spans="1:4" ht="15">
      <c r="A5" s="4" t="s">
        <v>6</v>
      </c>
      <c r="B5" s="4"/>
      <c r="C5" s="5"/>
      <c r="D5" s="4"/>
    </row>
    <row r="6" spans="1:4" ht="28.5">
      <c r="A6" s="3" t="s">
        <v>7</v>
      </c>
      <c r="B6" s="3" t="s">
        <v>127</v>
      </c>
      <c r="C6" s="13">
        <f>Premissas!B4</f>
        <v>2151.89</v>
      </c>
      <c r="D6" s="3" t="s">
        <v>8</v>
      </c>
    </row>
    <row r="7" spans="1:4" ht="15">
      <c r="A7" s="4" t="s">
        <v>9</v>
      </c>
      <c r="B7" s="4"/>
      <c r="C7" s="14"/>
      <c r="D7" s="4"/>
    </row>
    <row r="8" spans="1:4">
      <c r="A8" s="3" t="s">
        <v>10</v>
      </c>
      <c r="B8" s="3" t="s">
        <v>11</v>
      </c>
      <c r="C8" s="13">
        <f>(C6+C14)/12</f>
        <v>251.0538333333333</v>
      </c>
      <c r="D8" s="3"/>
    </row>
    <row r="9" spans="1:4">
      <c r="A9" s="3" t="s">
        <v>12</v>
      </c>
      <c r="B9" s="3" t="s">
        <v>13</v>
      </c>
      <c r="C9" s="13">
        <f>(C6+C14)/36</f>
        <v>83.68461111111111</v>
      </c>
      <c r="D9" s="3"/>
    </row>
    <row r="10" spans="1:4" ht="28.5">
      <c r="A10" s="3" t="s">
        <v>14</v>
      </c>
      <c r="B10" s="3" t="s">
        <v>15</v>
      </c>
      <c r="C10" s="13">
        <f>(C6+C14+C8+C9)*Premissas!B9</f>
        <v>1231.8374755555556</v>
      </c>
      <c r="D10" s="3" t="s">
        <v>16</v>
      </c>
    </row>
    <row r="11" spans="1:4">
      <c r="A11" s="3" t="s">
        <v>17</v>
      </c>
      <c r="B11" s="3" t="s">
        <v>18</v>
      </c>
      <c r="C11" s="13">
        <f>Premissas!B5*Premissas!B6</f>
        <v>597.29999999999995</v>
      </c>
      <c r="D11" s="3"/>
    </row>
    <row r="12" spans="1:4">
      <c r="A12" s="3" t="s">
        <v>19</v>
      </c>
      <c r="B12" s="3" t="s">
        <v>20</v>
      </c>
      <c r="C12" s="13">
        <f>Premissas!B7</f>
        <v>80</v>
      </c>
      <c r="D12" s="3"/>
    </row>
    <row r="13" spans="1:4">
      <c r="A13" s="3" t="s">
        <v>21</v>
      </c>
      <c r="B13" s="3" t="s">
        <v>20</v>
      </c>
      <c r="C13" s="13">
        <f>Premissas!B8</f>
        <v>25.52</v>
      </c>
      <c r="D13" s="3"/>
    </row>
    <row r="14" spans="1:4" ht="28.5">
      <c r="A14" s="3" t="s">
        <v>119</v>
      </c>
      <c r="B14" s="3" t="s">
        <v>120</v>
      </c>
      <c r="C14" s="13">
        <f>Premissas!B39*Premissas!B38</f>
        <v>860.75599999999997</v>
      </c>
      <c r="D14" s="3"/>
    </row>
    <row r="15" spans="1:4" ht="45">
      <c r="A15" s="4" t="s">
        <v>22</v>
      </c>
      <c r="B15" s="4" t="s">
        <v>23</v>
      </c>
      <c r="C15" s="14">
        <f>Premissas!B14</f>
        <v>0</v>
      </c>
      <c r="D15" s="4" t="s">
        <v>24</v>
      </c>
    </row>
    <row r="16" spans="1:4">
      <c r="A16" s="3" t="s">
        <v>25</v>
      </c>
      <c r="B16" s="3"/>
      <c r="C16" s="13"/>
      <c r="D16" s="3"/>
    </row>
    <row r="17" spans="1:4">
      <c r="A17" s="3" t="s">
        <v>26</v>
      </c>
      <c r="B17" s="3" t="s">
        <v>11</v>
      </c>
      <c r="C17" s="13">
        <f>(C6+C14)/12</f>
        <v>251.0538333333333</v>
      </c>
      <c r="D17" s="3"/>
    </row>
    <row r="18" spans="1:4" ht="14.25" customHeight="1">
      <c r="A18" s="3" t="s">
        <v>27</v>
      </c>
      <c r="B18" s="3" t="s">
        <v>28</v>
      </c>
      <c r="C18" s="13">
        <f>C17*Premissas!B9</f>
        <v>92.387810666666653</v>
      </c>
      <c r="D18" s="3"/>
    </row>
    <row r="19" spans="1:4">
      <c r="A19" s="3" t="s">
        <v>29</v>
      </c>
      <c r="B19" s="3" t="s">
        <v>30</v>
      </c>
      <c r="C19" s="13">
        <f>C11/12</f>
        <v>49.774999999999999</v>
      </c>
      <c r="D19" s="3"/>
    </row>
    <row r="20" spans="1:4" ht="15">
      <c r="A20" s="4" t="s">
        <v>31</v>
      </c>
      <c r="B20" s="4" t="s">
        <v>32</v>
      </c>
      <c r="C20" s="14">
        <f>SUM(C17:C19)</f>
        <v>393.21664399999992</v>
      </c>
      <c r="D20" s="4"/>
    </row>
    <row r="21" spans="1:4">
      <c r="A21" s="3" t="s">
        <v>33</v>
      </c>
      <c r="B21" s="3"/>
      <c r="C21" s="13"/>
      <c r="D21" s="3"/>
    </row>
    <row r="22" spans="1:4" ht="28.5">
      <c r="A22" s="3" t="s">
        <v>34</v>
      </c>
      <c r="B22" s="3" t="s">
        <v>35</v>
      </c>
      <c r="C22" s="13">
        <f>Premissas!E32</f>
        <v>183.89833333333334</v>
      </c>
      <c r="D22" s="3"/>
    </row>
    <row r="23" spans="1:4" ht="30">
      <c r="A23" s="11" t="s">
        <v>36</v>
      </c>
      <c r="B23" s="11" t="s">
        <v>20</v>
      </c>
      <c r="C23" s="15">
        <f>Premissas!B35</f>
        <v>120</v>
      </c>
      <c r="D23" s="11"/>
    </row>
    <row r="24" spans="1:4" ht="15">
      <c r="A24" s="4" t="s">
        <v>37</v>
      </c>
      <c r="B24" s="4" t="s">
        <v>38</v>
      </c>
      <c r="C24" s="14">
        <f>SUM(C6,C8:C15,C20,C22:C23)</f>
        <v>5979.1568973333342</v>
      </c>
      <c r="D24" s="4"/>
    </row>
    <row r="25" spans="1:4" ht="28.5">
      <c r="A25" s="3" t="s">
        <v>39</v>
      </c>
      <c r="B25" s="3"/>
      <c r="C25" s="13"/>
      <c r="D25" s="3"/>
    </row>
    <row r="26" spans="1:4">
      <c r="A26" s="3" t="s">
        <v>40</v>
      </c>
      <c r="B26" s="3" t="s">
        <v>41</v>
      </c>
      <c r="C26" s="13">
        <f>C24*Premissas!B10</f>
        <v>179.37470692000002</v>
      </c>
      <c r="D26" s="3" t="s">
        <v>42</v>
      </c>
    </row>
    <row r="27" spans="1:4">
      <c r="A27" s="3" t="s">
        <v>43</v>
      </c>
      <c r="B27" s="3" t="s">
        <v>44</v>
      </c>
      <c r="C27" s="13">
        <f>C24+C26</f>
        <v>6158.5316042533341</v>
      </c>
      <c r="D27" s="3"/>
    </row>
    <row r="28" spans="1:4" ht="28.5">
      <c r="A28" s="3" t="s">
        <v>45</v>
      </c>
      <c r="B28" s="3" t="s">
        <v>46</v>
      </c>
      <c r="C28" s="13">
        <f>C27*Premissas!B11</f>
        <v>369.51189625520004</v>
      </c>
      <c r="D28" s="3" t="s">
        <v>42</v>
      </c>
    </row>
    <row r="29" spans="1:4" ht="15">
      <c r="A29" s="11" t="s">
        <v>47</v>
      </c>
      <c r="B29" s="11" t="s">
        <v>48</v>
      </c>
      <c r="C29" s="15">
        <f>C27+C28</f>
        <v>6528.0435005085337</v>
      </c>
      <c r="D29" s="11"/>
    </row>
    <row r="30" spans="1:4">
      <c r="A30" s="3" t="s">
        <v>49</v>
      </c>
      <c r="B30" s="3" t="s">
        <v>50</v>
      </c>
      <c r="C30" s="13">
        <f>C29/(1-Premissas!B12)</f>
        <v>7146.1888347110389</v>
      </c>
      <c r="D30" s="3"/>
    </row>
    <row r="31" spans="1:4" ht="15">
      <c r="A31" s="11" t="s">
        <v>51</v>
      </c>
      <c r="B31" s="11" t="s">
        <v>52</v>
      </c>
      <c r="C31" s="15">
        <f>C30*Premissas!B12</f>
        <v>618.14533420250484</v>
      </c>
      <c r="D31" s="11"/>
    </row>
    <row r="32" spans="1:4" ht="14.25" customHeight="1">
      <c r="A32" s="3" t="s">
        <v>53</v>
      </c>
      <c r="B32" s="3" t="s">
        <v>54</v>
      </c>
      <c r="C32" s="13">
        <f>C30*Premissas!B13</f>
        <v>85754.266016532463</v>
      </c>
      <c r="D32" s="3"/>
    </row>
    <row r="33" spans="1:4" ht="15">
      <c r="A33" s="18" t="s">
        <v>55</v>
      </c>
      <c r="B33" s="18"/>
      <c r="C33" s="18"/>
      <c r="D33" s="18"/>
    </row>
    <row r="34" spans="1:4" ht="14.25" customHeight="1">
      <c r="A34" s="3" t="s">
        <v>56</v>
      </c>
      <c r="B34" s="19" t="s">
        <v>57</v>
      </c>
      <c r="C34" s="19"/>
      <c r="D34" s="19"/>
    </row>
    <row r="35" spans="1:4" ht="14.25" customHeight="1">
      <c r="A35" s="3" t="s">
        <v>58</v>
      </c>
      <c r="B35" s="19" t="s">
        <v>59</v>
      </c>
      <c r="C35" s="19"/>
      <c r="D35" s="19"/>
    </row>
    <row r="36" spans="1:4" ht="14.25" customHeight="1">
      <c r="A36" s="3" t="s">
        <v>60</v>
      </c>
      <c r="B36" s="19" t="s">
        <v>61</v>
      </c>
      <c r="C36" s="19"/>
      <c r="D36" s="19"/>
    </row>
    <row r="37" spans="1:4" ht="14.25" customHeight="1">
      <c r="A37" s="3" t="s">
        <v>62</v>
      </c>
      <c r="B37" s="19" t="s">
        <v>63</v>
      </c>
      <c r="C37" s="19"/>
      <c r="D37" s="19"/>
    </row>
    <row r="38" spans="1:4" ht="14.25" customHeight="1">
      <c r="A38" s="3" t="s">
        <v>64</v>
      </c>
      <c r="B38" s="19" t="s">
        <v>121</v>
      </c>
      <c r="C38" s="19"/>
      <c r="D38" s="19"/>
    </row>
    <row r="39" spans="1:4" ht="14.25" customHeight="1">
      <c r="A39" s="3" t="s">
        <v>65</v>
      </c>
      <c r="B39" s="19" t="s">
        <v>66</v>
      </c>
      <c r="C39" s="19"/>
      <c r="D39" s="19"/>
    </row>
    <row r="40" spans="1:4" ht="14.25" customHeight="1">
      <c r="A40" s="3" t="s">
        <v>67</v>
      </c>
      <c r="B40" s="19" t="s">
        <v>68</v>
      </c>
      <c r="C40" s="19"/>
      <c r="D40" s="19"/>
    </row>
    <row r="41" spans="1:4" ht="14.25" customHeight="1">
      <c r="A41" s="3" t="s">
        <v>69</v>
      </c>
      <c r="B41" s="19" t="s">
        <v>70</v>
      </c>
      <c r="C41" s="19"/>
      <c r="D41" s="19"/>
    </row>
    <row r="42" spans="1:4" ht="42.75">
      <c r="A42" s="3" t="s">
        <v>71</v>
      </c>
      <c r="B42" s="3" t="s">
        <v>72</v>
      </c>
      <c r="C42" s="3"/>
      <c r="D42" s="3"/>
    </row>
    <row r="43" spans="1:4" ht="99.75">
      <c r="A43" s="3" t="s">
        <v>73</v>
      </c>
      <c r="B43" s="3" t="s">
        <v>122</v>
      </c>
      <c r="C43" s="3"/>
      <c r="D43" s="3"/>
    </row>
  </sheetData>
  <mergeCells count="11">
    <mergeCell ref="B41:D41"/>
    <mergeCell ref="B36:D36"/>
    <mergeCell ref="B37:D37"/>
    <mergeCell ref="B38:D38"/>
    <mergeCell ref="B39:D39"/>
    <mergeCell ref="B40:D40"/>
    <mergeCell ref="A1:D1"/>
    <mergeCell ref="A2:D2"/>
    <mergeCell ref="A33:D33"/>
    <mergeCell ref="B34:D34"/>
    <mergeCell ref="B35:D35"/>
  </mergeCells>
  <pageMargins left="0.7" right="0.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39"/>
  <sheetViews>
    <sheetView workbookViewId="0">
      <selection activeCell="B38" sqref="B38"/>
    </sheetView>
  </sheetViews>
  <sheetFormatPr defaultRowHeight="14.25"/>
  <cols>
    <col min="1" max="1" width="38" customWidth="1"/>
    <col min="2" max="2" width="18" customWidth="1"/>
    <col min="3" max="3" width="22" customWidth="1"/>
    <col min="4" max="4" width="48" customWidth="1"/>
    <col min="5" max="5" width="18" customWidth="1"/>
  </cols>
  <sheetData>
    <row r="1" spans="1:5" ht="18">
      <c r="A1" s="16" t="s">
        <v>74</v>
      </c>
      <c r="B1" s="16"/>
      <c r="C1" s="16"/>
      <c r="D1" s="16"/>
      <c r="E1" s="16"/>
    </row>
    <row r="2" spans="1:5">
      <c r="A2" s="3"/>
      <c r="B2" s="3"/>
      <c r="C2" s="3"/>
      <c r="D2" s="3"/>
      <c r="E2" s="3"/>
    </row>
    <row r="3" spans="1:5" ht="15">
      <c r="A3" s="1" t="s">
        <v>75</v>
      </c>
      <c r="B3" s="1" t="s">
        <v>76</v>
      </c>
      <c r="C3" s="1" t="s">
        <v>77</v>
      </c>
      <c r="D3" s="1" t="s">
        <v>5</v>
      </c>
      <c r="E3" s="3"/>
    </row>
    <row r="4" spans="1:5">
      <c r="A4" s="3" t="s">
        <v>7</v>
      </c>
      <c r="B4" s="8">
        <v>2151.89</v>
      </c>
      <c r="C4" s="3" t="s">
        <v>78</v>
      </c>
      <c r="D4" s="3" t="s">
        <v>79</v>
      </c>
      <c r="E4" s="3"/>
    </row>
    <row r="5" spans="1:5">
      <c r="A5" s="3" t="s">
        <v>80</v>
      </c>
      <c r="B5" s="8">
        <v>22</v>
      </c>
      <c r="C5" s="3" t="s">
        <v>81</v>
      </c>
      <c r="D5" s="3" t="s">
        <v>82</v>
      </c>
      <c r="E5" s="3"/>
    </row>
    <row r="6" spans="1:5">
      <c r="A6" s="3" t="s">
        <v>83</v>
      </c>
      <c r="B6" s="8">
        <v>27.15</v>
      </c>
      <c r="C6" s="3" t="s">
        <v>84</v>
      </c>
      <c r="D6" s="3" t="s">
        <v>85</v>
      </c>
      <c r="E6" s="3"/>
    </row>
    <row r="7" spans="1:5">
      <c r="A7" s="3" t="s">
        <v>19</v>
      </c>
      <c r="B7" s="8">
        <v>80</v>
      </c>
      <c r="C7" s="3" t="s">
        <v>78</v>
      </c>
      <c r="D7" s="3" t="s">
        <v>85</v>
      </c>
      <c r="E7" s="3"/>
    </row>
    <row r="8" spans="1:5">
      <c r="A8" s="3" t="s">
        <v>21</v>
      </c>
      <c r="B8" s="8">
        <v>25.52</v>
      </c>
      <c r="C8" s="3" t="s">
        <v>78</v>
      </c>
      <c r="D8" s="3" t="s">
        <v>85</v>
      </c>
      <c r="E8" s="3"/>
    </row>
    <row r="9" spans="1:5">
      <c r="A9" s="3" t="s">
        <v>14</v>
      </c>
      <c r="B9" s="9">
        <v>0.36799999999999999</v>
      </c>
      <c r="C9" s="3" t="s">
        <v>86</v>
      </c>
      <c r="D9" s="3" t="s">
        <v>87</v>
      </c>
      <c r="E9" s="3"/>
    </row>
    <row r="10" spans="1:5">
      <c r="A10" s="3" t="s">
        <v>40</v>
      </c>
      <c r="B10" s="9">
        <v>0.03</v>
      </c>
      <c r="C10" s="3" t="s">
        <v>86</v>
      </c>
      <c r="D10" s="3" t="s">
        <v>88</v>
      </c>
      <c r="E10" s="3"/>
    </row>
    <row r="11" spans="1:5">
      <c r="A11" s="3" t="s">
        <v>45</v>
      </c>
      <c r="B11" s="9">
        <v>0.06</v>
      </c>
      <c r="C11" s="3" t="s">
        <v>86</v>
      </c>
      <c r="D11" s="3" t="s">
        <v>88</v>
      </c>
      <c r="E11" s="3"/>
    </row>
    <row r="12" spans="1:5">
      <c r="A12" s="3" t="s">
        <v>89</v>
      </c>
      <c r="B12" s="9">
        <v>8.6499999999999994E-2</v>
      </c>
      <c r="C12" s="3" t="s">
        <v>86</v>
      </c>
      <c r="D12" s="3" t="s">
        <v>88</v>
      </c>
      <c r="E12" s="3"/>
    </row>
    <row r="13" spans="1:5">
      <c r="A13" s="3" t="s">
        <v>90</v>
      </c>
      <c r="B13" s="10">
        <v>12</v>
      </c>
      <c r="C13" s="3" t="s">
        <v>91</v>
      </c>
      <c r="D13" s="3" t="s">
        <v>92</v>
      </c>
      <c r="E13" s="3"/>
    </row>
    <row r="14" spans="1:5" ht="28.5">
      <c r="A14" s="3" t="s">
        <v>22</v>
      </c>
      <c r="B14" s="8">
        <v>0</v>
      </c>
      <c r="C14" s="3" t="s">
        <v>78</v>
      </c>
      <c r="D14" s="3" t="s">
        <v>93</v>
      </c>
      <c r="E14" s="3"/>
    </row>
    <row r="15" spans="1:5">
      <c r="A15" s="3"/>
      <c r="B15" s="3"/>
      <c r="C15" s="3"/>
      <c r="D15" s="3"/>
      <c r="E15" s="3"/>
    </row>
    <row r="16" spans="1:5" ht="15">
      <c r="A16" s="18" t="s">
        <v>94</v>
      </c>
      <c r="B16" s="18"/>
      <c r="C16" s="18"/>
      <c r="D16" s="18"/>
      <c r="E16" s="18"/>
    </row>
    <row r="17" spans="1:5" ht="15">
      <c r="A17" s="4" t="s">
        <v>95</v>
      </c>
      <c r="B17" s="4" t="s">
        <v>96</v>
      </c>
      <c r="C17" s="4" t="s">
        <v>97</v>
      </c>
      <c r="D17" s="4" t="s">
        <v>98</v>
      </c>
      <c r="E17" s="4" t="s">
        <v>99</v>
      </c>
    </row>
    <row r="18" spans="1:5">
      <c r="A18" s="3" t="s">
        <v>100</v>
      </c>
      <c r="B18" s="8">
        <v>129.9</v>
      </c>
      <c r="C18" s="10">
        <v>2</v>
      </c>
      <c r="D18" s="10">
        <v>6</v>
      </c>
      <c r="E18" s="6">
        <f t="shared" ref="E18:E31" si="0">B18*C18/D18</f>
        <v>43.300000000000004</v>
      </c>
    </row>
    <row r="19" spans="1:5">
      <c r="A19" s="3" t="s">
        <v>101</v>
      </c>
      <c r="B19" s="8">
        <v>123</v>
      </c>
      <c r="C19" s="10">
        <v>1</v>
      </c>
      <c r="D19" s="10">
        <v>6</v>
      </c>
      <c r="E19" s="6">
        <f t="shared" si="0"/>
        <v>20.5</v>
      </c>
    </row>
    <row r="20" spans="1:5">
      <c r="A20" s="3" t="s">
        <v>102</v>
      </c>
      <c r="B20" s="8">
        <v>17.88</v>
      </c>
      <c r="C20" s="10">
        <v>2</v>
      </c>
      <c r="D20" s="10">
        <v>3</v>
      </c>
      <c r="E20" s="6">
        <f>B20*C20/D20</f>
        <v>11.92</v>
      </c>
    </row>
    <row r="21" spans="1:5">
      <c r="A21" s="3" t="s">
        <v>103</v>
      </c>
      <c r="B21" s="8">
        <v>21.9</v>
      </c>
      <c r="C21" s="10">
        <v>1</v>
      </c>
      <c r="D21" s="10">
        <v>6</v>
      </c>
      <c r="E21" s="6">
        <f t="shared" si="0"/>
        <v>3.65</v>
      </c>
    </row>
    <row r="22" spans="1:5">
      <c r="A22" s="3" t="s">
        <v>104</v>
      </c>
      <c r="B22" s="8">
        <v>22.99</v>
      </c>
      <c r="C22" s="10">
        <v>1</v>
      </c>
      <c r="D22" s="10">
        <v>6</v>
      </c>
      <c r="E22" s="6">
        <f t="shared" si="0"/>
        <v>3.8316666666666666</v>
      </c>
    </row>
    <row r="23" spans="1:5">
      <c r="A23" s="3" t="s">
        <v>105</v>
      </c>
      <c r="B23" s="8">
        <v>38</v>
      </c>
      <c r="C23" s="10">
        <v>1</v>
      </c>
      <c r="D23" s="10">
        <v>12</v>
      </c>
      <c r="E23" s="6">
        <f t="shared" si="0"/>
        <v>3.1666666666666665</v>
      </c>
    </row>
    <row r="24" spans="1:5">
      <c r="A24" s="3" t="s">
        <v>106</v>
      </c>
      <c r="B24" s="8">
        <v>2419</v>
      </c>
      <c r="C24" s="10">
        <v>1</v>
      </c>
      <c r="D24" s="10">
        <v>36</v>
      </c>
      <c r="E24" s="6">
        <f t="shared" si="0"/>
        <v>67.194444444444443</v>
      </c>
    </row>
    <row r="25" spans="1:5">
      <c r="A25" s="3" t="s">
        <v>107</v>
      </c>
      <c r="B25" s="8">
        <v>61.76</v>
      </c>
      <c r="C25" s="10">
        <v>1</v>
      </c>
      <c r="D25" s="10">
        <v>12</v>
      </c>
      <c r="E25" s="6">
        <f t="shared" si="0"/>
        <v>5.1466666666666665</v>
      </c>
    </row>
    <row r="26" spans="1:5">
      <c r="A26" s="3" t="s">
        <v>108</v>
      </c>
      <c r="B26" s="8">
        <v>41.1</v>
      </c>
      <c r="C26" s="10">
        <v>1</v>
      </c>
      <c r="D26" s="10">
        <v>12</v>
      </c>
      <c r="E26" s="6">
        <f t="shared" si="0"/>
        <v>3.4250000000000003</v>
      </c>
    </row>
    <row r="27" spans="1:5">
      <c r="A27" s="3" t="s">
        <v>109</v>
      </c>
      <c r="B27" s="8">
        <v>55.9</v>
      </c>
      <c r="C27" s="10">
        <v>1</v>
      </c>
      <c r="D27" s="10">
        <v>12</v>
      </c>
      <c r="E27" s="6">
        <f t="shared" si="0"/>
        <v>4.6583333333333332</v>
      </c>
    </row>
    <row r="28" spans="1:5">
      <c r="A28" s="3" t="s">
        <v>110</v>
      </c>
      <c r="B28" s="8">
        <v>27.9</v>
      </c>
      <c r="C28" s="10">
        <v>1</v>
      </c>
      <c r="D28" s="10">
        <v>12</v>
      </c>
      <c r="E28" s="6">
        <f t="shared" si="0"/>
        <v>2.3249999999999997</v>
      </c>
    </row>
    <row r="29" spans="1:5">
      <c r="A29" s="3" t="s">
        <v>111</v>
      </c>
      <c r="B29" s="8">
        <v>37.5</v>
      </c>
      <c r="C29" s="10">
        <v>1</v>
      </c>
      <c r="D29" s="10">
        <v>12</v>
      </c>
      <c r="E29" s="6">
        <f t="shared" si="0"/>
        <v>3.125</v>
      </c>
    </row>
    <row r="30" spans="1:5">
      <c r="A30" s="3" t="s">
        <v>112</v>
      </c>
      <c r="B30" s="8">
        <v>54.9</v>
      </c>
      <c r="C30" s="10">
        <v>1</v>
      </c>
      <c r="D30" s="10">
        <v>12</v>
      </c>
      <c r="E30" s="6">
        <f t="shared" si="0"/>
        <v>4.5750000000000002</v>
      </c>
    </row>
    <row r="31" spans="1:5">
      <c r="A31" s="3" t="s">
        <v>113</v>
      </c>
      <c r="B31" s="8">
        <v>254.9</v>
      </c>
      <c r="C31" s="10">
        <v>1</v>
      </c>
      <c r="D31" s="10">
        <v>36</v>
      </c>
      <c r="E31" s="6">
        <f t="shared" si="0"/>
        <v>7.0805555555555557</v>
      </c>
    </row>
    <row r="32" spans="1:5" ht="15">
      <c r="A32" s="20" t="s">
        <v>114</v>
      </c>
      <c r="B32" s="20"/>
      <c r="C32" s="20"/>
      <c r="D32" s="20"/>
      <c r="E32" s="7">
        <f>SUM(E18:E31)</f>
        <v>183.89833333333334</v>
      </c>
    </row>
    <row r="33" spans="1:5">
      <c r="A33" s="3"/>
      <c r="B33" s="3"/>
      <c r="C33" s="3"/>
      <c r="D33" s="3"/>
      <c r="E33" s="3"/>
    </row>
    <row r="34" spans="1:5" ht="15">
      <c r="A34" s="4" t="s">
        <v>115</v>
      </c>
      <c r="B34" s="4" t="s">
        <v>116</v>
      </c>
      <c r="C34" s="4" t="s">
        <v>117</v>
      </c>
      <c r="D34" s="4" t="s">
        <v>5</v>
      </c>
      <c r="E34" s="3"/>
    </row>
    <row r="35" spans="1:5">
      <c r="A35" s="3" t="s">
        <v>36</v>
      </c>
      <c r="B35" s="8">
        <v>120</v>
      </c>
      <c r="C35" s="3" t="s">
        <v>78</v>
      </c>
      <c r="D35" s="3" t="s">
        <v>82</v>
      </c>
      <c r="E35" s="3"/>
    </row>
    <row r="37" spans="1:5">
      <c r="A37" s="3" t="s">
        <v>118</v>
      </c>
      <c r="B37" s="3"/>
      <c r="C37" s="3"/>
      <c r="D37" s="3"/>
    </row>
    <row r="38" spans="1:5" ht="28.5">
      <c r="A38" s="3" t="s">
        <v>119</v>
      </c>
      <c r="B38" s="12">
        <v>0.4</v>
      </c>
      <c r="C38" s="3" t="s">
        <v>123</v>
      </c>
      <c r="D38" s="3" t="s">
        <v>126</v>
      </c>
    </row>
    <row r="39" spans="1:5" ht="28.5">
      <c r="A39" s="3" t="s">
        <v>124</v>
      </c>
      <c r="B39" s="13">
        <f>B4</f>
        <v>2151.89</v>
      </c>
      <c r="C39" s="3" t="s">
        <v>78</v>
      </c>
      <c r="D39" s="3" t="s">
        <v>125</v>
      </c>
    </row>
  </sheetData>
  <mergeCells count="3">
    <mergeCell ref="A1:E1"/>
    <mergeCell ref="A16:E16"/>
    <mergeCell ref="A32:D32"/>
  </mergeCells>
  <pageMargins left="0.7" right="0.7" top="0.75" bottom="0.75" header="0.3" footer="0.3"/>
  <pageSetup paperSize="9" scale="82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 de Custos</vt:lpstr>
      <vt:lpstr>Premissas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Licitações Contratos</cp:lastModifiedBy>
  <cp:lastPrinted>2026-10-16T18:47:03Z</cp:lastPrinted>
  <dcterms:created xsi:type="dcterms:W3CDTF">2026-10-15T17:59:04Z</dcterms:created>
  <dcterms:modified xsi:type="dcterms:W3CDTF">2026-10-16T19:29:43Z</dcterms:modified>
</cp:coreProperties>
</file>