
<file path=[Content_Types].xml><?xml version="1.0" encoding="utf-8"?>
<Types xmlns="http://schemas.openxmlformats.org/package/2006/content-types">
  <Default ContentType="image/jpeg" Extension="jpg"/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rcamento" sheetId="1" r:id="rId4"/>
    <sheet state="visible" name="Orcamento Resumo" sheetId="2" r:id="rId5"/>
    <sheet state="visible" name="Cronograma" sheetId="3" r:id="rId6"/>
    <sheet state="visible" name="Composições" sheetId="4" r:id="rId7"/>
    <sheet state="visible" name="Memória de Cálculo" sheetId="5" r:id="rId8"/>
  </sheets>
  <externalReferences>
    <externalReference r:id="rId9"/>
  </externalReferences>
  <definedNames>
    <definedName localSheetId="0" name="_ftnref1">Orcamento!#REF!</definedName>
    <definedName localSheetId="0" name="_Toc89844996">Orcamento!#REF!</definedName>
    <definedName localSheetId="0" name="_ftn1">Orcamento!$B$10</definedName>
  </definedNames>
  <calcPr/>
  <extLst>
    <ext uri="GoogleSheetsCustomDataVersion2">
      <go:sheetsCustomData xmlns:go="http://customooxmlschemas.google.com/" r:id="rId10" roundtripDataChecksum="n3imDshaDeQcNwn/W8Rz+hlEwfQvi3TExL1U9wLcvCc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6">
      <text>
        <t xml:space="preserve">======
ID#AAAB52LQTpc
USUARIO    (2026-05-06 16:43:44)
Ocultar Coluna antes da impressao ou geracao do PDF</t>
      </text>
    </comment>
  </commentList>
  <extLst>
    <ext uri="GoogleSheetsCustomDataVersion2">
      <go:sheetsCustomData xmlns:go="http://customooxmlschemas.google.com/" r:id="rId1" roundtripDataSignature="AMtx7miRnheEsFVGx80RDSJOFn2jL8Y43w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14">
      <text>
        <t xml:space="preserve">======
ID#AAAB52LQTpg
USUARIO    (2026-05-06 16:43:44)
Ocultar Coluna antes da impressao ou geracao do PDF</t>
      </text>
    </comment>
  </commentList>
  <extLst>
    <ext uri="GoogleSheetsCustomDataVersion2">
      <go:sheetsCustomData xmlns:go="http://customooxmlschemas.google.com/" r:id="rId1" roundtripDataSignature="AMtx7mj+/ACcTjXJNDkO98tzzF8i1N0OoA=="/>
    </ext>
  </extLst>
</comments>
</file>

<file path=xl/sharedStrings.xml><?xml version="1.0" encoding="utf-8"?>
<sst xmlns="http://schemas.openxmlformats.org/spreadsheetml/2006/main" count="624" uniqueCount="378">
  <si>
    <t>Estado do Rio Grande do Sul</t>
  </si>
  <si>
    <t>MUNICÍPIO DE SÃO VENDELINO</t>
  </si>
  <si>
    <t>Planilha de Orçamento - Global</t>
  </si>
  <si>
    <t>Proprietario: Prefeitura Municipal de São Vendelino, CNPJ.: 91.984.492/0001-52</t>
  </si>
  <si>
    <r>
      <rPr>
        <rFont val="Arial"/>
        <color theme="1"/>
        <sz val="11.0"/>
      </rPr>
      <t>Área a ser pavimentada CBUQ:[m</t>
    </r>
    <r>
      <rPr>
        <rFont val="Calibri"/>
        <color theme="1"/>
        <sz val="11.0"/>
      </rPr>
      <t>²</t>
    </r>
    <r>
      <rPr>
        <rFont val="Arial"/>
        <color theme="1"/>
        <sz val="11.0"/>
      </rPr>
      <t>]</t>
    </r>
  </si>
  <si>
    <t>Extensão: [m]</t>
  </si>
  <si>
    <t>Obra: Pavimentação Morada da Piedade</t>
  </si>
  <si>
    <r>
      <rPr>
        <rFont val="Arial"/>
        <color theme="1"/>
        <sz val="11.0"/>
      </rPr>
      <t>Área a ser pavimentada Calçada:[m</t>
    </r>
    <r>
      <rPr>
        <rFont val="Calibri"/>
        <color theme="1"/>
        <sz val="11.0"/>
      </rPr>
      <t>²</t>
    </r>
    <r>
      <rPr>
        <rFont val="Arial"/>
        <color theme="1"/>
        <sz val="11.0"/>
      </rPr>
      <t>]</t>
    </r>
  </si>
  <si>
    <t>Largura do C.B.U.Q. = 10,0m e 8,0m</t>
  </si>
  <si>
    <t>End. Loteamento Morada da Piedade - Piedade, São Vendelino-RS</t>
  </si>
  <si>
    <t>B.D.I.</t>
  </si>
  <si>
    <t>B.D.I Diferenciado</t>
  </si>
  <si>
    <t>Encargos Sociais sobre preco da M.O</t>
  </si>
  <si>
    <t>Não Desonerado:  112,88% (hora) 69,79%(mês)</t>
  </si>
  <si>
    <t>Planilha Orçamentária Sintética Com Valor do Material e da Mão de Obra</t>
  </si>
  <si>
    <t>Cod. SICRO/SINAPI</t>
  </si>
  <si>
    <t>Item</t>
  </si>
  <si>
    <t>Descrição</t>
  </si>
  <si>
    <t>Und</t>
  </si>
  <si>
    <t>Quant.</t>
  </si>
  <si>
    <t>Valor Unit s/ BDI</t>
  </si>
  <si>
    <t>Valor Unit com BDI</t>
  </si>
  <si>
    <t>Total</t>
  </si>
  <si>
    <t>Peso (%)</t>
  </si>
  <si>
    <t>M. O.</t>
  </si>
  <si>
    <t>MAT.</t>
  </si>
  <si>
    <t>SERVIÇOS PRELIMINARES</t>
  </si>
  <si>
    <t>SINAPI 90781</t>
  </si>
  <si>
    <t>1.1</t>
  </si>
  <si>
    <t>TOPÓGRAFO COM ENCARGOS SOCIAIS</t>
  </si>
  <si>
    <t>H</t>
  </si>
  <si>
    <t>SINAPI 88253</t>
  </si>
  <si>
    <t>1.2</t>
  </si>
  <si>
    <t>AUXILIAR DE TOPÓGRAFO COM ENCARGOS SOCIAIS</t>
  </si>
  <si>
    <t>SICRO 5213424</t>
  </si>
  <si>
    <t>1.3</t>
  </si>
  <si>
    <t>FORNECIMENTO E INSTALAÇÃO DE PLACA DE OBRA COM CHAPA GALVANIZADA E ESTRUTURA DE MADEIRA - PADRÃO GOVERNO FEDERAL - 300X200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</si>
  <si>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²</t>
    </r>
  </si>
  <si>
    <t>SICRO 5502985</t>
  </si>
  <si>
    <t>1.4</t>
  </si>
  <si>
    <t>LIMPEZA DO TERRENO. REMOÇÃO MECANIZADA DA CAMADA DE VEGETAÇÃO, REMOÇÃO DE MATERIAL, NIVELAMENTO.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</si>
  <si>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²</t>
    </r>
  </si>
  <si>
    <t>MOVIMENTAÇÃO DE TERRA</t>
  </si>
  <si>
    <t>2.1</t>
  </si>
  <si>
    <t>ESCAVAÇÃO DE GREIDE</t>
  </si>
  <si>
    <t>SICRO 5501875</t>
  </si>
  <si>
    <t>2.1.1</t>
  </si>
  <si>
    <t>ESCAVAÇÃO, CARGA E TRASPORTE DE MATERIAL DE 1ª CATEGORIA. DMT DE 50 A 200m. CARRINHO DE SERVIÇO EM LEITO NATURAL - COM CARREGADEIRA E CAMINHÃO BASCULANTE DE 14m³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</si>
  <si>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</si>
  <si>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SICRO 5502377</t>
  </si>
  <si>
    <t>2.1.2</t>
  </si>
  <si>
    <t>ESCAVAÇÃO, CARGA E TRASPORTE DE MATERIAL DE 2ª CATEGORIA. DMT DE 50 A 200m. CARRINHO DE SERVIÇO EM LEITO NATURAL - COM CARREGADEIRA E CAMINHÃO BASCULANTE DE 14m³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</si>
  <si>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</si>
  <si>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SICRO 5500991</t>
  </si>
  <si>
    <t>2.1.3</t>
  </si>
  <si>
    <t>DESMONTE DE BLOCOS DE ROCHA COM MARTELETE PNEIMÁTICO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</si>
  <si>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</si>
  <si>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SICRO 5915470</t>
  </si>
  <si>
    <t>2.1.4</t>
  </si>
  <si>
    <t>CARGA, MANOBRA E DESCARGA DE AGREGADOS OU SOLOS EM CAMINHÃO DE 6m³ - CARGA COM ESCAVADEIRA DE 1,56m³ E DESCARGA LIVRE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</si>
  <si>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</si>
  <si>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SICRO 5914374</t>
  </si>
  <si>
    <t>2.1.5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</si>
  <si>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material de 2ª categoria - Volume multiplicado pela DMT</t>
    </r>
  </si>
  <si>
    <t>t * 2KM</t>
  </si>
  <si>
    <t>2.1.6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</si>
  <si>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Volume multiplicado pela DMT - Material de 3ª Categoria</t>
    </r>
  </si>
  <si>
    <t>SICRO 4413942</t>
  </si>
  <si>
    <t>2.1.7</t>
  </si>
  <si>
    <t>ESPALHAMENTO DE MATERIAL COM TRATOR ESTEIRA (30% Empolamento)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</si>
  <si>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</si>
  <si>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2.2</t>
  </si>
  <si>
    <t>REMOÇÃO DE SOLOS INADEQUADOS / REFORÇO DO SUBLEITO</t>
  </si>
  <si>
    <t>2.2.1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</si>
  <si>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</si>
  <si>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2.2.2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</si>
  <si>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</si>
  <si>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SICRO 4011279</t>
  </si>
  <si>
    <t>2.2.3</t>
  </si>
  <si>
    <t>REATERRO DE MATERIAL REMOVIDO, BASE OU SUB-BASE DE MACADAME SECO COM BRITA COMERCIAL - COMPACTADO 100% PROCTOR NORMAL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</si>
  <si>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</si>
  <si>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2.2.4</t>
  </si>
  <si>
    <r>
      <rPr>
        <rFont val="Arial"/>
        <color rgb="FF000000"/>
        <sz val="10.0"/>
      </rPr>
      <t>TRASPORTE DO RACHÃO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26KM (PEDREIRA MAIS PRÁXIMA) - Volume multiplicado pela DMT</t>
    </r>
  </si>
  <si>
    <t>t * 26KM</t>
  </si>
  <si>
    <t>2.3</t>
  </si>
  <si>
    <t>ATERRO DE GREIDE</t>
  </si>
  <si>
    <t>2.3.1</t>
  </si>
  <si>
    <t xml:space="preserve">ATERRO DE GREIDE, BASE OU SUB-BASE DE MACADAME SECO COM BRITA COMERCIAL - COMPACTADO 100% PROCTOR NORMAL - Deslocamento de eixo para lado esquerdo 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</si>
  <si>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</si>
  <si>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2.3.2</t>
  </si>
  <si>
    <r>
      <rPr>
        <rFont val="Arial"/>
        <color rgb="FF000000"/>
        <sz val="10.0"/>
      </rPr>
      <t>TRASPORTE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DTM 26KM (pedreira mais próxima) - Volume multiplicado pela DMT - Empolamento 30%</t>
    </r>
  </si>
  <si>
    <t>PAVIMENTAÇÃO</t>
  </si>
  <si>
    <t>SICRO 4011209</t>
  </si>
  <si>
    <t>3.1</t>
  </si>
  <si>
    <t>REGULARIZAÇÃO DO SUB-LEITO - - 100% PROCTORINTERMEDIÁRIO</t>
  </si>
  <si>
    <t>m²</t>
  </si>
  <si>
    <t>3.2</t>
  </si>
  <si>
    <t>SUB BASE RACHÃO, BASE OU SUB-BASE DE MACADAME SECO COM BRITA COMERCIAL - COMPACTADO 100% PROCTOR NORMAL - E=17cm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</si>
  <si>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</si>
  <si>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3.3</t>
  </si>
  <si>
    <r>
      <rPr>
        <rFont val="Arial"/>
        <color rgb="FF000000"/>
        <sz val="10.0"/>
      </rPr>
      <t>TRASPORTE DO RACHÃO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26KM (PEDREIRA MAIS PRÓXIMA) - Volume multiplicado pela DMT</t>
    </r>
  </si>
  <si>
    <t>SICRO 4011276</t>
  </si>
  <si>
    <t>3.4</t>
  </si>
  <si>
    <t>BASE DE BRITA GRADUADA, COM BRITA COMERCIAL - 100% PROCTOR MODIFICADO, E=15cm, EXCLUSIVE TRANSPORTE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</si>
  <si>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</si>
  <si>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3.5</t>
  </si>
  <si>
    <r>
      <rPr>
        <rFont val="Arial"/>
        <color rgb="FF000000"/>
        <sz val="10.0"/>
      </rPr>
      <t>TRASPORTE BRITA GRADUADA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26KM (PEDREIRA MAIS PRÓXIMA) - Volume multiplicado prela DMT</t>
    </r>
  </si>
  <si>
    <t>SICRO 4011351</t>
  </si>
  <si>
    <t>3.6</t>
  </si>
  <si>
    <t>EXECUÇÃO DE IMPRIMAÇÃO DE BASE DE BRITA GRADUADA COM MATERIAL ASFÁLTICO</t>
  </si>
  <si>
    <t>SICRO 4011353</t>
  </si>
  <si>
    <t>3.7</t>
  </si>
  <si>
    <t>EXECUÇÃO DE PINTURA DE LIGAÇÃO</t>
  </si>
  <si>
    <t>SICRO 4011463</t>
  </si>
  <si>
    <t>3.8</t>
  </si>
  <si>
    <t>CONCRETO BETUMINOSO USINADO A QUENTE (CBUQ), CAP 50/70, E=5cm, EXCLUSIVE TRSPORTE - DENSIDADE 2,6t/m³</t>
  </si>
  <si>
    <t xml:space="preserve">t  </t>
  </si>
  <si>
    <t>3.9</t>
  </si>
  <si>
    <r>
      <rPr>
        <rFont val="Arial"/>
        <color rgb="FF000000"/>
        <sz val="10.0"/>
      </rPr>
      <t>TRASPORTE DO CBUQ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DTM 26KM (PEDREIRA MAIS PRÓXIMA) - Volume multiplicado pela DMT</t>
    </r>
  </si>
  <si>
    <t>ANP AGO/2025</t>
  </si>
  <si>
    <t>3.10</t>
  </si>
  <si>
    <t>RR-2C - SEM BDI - ACRESCIDO DE ICMS + PIS + COFINS + 26,25% - BDI 15%</t>
  </si>
  <si>
    <t>t</t>
  </si>
  <si>
    <t>3.11</t>
  </si>
  <si>
    <t>CM-30 - SEM BDI - ACRESCIDO DE ICMS + PIS + COFINS + 26,25% - BDI 15%</t>
  </si>
  <si>
    <t>3.12</t>
  </si>
  <si>
    <t>CAP 50/70 - SEM BDI - ACRESCIDO DE ICMS + PIS + COFINS + 26,25% - BDI 15%</t>
  </si>
  <si>
    <t>DRENAGEM DE ÁGUAS PLUVIAIS E ENTRADAS MORADORES</t>
  </si>
  <si>
    <t>4.1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</si>
  <si>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</si>
  <si>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4.2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</si>
  <si>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</si>
  <si>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4.3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</si>
  <si>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</si>
  <si>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4.4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</si>
  <si>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</si>
  <si>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4.5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</si>
  <si>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material de 2ª categoria - Volume multiplicado pela DMT</t>
    </r>
  </si>
  <si>
    <t>4.6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</si>
  <si>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Volume multiplicado pela DMT - Material de 3ª Categoria</t>
    </r>
  </si>
  <si>
    <t>T * 2KM</t>
  </si>
  <si>
    <t>SINAPI 97953</t>
  </si>
  <si>
    <t>4.7</t>
  </si>
  <si>
    <t>CAIXA BOCA DE LOBO COM GRELHA SIMPLES RETANGULAR, EM ALVENARIA COM BLOCOS DE CONCRETO, DIMENSÕES INTERNAS 0,5m X1,0m</t>
  </si>
  <si>
    <t>unid.</t>
  </si>
  <si>
    <t>SINAPI 95566</t>
  </si>
  <si>
    <t>4.8</t>
  </si>
  <si>
    <t>TUBO DE CONCRETO SIMPLES - PS1 - PARA REDES COLETORAS DE ESGOTO PLUVIAL, DN 300mm, JUNTA ELÁSTICA, INSTALADO EM LOCAL COM BAIXO NÍVEL DE INTERFERÊNCIA - FORNECIMENTO E ASSENTAMENTO</t>
  </si>
  <si>
    <t>m</t>
  </si>
  <si>
    <t>SINAPI 92219</t>
  </si>
  <si>
    <t>4.9</t>
  </si>
  <si>
    <t>TUBO DE CONCRETO SIMPLES - PS1 - PARA REDES COLETORAS DE ESGOTO PLUVIAL, DN 400mm, JUNTA ELÁSTICA, INSTALADO EM LOCAL COM BAIXO NÍVEL DE INTERFERÊNCIA - FORNECIMENTO E ASSENTAMENTO</t>
  </si>
  <si>
    <t>SICRO 804020</t>
  </si>
  <si>
    <t>4.10</t>
  </si>
  <si>
    <t>TUBO DE CONCRETO ARMADO - PA2 - PARA REDES COLETORAS DE ESGOTO PLUVIAL, DN 600mm, JUNTA ELÁSTICA, INSTALADO EM LOCAL COM BAIXO NÍVEL DE INTERFERÊNCIA - FORNECIMENTO E ASSENTAMENTO</t>
  </si>
  <si>
    <t>SICRO 804031</t>
  </si>
  <si>
    <t>4.11</t>
  </si>
  <si>
    <t>TUBO DE CONCRETO PARA REDE DE COLETA DE ÁGUAS PLUVIAIS, DIAMENTRO 800mm PA2, FORNECIMENTO E ASSENTAMENTO</t>
  </si>
  <si>
    <t xml:space="preserve">m </t>
  </si>
  <si>
    <t>4.12</t>
  </si>
  <si>
    <t>ESPALHAMENTO DE MATERIAL COM TRATOR ESTEIRA EM BOTA FORA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</si>
  <si>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</si>
  <si>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SICRO 4815671</t>
  </si>
  <si>
    <t>4.13</t>
  </si>
  <si>
    <r>
      <rPr>
        <rFont val="Arial"/>
        <color rgb="FF000000"/>
        <sz val="10.0"/>
      </rPr>
      <t>REATERRO MECANIZADO DE VALA COM SOLO DE 1</t>
    </r>
    <r>
      <rPr>
        <rFont val="Calibri"/>
        <color rgb="FF000000"/>
        <sz val="10.0"/>
      </rPr>
      <t>ª</t>
    </r>
    <r>
      <rPr>
        <rFont val="Arial"/>
        <color rgb="FF000000"/>
        <sz val="10.0"/>
      </rPr>
      <t xml:space="preserve"> CATEGORIA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</si>
  <si>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</si>
  <si>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CALÇADA DE PASSEIO E RAMPAS DE ACESSIBILIDADE</t>
  </si>
  <si>
    <t>5.1</t>
  </si>
  <si>
    <t>ASSENTAMENTO DE GUIA (MEIO-FIO), EM TRECHO RETO, CONFECCIONADO COM CONCRETO PRÉ FABRICADO, DIMENSÕES 100X15/13X30cm (Comprimento * Largura inferior / Largura Superior * altura)</t>
  </si>
  <si>
    <t>5.2</t>
  </si>
  <si>
    <t>EXECUÇÃO DE PASSEIO (CALÇADA) OU PISO DE CONCRETO MOLDADO IN LOCO, CONCRETO USINADO C25, ACABAMENTO REGOADO, LISO, COM CAIMENTO PARA A RUA, 5cm DE ESPESSURA, CORTADO (JUNTAS DE DILATAÇÃO) A CADA 4m.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</si>
  <si>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</si>
  <si>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5.3</t>
  </si>
  <si>
    <t>PISO PODOTÁTIL DIRECIONAL, DE CONCRETO, COR VERMELHA, ASSENTADO SOBRE ARGAMASSA, EM CONFORMIDADE COM ABNT NBR 16537/2025</t>
  </si>
  <si>
    <t>5.4</t>
  </si>
  <si>
    <t>RAMPA DE ACESSIBILIDADE EM CONCRETO MOLDADO IN LOCO, EM CALÇADA, FCL=25MPA, INCLUÍDO PISO PODOTÁTIL DE ALERTA, CONFORME ABNT NBR 16537/2025</t>
  </si>
  <si>
    <t>UNIDADE</t>
  </si>
  <si>
    <t>COMP 3</t>
  </si>
  <si>
    <t>DETALHE EM CALÇADA DE PASSEIO, EXECUTADA EM PEDRA NATURAL DE BASALTO SERRADO, 10cm X 10cm, ASSENTADO COM ARGAMASSA, REJUNTADO COM ARGAMASSA</t>
  </si>
  <si>
    <t>SINALIZAÇÃO VIÁRIA</t>
  </si>
  <si>
    <t>SICRO 5213401</t>
  </si>
  <si>
    <t>6.1</t>
  </si>
  <si>
    <t>PINTURA DE EIXO VIÁRIO, COM TINTA RETROREFLETIVA, EIXO SIMPLES COM 15cm DE LARGURA</t>
  </si>
  <si>
    <t>SINAPI 102498</t>
  </si>
  <si>
    <t>6.2</t>
  </si>
  <si>
    <t>PINTURA DE MEIO-FIO COM TINTA BRANCA A BASE DE CAL (CAIÇÃO)</t>
  </si>
  <si>
    <t>SINAPI 102509</t>
  </si>
  <si>
    <t>6.3</t>
  </si>
  <si>
    <r>
      <rPr>
        <rFont val="Arial"/>
        <color rgb="FF000000"/>
        <sz val="10.0"/>
      </rPr>
      <t xml:space="preserve">Prestação de serviço de sinalização horizontal Manual de </t>
    </r>
    <r>
      <rPr>
        <rFont val="Arial"/>
        <b/>
        <color rgb="FF000000"/>
        <sz val="10.0"/>
        <u/>
      </rPr>
      <t>Faixas de Segurança</t>
    </r>
    <r>
      <rPr>
        <rFont val="Arial"/>
        <color rgb="FF000000"/>
        <sz val="10.0"/>
      </rPr>
      <t>, com Tinta Demarcatória à base de Metil Metacrilato Mono Componente CE-ET-SH 14 ABNT NBR 15438/2020 na cor branca, amarela, azul, vermelha e preta, espessura 0,6mm e adicionamente de microesferas de vidro tipo I e II conforme Termo de Referência. 3</t>
    </r>
    <r>
      <rPr>
        <rFont val="Arial"/>
        <b/>
        <color rgb="FF000000"/>
        <sz val="10.0"/>
        <u/>
      </rPr>
      <t xml:space="preserve"> UN - (0,40 X 1,6 X 8) * 2 + (0,40 x 1,6 x 10) * 1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</si>
  <si>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²</t>
    </r>
  </si>
  <si>
    <t>SICRO 5213440</t>
  </si>
  <si>
    <t>6.4</t>
  </si>
  <si>
    <t>FORNECIMENTO E IPLANTAÇÃO DE PLACA DE REGULAMENTAÇÃO EM AÇO, R-1, SEXTAVADA, LADOS 35cm - PARE</t>
  </si>
  <si>
    <t>UN</t>
  </si>
  <si>
    <t>6.5</t>
  </si>
  <si>
    <t>FORNECIMENTO E IPLANTAÇÃO DE PLACA DE REGULAMENTAÇÃO EM AÇO, A-32B, RETANGULAR, LADOS 50cm DE LADO - FAIXA DE SEGURANÇA</t>
  </si>
  <si>
    <t>6.6</t>
  </si>
  <si>
    <t>FORNECIMENTO E IPLANTAÇÃO DE PLACA DE REGULAMENTAÇÃO EM AÇO, R-19, REDONDA, DIÂMETRO 50CM - VELOCIDADE MÁXIMA 40KM/H</t>
  </si>
  <si>
    <t>SICRO 5213570</t>
  </si>
  <si>
    <t>6.7</t>
  </si>
  <si>
    <t>FORNECIMENTO E IMPLANTAÇÃO DE PLACA COM INDICAÇÃO DO NOME DE RUAS (2 RUAS)</t>
  </si>
  <si>
    <t>SICRO 5213863</t>
  </si>
  <si>
    <t>6.8</t>
  </si>
  <si>
    <t>SUPORTE METÁLICO GALVANIZADO PARA PLACA DE REGULAMENTAÇÃO</t>
  </si>
  <si>
    <t>Totais -&gt;</t>
  </si>
  <si>
    <t>M.O.</t>
  </si>
  <si>
    <t>Material</t>
  </si>
  <si>
    <t>Valores atualizados na data do orçamento</t>
  </si>
  <si>
    <t>São Vendelino - RS, 24 de MARÇO de 2026.</t>
  </si>
  <si>
    <t>EVERSON SERGIO KERBES</t>
  </si>
  <si>
    <t>CREA-RS 124.620</t>
  </si>
  <si>
    <t>SICRO - OUTUBRO/2025</t>
  </si>
  <si>
    <t>SINAPI - JANEIRO/2026</t>
  </si>
  <si>
    <t>OBS.:</t>
  </si>
  <si>
    <t>B.D.I. DIFERENCIADO. De acordo com Instrução Normativa 062/DNIT Art. 3º, §1º, deve ser aplicado B.D.I. Difertenciado</t>
  </si>
  <si>
    <t>nos produtos relacionados a aquisição e transporte de materiais betuminosos, com isso o B.D.I. diferenciado foi aplicado</t>
  </si>
  <si>
    <t>aos itens 3.6, 3.7, 3.8, 3.9, 3,10, 3,11 E 3,12.</t>
  </si>
  <si>
    <t xml:space="preserve"> </t>
  </si>
  <si>
    <t>Proprietario: Prefeitura Municipal de São Vendelino - RS</t>
  </si>
  <si>
    <t>Obra: Pavimentação Asfaltica Morro Carrard</t>
  </si>
  <si>
    <t>End. Morro Carrard - Interior - RS</t>
  </si>
  <si>
    <t>PLANILHA DE ORÇAMENTO RESUMO</t>
  </si>
  <si>
    <t>DESCRIÇÃO ATIVIDADE</t>
  </si>
  <si>
    <t>Valor</t>
  </si>
  <si>
    <t xml:space="preserve">TOTAL    </t>
  </si>
  <si>
    <t>São Vendelino-RS, 08 de janeiro de 2026.</t>
  </si>
  <si>
    <t>ENGENHEIRO CIVIL</t>
  </si>
  <si>
    <t>CREA/RS 124.620</t>
  </si>
  <si>
    <t>Proprietario: Prefeitura Municipal de SÃO VENDELINO - RS</t>
  </si>
  <si>
    <t>CRONOGRAMA FÍSICO-FINANCEIRO</t>
  </si>
  <si>
    <t>ITEM</t>
  </si>
  <si>
    <t>DESCRIÇÃO</t>
  </si>
  <si>
    <t>Total Servico</t>
  </si>
  <si>
    <t>PARCELA 1</t>
  </si>
  <si>
    <t>% Acum</t>
  </si>
  <si>
    <t>PARCELA 2</t>
  </si>
  <si>
    <t>PARCELA 3</t>
  </si>
  <si>
    <t>1.</t>
  </si>
  <si>
    <t>2.</t>
  </si>
  <si>
    <t>3.</t>
  </si>
  <si>
    <t>4.</t>
  </si>
  <si>
    <t>5.</t>
  </si>
  <si>
    <t>6.</t>
  </si>
  <si>
    <t>TOTAL</t>
  </si>
  <si>
    <t>São Vendelino-RS, 24 de março de 2026.</t>
  </si>
  <si>
    <t>Coposições</t>
  </si>
  <si>
    <t>ANP - OUT/23</t>
  </si>
  <si>
    <t>ICMS</t>
  </si>
  <si>
    <t>PIS</t>
  </si>
  <si>
    <t>COFINS</t>
  </si>
  <si>
    <t>CP1</t>
  </si>
  <si>
    <t>EXECUÇÃO DE IMPRIMAÇÃO COM MATERIAL ASFÁLTICO</t>
  </si>
  <si>
    <t>18% ICMS + 2% Fundo de Erradicação da Pobreza</t>
  </si>
  <si>
    <t>Referência</t>
  </si>
  <si>
    <t>Seviços</t>
  </si>
  <si>
    <t>Quant</t>
  </si>
  <si>
    <t>Custo R$</t>
  </si>
  <si>
    <t>Nota nº 05/2021 nº 01 do SINAPI</t>
  </si>
  <si>
    <t>Unit.</t>
  </si>
  <si>
    <t>SINAPI</t>
  </si>
  <si>
    <t>VASSOURA MECÂNICA REBOCÁVEL COM ESCOVA CILÍNDRICA, LARGURA ÚTIL DE VARRIMENTO DE 2,44 M (PRODUTIVO)</t>
  </si>
  <si>
    <t>h</t>
  </si>
  <si>
    <t>VASSOURA MECÂNICA REBOCÁVEL COM ESCOVA CILÍNDRICA, LARGURA ÚTIL DE VARRIMENTO DE 2,44 M (IMPRODUTIVO)</t>
  </si>
  <si>
    <t>ANP</t>
  </si>
  <si>
    <t>ASFALTO DILUIDO DE PETROLEO CM-30 (ACRESCIDO DE ICMS, PIS E COFINS)</t>
  </si>
  <si>
    <t>kg</t>
  </si>
  <si>
    <t>ESPARGIDOR DE ASFALTO PRESSURIZADO, TANQUE 6 M3 COM ISOLAÇÃO TÉRMICA, AQUECIDO COM 2 MAÇARICOS, COM BARRA ESPARGIDORA 3,60 M, MONTADO SOBRE CAMINHÃO TOCO, PBT 14.300 KG, POTÊNCIA 185 CV (PRODUTIVO)</t>
  </si>
  <si>
    <t>SERVENTE COM ENCARGOS COMPLEMENTARES</t>
  </si>
  <si>
    <t>TRATOR DE PNEUS, POTÊNCIA 85 CV, TRAÇÃO 4X4, PESO COM LASTRO DE 4.675 KG (PRODUTIVO)</t>
  </si>
  <si>
    <t>TRATOR DE PNEUS, POTÊNCIA 85 CV, TRAÇÃO 4X4, PESO COM LASTRO DE 4.675 KG</t>
  </si>
  <si>
    <t>ESPARGIDOR DE ASFALTO PRESSURIZADO, TANQUE 6 M3 COM ISOLAÇÃO TÉRMICA, AQUECIDO COM 2 MAÇARICOS, COM BARRA ESPARGIDORA 3,60 M, MONTADO SOBRE CAMINHÃO TOCO, PBT 14.300 KG, POTÊNCIA 185 CV (IMPRODUTIVO)</t>
  </si>
  <si>
    <t>TOTAL DA COMPOSIÇÃO</t>
  </si>
  <si>
    <t>CP2</t>
  </si>
  <si>
    <t>CHP</t>
  </si>
  <si>
    <t>CHI</t>
  </si>
  <si>
    <t>EMULSAO ASFALTICA CATIONICA RR-2C PARA USO EM PAVIMENTACAO ASFALTICA (COLETADO CAIXA NA ANP ACRESCIDO DE ICMS)</t>
  </si>
  <si>
    <t>ESPARGIDOR DE ASFALTO PRESSURIZADO, TANQUE 6 M3 COM ISOLAÇÃO TÉRMICA, AQUECIDO COM 2 MAÇARICOS, COM BARRA ESPARGIDORA 3,60 M, MONTADO SOBRE CAMINHÃO TOCO, PBT 14.300 KG, POTÊNCIA 185 CV</t>
  </si>
  <si>
    <t>CP3</t>
  </si>
  <si>
    <t>EXECUÇÃO DE DETALHE EM BASALTO 10X10cm, CALÇADA DE PASSEIO - Custo m²</t>
  </si>
  <si>
    <t>CALCETEIRO</t>
  </si>
  <si>
    <t>ARGAMASSA USINADA AUTOADENSÁVEL, PARA CONTRA PISO, ESPESSURA DE 4cm</t>
  </si>
  <si>
    <t>BASALTO SC</t>
  </si>
  <si>
    <t>REVESTIMENTO PARA CALÇADA EM PEDRA NATURAL DE BASALTO SERRADO 10cm X 10CM</t>
  </si>
  <si>
    <t>REJUNTE CIMENTÍCIO</t>
  </si>
  <si>
    <t>KG</t>
  </si>
  <si>
    <t>São Vendelino - RS, 03 de junho de 2026.</t>
  </si>
  <si>
    <t>Planilha de Memória de Cálculo</t>
  </si>
  <si>
    <r>
      <rPr>
        <rFont val="Arial"/>
        <color theme="1"/>
        <sz val="11.0"/>
      </rPr>
      <t>Área a ser pavimentada:[m</t>
    </r>
    <r>
      <rPr>
        <rFont val="Calibri"/>
        <color theme="1"/>
        <sz val="11.0"/>
      </rPr>
      <t>²</t>
    </r>
    <r>
      <rPr>
        <rFont val="Arial"/>
        <color theme="1"/>
        <sz val="11.0"/>
      </rPr>
      <t>]</t>
    </r>
  </si>
  <si>
    <t>Obra: Pavimentação asfaltica MORRO CARRARD</t>
  </si>
  <si>
    <t>End. Interior, São Vendelino-RS</t>
  </si>
  <si>
    <t>Planilha DE MEMÓRIA DE CÁLCULO</t>
  </si>
  <si>
    <t>Marcação das larguras e estacas = 6h, Conformação das alturas da terraplenagem e inclinações trasversais = 4h</t>
  </si>
  <si>
    <t>FORNECIMENTO E INSTALAÇÃO DE PLACA DE OBRA COM CHAPA GALVANIZADA E ESTRUTURA DE MADEIRA - PADRÃO GOPVERNO FEDERAL - 300X200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</si>
  <si>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²</t>
    </r>
  </si>
  <si>
    <t>Placa de obra Padrão Governo Federal 3m de largura por 2m de altura, em chapa de aço galvanizada, fixa em estrutura de madeira, pilares de madeira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</si>
  <si>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²</t>
    </r>
  </si>
  <si>
    <t>COMPRIMENTO * 1,5m * 1,5m (LIMPEZA DE 1,5m DE LARGURA NOS 2 LADOS DA VIA)</t>
  </si>
  <si>
    <r>
      <rPr>
        <rFont val="Arial"/>
        <color rgb="FF000000"/>
        <sz val="10.0"/>
      </rPr>
      <t>ESCAVAÇÃO VERTICAL A CÉU ABERTO EM OBRAS DE INFRAESTRUTURA, INC. CARGA/DESCARGA E TRANSPORTE, EM SOLO DE 1</t>
    </r>
    <r>
      <rPr>
        <rFont val="Calibri"/>
        <color rgb="FF000000"/>
        <sz val="10.0"/>
      </rPr>
      <t>ª</t>
    </r>
    <r>
      <rPr>
        <rFont val="Arial"/>
        <color rgb="FF000000"/>
        <sz val="10.0"/>
      </rPr>
      <t xml:space="preserve"> CATEGORIA, C/ ESCAVADEIRA HIDRAULICA, DMT 2KM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</si>
  <si>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</si>
  <si>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Retirado da Planta ST 01/01, Planilha de Corte e Aterro. Volume de Corte de Material de 1ª Categoria conforme levantamento técnico in loco. 70% do volume total a ser escavado</t>
  </si>
  <si>
    <t>ESCAVAÇÃO MECANICA PAR ACERTO DE TALUDE, EM MATERIAL DE 2ª CATEGORIA, C/ ESCAVADEIRA HIDRAULICA, INC. CARGA, DESCARGA E TRANSPORTE, DTM ATÉ 200M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</si>
  <si>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</si>
  <si>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Retirado da Planta ST 01/01, Planilha de Corte e Aterro. Volume de Corte de Material de 1ª Categoria conforme levantamento técnico in loco. 25% do volume total a ser escavado</t>
  </si>
  <si>
    <t>DESMONTE DE MATERIAL DE 3ª CATEGORIA (BLOCOS DE ROCHA OU MATACOS) COM MARTELETE PNEUMÁTICO - EXCLUSIVE CARGA E TRANSPORTE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</si>
  <si>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</si>
  <si>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Retirado da Planta ST 01/01, Planilha de Corte e Aterro. Volume de Corte de Material de 1ª Categoria conforme levantamento técnico in loco. 5% do volume total a ser escavado</t>
  </si>
  <si>
    <t>CARGA, MANOBRA E DESCARGA DE SOLOS E MATERIAIS GRaNULARES (3ª CATEGORIA) EM CMINHÃO BASCULANTE 14m³ - EMPOLMENTO 30%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</si>
  <si>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</si>
  <si>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Carga, Manobra e Descarga, esses itens não estão incluidos no desmonte de material de 3ª Categoria. Volume da célula acima + 30% de Empolamento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</si>
  <si>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material de 2ª categoria - Volume multiplicado pela DMT</t>
    </r>
  </si>
  <si>
    <t>Ítem 2.1.2, está incluso trasporte até DMT de 200m, Estima-se que conseguiremos local para Bota Fora a uma DMT de no máximo 2km. Volume do material = Volume do ítem 2.1.2 + 30% de Empolamento * 2 (DMT) * 1,6 (massa específica material escavado)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</si>
  <si>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Volume multiplicado pela DMT - Material de 3ª Categoria</t>
    </r>
  </si>
  <si>
    <t>Ítem 2.1.3, não está incluso trasporte. Estima-se que conseguiremos local para Bota Fora a uma DMT de no máximo 2km. Volume do material = Volume do ítem 2.1.3 + 30% de Empolamento * 2 (DMT) * 1,6 (massa específica material escavado)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</si>
  <si>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</si>
  <si>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Espalhamento, Volume dos itens 2.1.1 + 2.1.2 + 2.1.3</t>
  </si>
  <si>
    <t>REMOÇÃO DE SOLOS INADEQUADOS / REFORÇOO DO SUBLEITO</t>
  </si>
  <si>
    <r>
      <rPr>
        <rFont val="Arial"/>
        <color rgb="FF000000"/>
        <sz val="10.0"/>
      </rPr>
      <t>ESCAVAÇÃO VERTICAL A CÉU ABERTO EM OBRAS DE INFRAESTRUTURA, INC. CARGA/DESCARGA E TRANSPORTE, EM SOLO DE 1</t>
    </r>
    <r>
      <rPr>
        <rFont val="Calibri"/>
        <color rgb="FF000000"/>
        <sz val="10.0"/>
      </rPr>
      <t>ª</t>
    </r>
    <r>
      <rPr>
        <rFont val="Arial"/>
        <color rgb="FF000000"/>
        <sz val="10.0"/>
      </rPr>
      <t xml:space="preserve"> CATEGORIA, C/ ESCAVADEIRA HIDRAULICA, DMT 1KM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</si>
  <si>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</si>
  <si>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Extensão da via * 1,5m * 0,50 * 2 - remoção de solos inadequados conforme Planta seção Tipo de Pavimentação STP 01/01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</si>
  <si>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</si>
  <si>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Volume de escavação de solos inadequados + 30% Empolamento</t>
  </si>
  <si>
    <t>REATERRO DE MATERIAL REMOVIDO, EXECUÇÃO E COMPACTAÇÃO DE BASE OU SUB BASE PARA PAVIMENTAÇÃO DE PEDRA RACHÃO - EXCLUSIVE CARGA E TRANSPORTE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</si>
  <si>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</si>
  <si>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Reaterro do volume de material removido de solos inadequados, ítem 2.1.1</t>
  </si>
  <si>
    <r>
      <rPr>
        <rFont val="Arial"/>
        <color rgb="FF000000"/>
        <sz val="10.0"/>
      </rPr>
      <t>TRASPORTE DO RACHÃO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26KM (PEDREIRA MAIS PRÁXIMA) - Volume multiplicado pela DMT</t>
    </r>
  </si>
  <si>
    <t>Trasporte do material da linha acima + 30% de Empolamento. - Volume do material multiplicado por 26 (DMT) * 1,6 (massa específica material escavado)</t>
  </si>
  <si>
    <t xml:space="preserve">ATERRO DE GREIDE, EXECUÇÃO E COMPACTAÇÃO DE BASE OU SUB BASE DE PEDRA RACHÃO - EXCLUSIVE CARGA E TRASPORTE - Deslocamento de eixo para lado esquerdo 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</si>
  <si>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</si>
  <si>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Volume de aterro constante necessário para deslocamento do eixo para o lado esquerdo da via</t>
  </si>
  <si>
    <r>
      <rPr>
        <rFont val="Arial"/>
        <color rgb="FF000000"/>
        <sz val="10.0"/>
      </rPr>
      <t>TRASPORTE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DTM 26KM (pedreira mais próxima) - Volume multiplicado pela DMT - Empolamento 30%</t>
    </r>
  </si>
  <si>
    <t>REGULARIZAÇÃO E COMPACTAÇÃO DE SUBLEITO</t>
  </si>
  <si>
    <t>Extensão da via * 7,96 (Planta STP - Regularização) +  35,50 (Encaixe da rua)</t>
  </si>
  <si>
    <t>SUB BASE RACHÃO, EXECUÇÃO E COMPACTAÇÃO DE BASE OU SUB BASE PARA PAVIMENTAÇÃO, ENCHIMENTO DE BRITA E CAMADA DE BLOQUEIO - E=17cm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</si>
  <si>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</si>
  <si>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Extensão da Via * 0,17m (espessira do rachão) * 7,71 (largura da faixa do raçhão = 7,71) + 35,5 * 0,17 (Encaixe da Rua)</t>
  </si>
  <si>
    <r>
      <rPr>
        <rFont val="Arial"/>
        <color rgb="FF000000"/>
        <sz val="10.0"/>
      </rPr>
      <t>TRASPORTE DO RACHÃO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26KM (PEDREIRA MAIS PRÓXIMA) - Volume multiplicado pela DMT</t>
    </r>
  </si>
  <si>
    <t>BASE DE BRITA GRADUADA, INCLISIVE COMPACTAÇÃO, E=15cm, EXCLUSIVE TRANSPORTE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</si>
  <si>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</si>
  <si>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Extensão da Via * 0,15m (espessura base de brita graduada) * 7,23 (largura da faixa da brita graduada = 7,23) + 35,5,00*0,15 (Encaixe Rua)</t>
  </si>
  <si>
    <r>
      <rPr>
        <rFont val="Arial"/>
        <color rgb="FF000000"/>
        <sz val="10.0"/>
      </rPr>
      <t>TRASPORTE BRITA GRADUADA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26KM (PEDREIRA MAIS PRÓXIMA) - Volume multiplicado prela DMT</t>
    </r>
  </si>
  <si>
    <t>Extensão da pavimentação * 7,m (imprimação, Planta STP 01/01) + 35,5m² (Encaixe Rua)</t>
  </si>
  <si>
    <t>Extensão da pavimentação * 6,5m (Pintura de ligação, Planta STP 01/01) + 35,65 (Encaixe Rua)</t>
  </si>
  <si>
    <t>CONCRETO BETUMINOSO USINADO A QUENTE (CBUQ), CAP 50/70, E=5cm, EXCLUSIVE TRSPORTE</t>
  </si>
  <si>
    <t>Extensão da pavimentação * 6,5m (Pintura de ligação, Planta STP 01/01) * 0,05 (espessura do CBUQ) + 35,50 * 0,05 (Encaixe Rua) * 2,6 (DENSIDADE)</t>
  </si>
  <si>
    <r>
      <rPr>
        <rFont val="Arial"/>
        <color rgb="FF000000"/>
        <sz val="10.0"/>
      </rPr>
      <t>TRASPORTE DO CBUQ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DTM 26KM (PEDREIRA MAIS PRÓXIMA) - Volume multiplicado pela DMT</t>
    </r>
  </si>
  <si>
    <t xml:space="preserve">Trasporte do material da linha acima. -  Volume do material multiplicado por 26 (DMT) </t>
  </si>
  <si>
    <t xml:space="preserve">Área da Pintura de Ligação * Taxa de consumo 0,6 L/m² </t>
  </si>
  <si>
    <t xml:space="preserve">Área da Imprimação * Taxa de consumo 1,2 L/m² </t>
  </si>
  <si>
    <t>Peso do CBUQ (3.8) * Teor de Betume 6%</t>
  </si>
  <si>
    <r>
      <rPr>
        <rFont val="Arial"/>
        <color rgb="FF000000"/>
        <sz val="10.0"/>
      </rPr>
      <t>ESCAVAÇÃO VERTICAL A CÉU ABERTO EM OBRAS DE INFRAESTRUTURA, INC. CARGA/DESCARGA E TRANSPORTE, EM SOLO DE 1</t>
    </r>
    <r>
      <rPr>
        <rFont val="Calibri"/>
        <color rgb="FF000000"/>
        <sz val="10.0"/>
      </rPr>
      <t>ª</t>
    </r>
    <r>
      <rPr>
        <rFont val="Arial"/>
        <color rgb="FF000000"/>
        <sz val="10.0"/>
      </rPr>
      <t xml:space="preserve"> CATEGORIA, C/ ESCAVADEIRA HIDRAULICA, DMT 2KM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</si>
  <si>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</si>
  <si>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Levantamento obtido do Projeto de Drenagem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</si>
  <si>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</si>
  <si>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</si>
  <si>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</si>
  <si>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Volume do ítem 4.3, linha acima + 30% de empolamento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</si>
  <si>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material de 2ª categoria - Volume multiplicado pela DMT</t>
    </r>
  </si>
  <si>
    <t>Volume do ítem 4.2,  + 30% de empolamento. Volume multiplicado por 2 (DMT) * 1,6 (massa específica material escavado)</t>
  </si>
  <si>
    <r>
      <rPr>
        <rFont val="Arial"/>
        <color rgb="FF000000"/>
        <sz val="10.0"/>
      </rPr>
      <t>TRASPORTE DO MATERIAL ESCAVADO COM CAMINHÃO BASCULANTE DE 14m</t>
    </r>
    <r>
      <rPr>
        <rFont val="Calibri"/>
        <color rgb="FF000000"/>
        <sz val="10.0"/>
      </rPr>
      <t>³</t>
    </r>
    <r>
      <rPr>
        <rFont val="Arial"/>
        <color rgb="FF000000"/>
        <sz val="10.0"/>
      </rPr>
      <t>, EM VIA URBANA PAVIMENTADA, DMT 2KM (BOTA FORA PRÓXIMO) - Volume multiplicado pela DMT - Material de 3ª Categoria</t>
    </r>
  </si>
  <si>
    <t>Volume do ítem 4.3,  + 30% de empolamento. Volume multiplicado por 2 (DMT) * 1,6 (massa específica material escavado)</t>
  </si>
  <si>
    <t>TUBO DE CONCRETO ARMADO - PA1 - PARA REDES COLETORAS DE ESGOTO PLUVIAL, DN 400mm, JUNTA ELÁSTICA, INSTALADO EM LOCAL COM BAIXO NÍVEL DE INTERFERÊNCIA - FORNECIMENTO E ASSENTAMENTO</t>
  </si>
  <si>
    <t>Conforme Projeto Drenagem, Prancha DRE-01/01</t>
  </si>
  <si>
    <r>
      <rPr>
        <rFont val="Arial"/>
        <color rgb="FF000000"/>
        <sz val="10.0"/>
      </rPr>
      <t xml:space="preserve">TESTADA DE BUEIRO </t>
    </r>
    <r>
      <rPr>
        <rFont val="Arial"/>
        <color rgb="FF000000"/>
        <sz val="10.0"/>
      </rPr>
      <t>ø</t>
    </r>
    <r>
      <rPr>
        <rFont val="Arial"/>
        <color rgb="FF000000"/>
        <sz val="10.0"/>
      </rPr>
      <t xml:space="preserve"> 400 - ALVENARIA DE EMBASAMENTO COM BLOCOS ESTRUTURAIS DE CONCRETO MACIÇOS, ASSENTADO COM ARGAMASSA PROEPARO EM BETONEIRA - 60X60X25 - 4 UNIDADES</t>
    </r>
  </si>
  <si>
    <t>m³</t>
  </si>
  <si>
    <t>0,60 X 0,60 X 0,25 X 4- Comprimento * altura * espessura * 4 unidades</t>
  </si>
  <si>
    <r>
      <rPr>
        <rFont val="Arial"/>
        <color rgb="FF000000"/>
        <sz val="10.0"/>
      </rPr>
      <t xml:space="preserve">ALA PARA BOCA DE BUEIRO </t>
    </r>
    <r>
      <rPr>
        <rFont val="Arial"/>
        <color rgb="FF000000"/>
        <sz val="10.0"/>
      </rPr>
      <t>ø</t>
    </r>
    <r>
      <rPr>
        <rFont val="Arial"/>
        <color rgb="FF000000"/>
        <sz val="10.0"/>
      </rPr>
      <t xml:space="preserve"> 800 - ALVENARIA DE EMBASAMENTO COM BLOCOS ESTRUTURAIS DE CONCRETO MACIÇOS, ASSENTADO COM ARGAMASSA PROEPARO EM BETONEIRA - 220X100X25 - 2 UNIDADES</t>
    </r>
  </si>
  <si>
    <t>[0,60X1,0 (aba 1) + 1,0X1,0 (central encaixe tubo) + 0,60X01,0 (aba 2)] * 0,25 (espessura da parede) * 2 unidades</t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</si>
  <si>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</si>
  <si>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Somatório dos Volumes dos itens 4.1 + 4.2 + 4.3</t>
  </si>
  <si>
    <r>
      <rPr>
        <rFont val="Arial"/>
        <color rgb="FF000000"/>
        <sz val="10.0"/>
      </rPr>
      <t>REATERRO MECANIZADO DE VALA COM SOLO DE 1</t>
    </r>
    <r>
      <rPr>
        <rFont val="Calibri"/>
        <color rgb="FF000000"/>
        <sz val="10.0"/>
      </rPr>
      <t>ª</t>
    </r>
    <r>
      <rPr>
        <rFont val="Arial"/>
        <color rgb="FF000000"/>
        <sz val="10.0"/>
      </rPr>
      <t xml:space="preserve"> CATEGORIA</t>
    </r>
  </si>
  <si>
    <r>
      <rPr>
        <rFont val="Arial"/>
        <color rgb="FF000000"/>
        <sz val="10.0"/>
      </rPr>
      <t>m</t>
    </r>
    <r>
      <rPr>
        <rFont val="Calibri"/>
        <color rgb="FF000000"/>
        <sz val="10.0"/>
      </rPr>
      <t>³</t>
    </r>
  </si>
  <si>
    <t>PINTURA DE EIXO VIÁRIO E BORDAS, COM TINTA RETROREFLETIVA, EIXO SIMPLES COM 15cm DE LARGURA E BORDAS COM 12cm DE LARGURA</t>
  </si>
  <si>
    <t>Extensão da via * 2 * 0,12 (2 BORDOS) + Extensão * 0,15</t>
  </si>
  <si>
    <t>Levantamento obtido do Projeto de Sinalização - Prancha SIN - 01/01 - 1 Placa de PARE</t>
  </si>
  <si>
    <t>FORNECIMENTO E IPLANTAÇÃO DE PLACA DE REGULAMENTAÇÃO EM AÇO, d=60cm, R-7, PROIBIDO ULTRAPASSAR</t>
  </si>
  <si>
    <t>Levantamento obtido do Projeto de Sinalização - Prancha SIN - 01/01 - 1 Placa de PROIBIDO ULTRAPASSAR</t>
  </si>
  <si>
    <t>Levantamento obtido do Projeto de Sinalização - Prancha SIN - 01/01 - 2 Placas</t>
  </si>
  <si>
    <t>São Vendelino - RS, 08 de janeiro de 2026.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</si>
</sst>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9">
    <numFmt numFmtId="164" formatCode="#,##0.000"/>
    <numFmt numFmtId="165" formatCode="#,##0.00\ %"/>
    <numFmt numFmtId="166" formatCode="#,##0.0000"/>
    <numFmt numFmtId="167" formatCode="&quot;R$&quot;\ #,##0.00"/>
    <numFmt numFmtId="168" formatCode="_-&quot;R$&quot;\ * #,##0.00_-;\-&quot;R$&quot;\ * #,##0.00_-;_-&quot;R$&quot;\ * &quot;-&quot;??_-;_-@"/>
    <numFmt numFmtId="169" formatCode="_-* #,##0.00_-;\-* #,##0.00_-;_-* &quot;-&quot;??_-;_-@"/>
    <numFmt numFmtId="170" formatCode="0.00000"/>
    <numFmt numFmtId="171" formatCode="&quot;Área:&quot;\ #,##0.00\ &quot;m²&quot;"/>
    <numFmt numFmtId="172" formatCode="dd/mm/yy"/>
  </numFmts>
  <fonts count="23">
    <font>
      <sz val="11.0"/>
      <color rgb="FF000000"/>
      <name val="Arial"/>
      <scheme val="minor"/>
    </font>
    <font>
      <sz val="11.0"/>
      <color theme="1"/>
      <name val="Arial"/>
    </font>
    <font>
      <b/>
      <sz val="10.0"/>
      <color theme="1"/>
      <name val="Noto Sans Symbols"/>
    </font>
    <font>
      <b/>
      <sz val="12.0"/>
      <color theme="1"/>
      <name val="Calibri"/>
    </font>
    <font>
      <sz val="10.0"/>
      <color theme="1"/>
      <name val="Questrial"/>
    </font>
    <font>
      <b/>
      <sz val="9.0"/>
      <color theme="1"/>
      <name val="Arial"/>
    </font>
    <font/>
    <font>
      <b/>
      <sz val="11.0"/>
      <color theme="1"/>
      <name val="Arial"/>
    </font>
    <font>
      <b/>
      <sz val="10.0"/>
      <color theme="1"/>
      <name val="Arial"/>
    </font>
    <font>
      <b/>
      <sz val="8.0"/>
      <color theme="1"/>
      <name val="Arial"/>
    </font>
    <font>
      <sz val="9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sz val="10.0"/>
      <color theme="1"/>
      <name val="Arial"/>
    </font>
    <font>
      <color theme="1"/>
      <name val="Arial"/>
      <scheme val="minor"/>
    </font>
    <font>
      <sz val="8.0"/>
      <color theme="1"/>
      <name val="Arial"/>
    </font>
    <font>
      <sz val="14.0"/>
      <color theme="1"/>
      <name val="Arial Narrow"/>
    </font>
    <font>
      <b/>
      <sz val="16.0"/>
      <color theme="1"/>
      <name val="Arial Narrow"/>
    </font>
    <font>
      <sz val="14.0"/>
      <color theme="1"/>
      <name val="Arial"/>
    </font>
    <font>
      <b/>
      <sz val="14.0"/>
      <color theme="1"/>
      <name val="Arial Narrow"/>
    </font>
    <font>
      <b/>
      <sz val="12.0"/>
      <color theme="1"/>
      <name val="Arial Narrow"/>
    </font>
    <font>
      <b/>
      <sz val="12.0"/>
      <color rgb="FF000000"/>
      <name val="Arial Narrow"/>
    </font>
    <font>
      <sz val="12.0"/>
      <color theme="1"/>
      <name val="Arial Narrow"/>
    </font>
  </fonts>
  <fills count="1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  <fill>
      <patternFill patternType="solid">
        <fgColor rgb="FFD8ECF6"/>
        <bgColor rgb="FFD8ECF6"/>
      </patternFill>
    </fill>
    <fill>
      <patternFill patternType="solid">
        <fgColor rgb="FFE2EFD9"/>
        <bgColor rgb="FFE2EFD9"/>
      </patternFill>
    </fill>
    <fill>
      <patternFill patternType="solid">
        <fgColor rgb="FFDFF0D8"/>
        <bgColor rgb="FFDFF0D8"/>
      </patternFill>
    </fill>
    <fill>
      <patternFill patternType="solid">
        <fgColor rgb="FFA8D08D"/>
        <bgColor rgb="FFA8D08D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D6DCE4"/>
        <bgColor rgb="FFD6DCE4"/>
      </patternFill>
    </fill>
    <fill>
      <patternFill patternType="solid">
        <fgColor rgb="FFBDD6EE"/>
        <bgColor rgb="FFBDD6EE"/>
      </patternFill>
    </fill>
  </fills>
  <borders count="75">
    <border/>
    <border>
      <left/>
      <top/>
      <bottom/>
    </border>
    <border>
      <top/>
      <bottom/>
    </border>
    <border>
      <right/>
      <top/>
      <bottom/>
    </border>
    <border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</border>
    <border>
      <left style="thin">
        <color rgb="FFCCCCCC"/>
      </left>
      <top style="thin">
        <color rgb="FFCCCCCC"/>
      </top>
      <bottom style="thin">
        <color rgb="FFCCCCCC"/>
      </bottom>
    </border>
    <border>
      <top style="thin">
        <color rgb="FFCCCCCC"/>
      </top>
      <bottom style="thin">
        <color rgb="FFCCCCCC"/>
      </bottom>
    </border>
    <border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/>
      <right/>
      <top/>
      <bottom/>
    </border>
    <border>
      <bottom style="medium">
        <color rgb="FF000000"/>
      </bottom>
    </border>
    <border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/>
    </border>
    <border>
      <left style="medium">
        <color rgb="FF000000"/>
      </left>
      <top/>
      <bottom/>
    </border>
    <border>
      <right style="medium">
        <color rgb="FF000000"/>
      </right>
      <top/>
      <bottom/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thin">
        <color rgb="FF000000"/>
      </top>
    </border>
    <border>
      <left/>
      <right style="medium">
        <color rgb="FF000000"/>
      </right>
      <top style="thin">
        <color rgb="FF000000"/>
      </top>
    </border>
    <border>
      <left style="medium">
        <color rgb="FF000000"/>
      </left>
      <right style="thin">
        <color rgb="FF000000"/>
      </right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right/>
      <bottom style="thin">
        <color rgb="FF000000"/>
      </bottom>
    </border>
    <border>
      <left/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thin">
        <color rgb="FF000000"/>
      </right>
    </border>
    <border>
      <right style="medium">
        <color rgb="FF000000"/>
      </right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right style="medium">
        <color rgb="FF000000"/>
      </right>
      <bottom style="thin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medium">
        <color rgb="FF000000"/>
      </left>
      <right/>
      <top/>
      <bottom/>
    </border>
    <border>
      <left style="medium">
        <color rgb="FF000000"/>
      </left>
      <right style="medium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medium">
        <color rgb="FF000000"/>
      </right>
      <top/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/>
      <top style="thin">
        <color rgb="FF000000"/>
      </top>
      <bottom/>
    </border>
  </borders>
  <cellStyleXfs count="1">
    <xf borderId="0" fillId="0" fontId="0" numFmtId="0" applyAlignment="1" applyFont="1"/>
  </cellStyleXfs>
  <cellXfs count="23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Font="1"/>
    <xf borderId="0" fillId="0" fontId="1" numFmtId="4" xfId="0" applyFont="1" applyNumberFormat="1"/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Font="1"/>
    <xf borderId="1" fillId="2" fontId="5" numFmtId="0" xfId="0" applyAlignment="1" applyBorder="1" applyFill="1" applyFont="1">
      <alignment horizontal="center"/>
    </xf>
    <xf borderId="2" fillId="0" fontId="6" numFmtId="0" xfId="0" applyBorder="1" applyFont="1"/>
    <xf borderId="3" fillId="0" fontId="6" numFmtId="0" xfId="0" applyBorder="1" applyFont="1"/>
    <xf borderId="0" fillId="0" fontId="7" numFmtId="0" xfId="0" applyFont="1"/>
    <xf borderId="0" fillId="0" fontId="1" numFmtId="0" xfId="0" applyAlignment="1" applyFont="1">
      <alignment horizontal="right"/>
    </xf>
    <xf borderId="0" fillId="0" fontId="1" numFmtId="164" xfId="0" applyFont="1" applyNumberFormat="1"/>
    <xf borderId="0" fillId="0" fontId="7" numFmtId="0" xfId="0" applyAlignment="1" applyFont="1">
      <alignment horizontal="left" shrinkToFit="0" vertical="top" wrapText="1"/>
    </xf>
    <xf borderId="0" fillId="0" fontId="7" numFmtId="0" xfId="0" applyAlignment="1" applyFont="1">
      <alignment shrinkToFit="0" vertical="top" wrapText="1"/>
    </xf>
    <xf borderId="0" fillId="0" fontId="1" numFmtId="0" xfId="0" applyAlignment="1" applyFont="1">
      <alignment horizontal="right" vertical="top"/>
    </xf>
    <xf borderId="0" fillId="0" fontId="1" numFmtId="4" xfId="0" applyAlignment="1" applyFont="1" applyNumberFormat="1">
      <alignment vertical="top"/>
    </xf>
    <xf borderId="0" fillId="0" fontId="1" numFmtId="0" xfId="0" applyAlignment="1" applyFont="1">
      <alignment horizontal="right" vertical="center"/>
    </xf>
    <xf borderId="0" fillId="0" fontId="8" numFmtId="0" xfId="0" applyAlignment="1" applyFont="1">
      <alignment horizontal="left" shrinkToFit="0" vertical="top" wrapText="1"/>
    </xf>
    <xf borderId="0" fillId="0" fontId="8" numFmtId="0" xfId="0" applyAlignment="1" applyFont="1">
      <alignment shrinkToFit="0" vertical="top" wrapText="1"/>
    </xf>
    <xf borderId="0" fillId="0" fontId="8" numFmtId="4" xfId="0" applyAlignment="1" applyFont="1" applyNumberFormat="1">
      <alignment shrinkToFit="0" vertical="top" wrapText="1"/>
    </xf>
    <xf borderId="0" fillId="0" fontId="7" numFmtId="0" xfId="0" applyAlignment="1" applyFont="1">
      <alignment horizontal="center" shrinkToFit="0" vertical="top" wrapText="1"/>
    </xf>
    <xf borderId="0" fillId="0" fontId="9" numFmtId="0" xfId="0" applyAlignment="1" applyFont="1">
      <alignment horizontal="center" shrinkToFit="0" vertical="center" wrapText="1"/>
    </xf>
    <xf borderId="0" fillId="0" fontId="7" numFmtId="0" xfId="0" applyAlignment="1" applyFont="1">
      <alignment horizontal="center" shrinkToFit="0" wrapText="1"/>
    </xf>
    <xf borderId="0" fillId="0" fontId="8" numFmtId="10" xfId="0" applyAlignment="1" applyFont="1" applyNumberFormat="1">
      <alignment horizontal="center" shrinkToFit="0" vertical="top" wrapText="1"/>
    </xf>
    <xf borderId="0" fillId="0" fontId="8" numFmtId="0" xfId="0" applyAlignment="1" applyFont="1">
      <alignment horizontal="center" shrinkToFit="0" vertical="top" wrapText="1"/>
    </xf>
    <xf borderId="4" fillId="0" fontId="7" numFmtId="0" xfId="0" applyAlignment="1" applyBorder="1" applyFont="1">
      <alignment shrinkToFit="0" wrapText="1"/>
    </xf>
    <xf borderId="4" fillId="0" fontId="7" numFmtId="0" xfId="0" applyAlignment="1" applyBorder="1" applyFont="1">
      <alignment horizontal="center" shrinkToFit="0" wrapText="1"/>
    </xf>
    <xf borderId="4" fillId="0" fontId="6" numFmtId="0" xfId="0" applyBorder="1" applyFont="1"/>
    <xf borderId="4" fillId="0" fontId="1" numFmtId="0" xfId="0" applyBorder="1" applyFont="1"/>
    <xf borderId="5" fillId="0" fontId="10" numFmtId="0" xfId="0" applyAlignment="1" applyBorder="1" applyFont="1">
      <alignment horizontal="center" shrinkToFit="0" wrapText="1"/>
    </xf>
    <xf borderId="5" fillId="3" fontId="7" numFmtId="0" xfId="0" applyAlignment="1" applyBorder="1" applyFill="1" applyFont="1">
      <alignment horizontal="left" shrinkToFit="0" vertical="top" wrapText="1"/>
    </xf>
    <xf borderId="5" fillId="3" fontId="7" numFmtId="0" xfId="0" applyAlignment="1" applyBorder="1" applyFont="1">
      <alignment horizontal="center" shrinkToFit="0" vertical="top" wrapText="1"/>
    </xf>
    <xf borderId="5" fillId="3" fontId="7" numFmtId="4" xfId="0" applyAlignment="1" applyBorder="1" applyFont="1" applyNumberFormat="1">
      <alignment horizontal="center" shrinkToFit="0" vertical="top" wrapText="1"/>
    </xf>
    <xf borderId="5" fillId="3" fontId="8" numFmtId="0" xfId="0" applyAlignment="1" applyBorder="1" applyFont="1">
      <alignment horizontal="center" shrinkToFit="0" vertical="top" wrapText="1"/>
    </xf>
    <xf borderId="6" fillId="3" fontId="7" numFmtId="0" xfId="0" applyAlignment="1" applyBorder="1" applyFont="1">
      <alignment horizontal="center" shrinkToFit="0" vertical="top" wrapText="1"/>
    </xf>
    <xf borderId="7" fillId="0" fontId="6" numFmtId="0" xfId="0" applyBorder="1" applyFont="1"/>
    <xf borderId="8" fillId="0" fontId="6" numFmtId="0" xfId="0" applyBorder="1" applyFont="1"/>
    <xf borderId="5" fillId="3" fontId="7" numFmtId="0" xfId="0" applyAlignment="1" applyBorder="1" applyFont="1">
      <alignment horizontal="right" shrinkToFit="0" vertical="top" wrapText="1"/>
    </xf>
    <xf borderId="9" fillId="0" fontId="6" numFmtId="0" xfId="0" applyBorder="1" applyFont="1"/>
    <xf borderId="10" fillId="3" fontId="7" numFmtId="0" xfId="0" applyAlignment="1" applyBorder="1" applyFont="1">
      <alignment horizontal="center" shrinkToFit="0" vertical="top" wrapText="1"/>
    </xf>
    <xf borderId="10" fillId="4" fontId="1" numFmtId="0" xfId="0" applyAlignment="1" applyBorder="1" applyFill="1" applyFont="1">
      <alignment horizontal="center" vertical="center"/>
    </xf>
    <xf borderId="10" fillId="5" fontId="11" numFmtId="0" xfId="0" applyAlignment="1" applyBorder="1" applyFill="1" applyFont="1">
      <alignment horizontal="left" shrinkToFit="0" vertical="top" wrapText="1"/>
    </xf>
    <xf borderId="10" fillId="5" fontId="11" numFmtId="4" xfId="0" applyAlignment="1" applyBorder="1" applyFont="1" applyNumberFormat="1">
      <alignment horizontal="right" shrinkToFit="0" vertical="top" wrapText="1"/>
    </xf>
    <xf borderId="10" fillId="5" fontId="11" numFmtId="165" xfId="0" applyAlignment="1" applyBorder="1" applyFont="1" applyNumberFormat="1">
      <alignment horizontal="right" shrinkToFit="0" vertical="top" wrapText="1"/>
    </xf>
    <xf borderId="10" fillId="6" fontId="10" numFmtId="0" xfId="0" applyAlignment="1" applyBorder="1" applyFill="1" applyFont="1">
      <alignment horizontal="center" vertical="center"/>
    </xf>
    <xf borderId="10" fillId="7" fontId="12" numFmtId="0" xfId="0" applyAlignment="1" applyBorder="1" applyFill="1" applyFont="1">
      <alignment horizontal="left" shrinkToFit="0" vertical="top" wrapText="1"/>
    </xf>
    <xf borderId="10" fillId="7" fontId="12" numFmtId="0" xfId="0" applyAlignment="1" applyBorder="1" applyFont="1">
      <alignment horizontal="center" shrinkToFit="0" vertical="top" wrapText="1"/>
    </xf>
    <xf borderId="10" fillId="7" fontId="12" numFmtId="166" xfId="0" applyAlignment="1" applyBorder="1" applyFont="1" applyNumberFormat="1">
      <alignment horizontal="right" shrinkToFit="0" vertical="top" wrapText="1"/>
    </xf>
    <xf borderId="10" fillId="7" fontId="12" numFmtId="4" xfId="0" applyAlignment="1" applyBorder="1" applyFont="1" applyNumberFormat="1">
      <alignment horizontal="right" shrinkToFit="0" vertical="top" wrapText="1"/>
    </xf>
    <xf borderId="10" fillId="5" fontId="12" numFmtId="165" xfId="0" applyAlignment="1" applyBorder="1" applyFont="1" applyNumberFormat="1">
      <alignment horizontal="right" shrinkToFit="0" vertical="top" wrapText="1"/>
    </xf>
    <xf borderId="10" fillId="0" fontId="10" numFmtId="0" xfId="0" applyAlignment="1" applyBorder="1" applyFont="1">
      <alignment horizontal="center" vertical="center"/>
    </xf>
    <xf borderId="10" fillId="0" fontId="12" numFmtId="0" xfId="0" applyAlignment="1" applyBorder="1" applyFont="1">
      <alignment horizontal="left" shrinkToFit="0" vertical="top" wrapText="1"/>
    </xf>
    <xf borderId="10" fillId="0" fontId="12" numFmtId="0" xfId="0" applyAlignment="1" applyBorder="1" applyFont="1">
      <alignment horizontal="center" shrinkToFit="0" vertical="top" wrapText="1"/>
    </xf>
    <xf borderId="10" fillId="0" fontId="12" numFmtId="166" xfId="0" applyAlignment="1" applyBorder="1" applyFont="1" applyNumberFormat="1">
      <alignment horizontal="right" shrinkToFit="0" vertical="top" wrapText="1"/>
    </xf>
    <xf borderId="10" fillId="0" fontId="12" numFmtId="4" xfId="0" applyAlignment="1" applyBorder="1" applyFont="1" applyNumberFormat="1">
      <alignment horizontal="right" shrinkToFit="0" vertical="top" wrapText="1"/>
    </xf>
    <xf borderId="10" fillId="0" fontId="12" numFmtId="165" xfId="0" applyAlignment="1" applyBorder="1" applyFont="1" applyNumberFormat="1">
      <alignment horizontal="right" shrinkToFit="0" vertical="top" wrapText="1"/>
    </xf>
    <xf borderId="10" fillId="4" fontId="10" numFmtId="0" xfId="0" applyAlignment="1" applyBorder="1" applyFont="1">
      <alignment horizontal="center" vertical="center"/>
    </xf>
    <xf borderId="10" fillId="4" fontId="11" numFmtId="0" xfId="0" applyAlignment="1" applyBorder="1" applyFont="1">
      <alignment horizontal="left" shrinkToFit="0" vertical="top" wrapText="1"/>
    </xf>
    <xf borderId="10" fillId="4" fontId="12" numFmtId="0" xfId="0" applyAlignment="1" applyBorder="1" applyFont="1">
      <alignment horizontal="center" shrinkToFit="0" vertical="top" wrapText="1"/>
    </xf>
    <xf borderId="10" fillId="4" fontId="12" numFmtId="166" xfId="0" applyAlignment="1" applyBorder="1" applyFont="1" applyNumberFormat="1">
      <alignment horizontal="right" shrinkToFit="0" vertical="top" wrapText="1"/>
    </xf>
    <xf borderId="10" fillId="4" fontId="12" numFmtId="4" xfId="0" applyAlignment="1" applyBorder="1" applyFont="1" applyNumberFormat="1">
      <alignment horizontal="right" shrinkToFit="0" vertical="top" wrapText="1"/>
    </xf>
    <xf borderId="10" fillId="4" fontId="11" numFmtId="4" xfId="0" applyAlignment="1" applyBorder="1" applyFont="1" applyNumberFormat="1">
      <alignment horizontal="right" shrinkToFit="0" vertical="top" wrapText="1"/>
    </xf>
    <xf borderId="10" fillId="5" fontId="11" numFmtId="166" xfId="0" applyAlignment="1" applyBorder="1" applyFont="1" applyNumberFormat="1">
      <alignment horizontal="right" shrinkToFit="0" vertical="top" wrapText="1"/>
    </xf>
    <xf borderId="10" fillId="6" fontId="1" numFmtId="0" xfId="0" applyAlignment="1" applyBorder="1" applyFont="1">
      <alignment horizontal="center" vertical="center"/>
    </xf>
    <xf borderId="10" fillId="6" fontId="1" numFmtId="0" xfId="0" applyAlignment="1" applyBorder="1" applyFont="1">
      <alignment horizontal="center" shrinkToFit="0" vertical="center" wrapText="1"/>
    </xf>
    <xf borderId="10" fillId="6" fontId="10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horizontal="center" vertical="center"/>
    </xf>
    <xf borderId="10" fillId="8" fontId="1" numFmtId="0" xfId="0" applyAlignment="1" applyBorder="1" applyFill="1" applyFont="1">
      <alignment horizontal="center" vertical="center"/>
    </xf>
    <xf borderId="10" fillId="8" fontId="12" numFmtId="0" xfId="0" applyAlignment="1" applyBorder="1" applyFont="1">
      <alignment horizontal="left" shrinkToFit="0" vertical="top" wrapText="1"/>
    </xf>
    <xf borderId="10" fillId="8" fontId="12" numFmtId="0" xfId="0" applyAlignment="1" applyBorder="1" applyFont="1">
      <alignment horizontal="center" shrinkToFit="0" vertical="top" wrapText="1"/>
    </xf>
    <xf borderId="10" fillId="8" fontId="12" numFmtId="4" xfId="0" applyAlignment="1" applyBorder="1" applyFont="1" applyNumberFormat="1">
      <alignment horizontal="right" shrinkToFit="0" vertical="top" wrapText="1"/>
    </xf>
    <xf borderId="10" fillId="8" fontId="12" numFmtId="165" xfId="0" applyAlignment="1" applyBorder="1" applyFont="1" applyNumberFormat="1">
      <alignment horizontal="right" shrinkToFit="0" vertical="top" wrapText="1"/>
    </xf>
    <xf borderId="11" fillId="3" fontId="8" numFmtId="0" xfId="0" applyAlignment="1" applyBorder="1" applyFont="1">
      <alignment horizontal="right" shrinkToFit="0" vertical="top" wrapText="1"/>
    </xf>
    <xf borderId="11" fillId="3" fontId="8" numFmtId="4" xfId="0" applyAlignment="1" applyBorder="1" applyFont="1" applyNumberFormat="1">
      <alignment horizontal="right" shrinkToFit="0" vertical="top" wrapText="1"/>
    </xf>
    <xf borderId="11" fillId="3" fontId="8" numFmtId="10" xfId="0" applyAlignment="1" applyBorder="1" applyFont="1" applyNumberFormat="1">
      <alignment horizontal="right" shrinkToFit="0" vertical="top" wrapText="1"/>
    </xf>
    <xf borderId="11" fillId="3" fontId="13" numFmtId="0" xfId="0" applyAlignment="1" applyBorder="1" applyFont="1">
      <alignment horizontal="center" shrinkToFit="0" vertical="top" wrapText="1"/>
    </xf>
    <xf borderId="11" fillId="3" fontId="13" numFmtId="0" xfId="0" applyAlignment="1" applyBorder="1" applyFont="1">
      <alignment horizontal="left" shrinkToFit="0" vertical="top" wrapText="1"/>
    </xf>
    <xf borderId="11" fillId="3" fontId="13" numFmtId="4" xfId="0" applyAlignment="1" applyBorder="1" applyFont="1" applyNumberFormat="1">
      <alignment horizontal="left" shrinkToFit="0" vertical="top" wrapText="1"/>
    </xf>
    <xf borderId="1" fillId="3" fontId="13" numFmtId="0" xfId="0" applyAlignment="1" applyBorder="1" applyFont="1">
      <alignment horizontal="left" shrinkToFit="0" vertical="top" wrapText="1"/>
    </xf>
    <xf borderId="1" fillId="3" fontId="8" numFmtId="0" xfId="0" applyAlignment="1" applyBorder="1" applyFont="1">
      <alignment horizontal="left" shrinkToFit="0" vertical="top" wrapText="1"/>
    </xf>
    <xf borderId="1" fillId="3" fontId="8" numFmtId="4" xfId="0" applyAlignment="1" applyBorder="1" applyFont="1" applyNumberFormat="1">
      <alignment horizontal="right" shrinkToFit="0" vertical="top" wrapText="1"/>
    </xf>
    <xf borderId="11" fillId="3" fontId="13" numFmtId="0" xfId="0" applyAlignment="1" applyBorder="1" applyFont="1">
      <alignment shrinkToFit="0" vertical="top" wrapText="1"/>
    </xf>
    <xf borderId="12" fillId="0" fontId="1" numFmtId="0" xfId="0" applyBorder="1" applyFont="1"/>
    <xf borderId="12" fillId="0" fontId="1" numFmtId="4" xfId="0" applyBorder="1" applyFont="1" applyNumberFormat="1"/>
    <xf borderId="13" fillId="0" fontId="1" numFmtId="0" xfId="0" applyAlignment="1" applyBorder="1" applyFont="1">
      <alignment horizontal="center"/>
    </xf>
    <xf borderId="13" fillId="0" fontId="6" numFmtId="0" xfId="0" applyBorder="1" applyFont="1"/>
    <xf borderId="0" fillId="0" fontId="13" numFmtId="0" xfId="0" applyFont="1"/>
    <xf borderId="0" fillId="0" fontId="14" numFmtId="0" xfId="0" applyFont="1"/>
    <xf borderId="0" fillId="0" fontId="7" numFmtId="0" xfId="0" applyAlignment="1" applyFont="1">
      <alignment horizontal="left" shrinkToFit="0" wrapText="1"/>
    </xf>
    <xf borderId="14" fillId="9" fontId="1" numFmtId="0" xfId="0" applyAlignment="1" applyBorder="1" applyFill="1" applyFont="1">
      <alignment horizontal="center"/>
    </xf>
    <xf borderId="15" fillId="0" fontId="6" numFmtId="0" xfId="0" applyBorder="1" applyFont="1"/>
    <xf borderId="16" fillId="0" fontId="6" numFmtId="0" xfId="0" applyBorder="1" applyFont="1"/>
    <xf borderId="14" fillId="0" fontId="1" numFmtId="0" xfId="0" applyBorder="1" applyFont="1"/>
    <xf borderId="15" fillId="0" fontId="1" numFmtId="0" xfId="0" applyAlignment="1" applyBorder="1" applyFont="1">
      <alignment horizontal="center"/>
    </xf>
    <xf borderId="17" fillId="0" fontId="1" numFmtId="0" xfId="0" applyBorder="1" applyFont="1"/>
    <xf borderId="18" fillId="10" fontId="1" numFmtId="0" xfId="0" applyAlignment="1" applyBorder="1" applyFill="1" applyFont="1">
      <alignment horizontal="center"/>
    </xf>
    <xf borderId="19" fillId="10" fontId="1" numFmtId="0" xfId="0" applyAlignment="1" applyBorder="1" applyFont="1">
      <alignment horizontal="left"/>
    </xf>
    <xf borderId="20" fillId="0" fontId="6" numFmtId="0" xfId="0" applyBorder="1" applyFont="1"/>
    <xf borderId="18" fillId="10" fontId="1" numFmtId="4" xfId="0" applyBorder="1" applyFont="1" applyNumberFormat="1"/>
    <xf borderId="18" fillId="9" fontId="1" numFmtId="0" xfId="0" applyAlignment="1" applyBorder="1" applyFont="1">
      <alignment horizontal="center"/>
    </xf>
    <xf borderId="19" fillId="9" fontId="1" numFmtId="0" xfId="0" applyAlignment="1" applyBorder="1" applyFont="1">
      <alignment horizontal="left"/>
    </xf>
    <xf borderId="18" fillId="9" fontId="1" numFmtId="4" xfId="0" applyBorder="1" applyFont="1" applyNumberFormat="1"/>
    <xf borderId="21" fillId="10" fontId="1" numFmtId="0" xfId="0" applyBorder="1" applyFont="1"/>
    <xf borderId="22" fillId="10" fontId="1" numFmtId="0" xfId="0" applyAlignment="1" applyBorder="1" applyFont="1">
      <alignment horizontal="right"/>
    </xf>
    <xf borderId="23" fillId="10" fontId="1" numFmtId="167" xfId="0" applyBorder="1" applyFont="1" applyNumberFormat="1"/>
    <xf borderId="0" fillId="0" fontId="15" numFmtId="0" xfId="0" applyFont="1"/>
    <xf borderId="0" fillId="0" fontId="2" numFmtId="0" xfId="0" applyAlignment="1" applyFont="1">
      <alignment horizontal="center" vertical="center"/>
    </xf>
    <xf borderId="0" fillId="0" fontId="4" numFmtId="0" xfId="0" applyAlignment="1" applyFont="1">
      <alignment horizontal="center"/>
    </xf>
    <xf borderId="12" fillId="0" fontId="8" numFmtId="0" xfId="0" applyAlignment="1" applyBorder="1" applyFont="1">
      <alignment horizontal="left" shrinkToFit="0" vertical="top" wrapText="1"/>
    </xf>
    <xf borderId="12" fillId="0" fontId="6" numFmtId="0" xfId="0" applyBorder="1" applyFont="1"/>
    <xf borderId="14" fillId="2" fontId="8" numFmtId="0" xfId="0" applyAlignment="1" applyBorder="1" applyFont="1">
      <alignment horizontal="center"/>
    </xf>
    <xf borderId="24" fillId="0" fontId="10" numFmtId="0" xfId="0" applyAlignment="1" applyBorder="1" applyFont="1">
      <alignment horizontal="left"/>
    </xf>
    <xf borderId="0" fillId="0" fontId="10" numFmtId="0" xfId="0" applyAlignment="1" applyFont="1">
      <alignment horizontal="left"/>
    </xf>
    <xf borderId="13" fillId="0" fontId="8" numFmtId="0" xfId="0" applyBorder="1" applyFont="1"/>
    <xf borderId="25" fillId="0" fontId="13" numFmtId="0" xfId="0" applyBorder="1" applyFont="1"/>
    <xf borderId="12" fillId="0" fontId="13" numFmtId="0" xfId="0" applyBorder="1" applyFont="1"/>
    <xf borderId="12" fillId="0" fontId="8" numFmtId="0" xfId="0" applyBorder="1" applyFont="1"/>
    <xf borderId="12" fillId="0" fontId="8" numFmtId="14" xfId="0" applyBorder="1" applyFont="1" applyNumberFormat="1"/>
    <xf borderId="26" fillId="0" fontId="5" numFmtId="0" xfId="0" applyAlignment="1" applyBorder="1" applyFont="1">
      <alignment horizontal="center"/>
    </xf>
    <xf borderId="27" fillId="0" fontId="5" numFmtId="0" xfId="0" applyAlignment="1" applyBorder="1" applyFont="1">
      <alignment horizontal="center"/>
    </xf>
    <xf borderId="28" fillId="0" fontId="5" numFmtId="0" xfId="0" applyBorder="1" applyFont="1"/>
    <xf borderId="29" fillId="0" fontId="5" numFmtId="0" xfId="0" applyAlignment="1" applyBorder="1" applyFont="1">
      <alignment horizontal="center"/>
    </xf>
    <xf borderId="30" fillId="0" fontId="5" numFmtId="0" xfId="0" applyAlignment="1" applyBorder="1" applyFont="1">
      <alignment horizontal="center"/>
    </xf>
    <xf borderId="31" fillId="10" fontId="5" numFmtId="0" xfId="0" applyAlignment="1" applyBorder="1" applyFont="1">
      <alignment horizontal="center" shrinkToFit="0" vertical="center" wrapText="1"/>
    </xf>
    <xf borderId="32" fillId="10" fontId="5" numFmtId="0" xfId="0" applyAlignment="1" applyBorder="1" applyFont="1">
      <alignment horizontal="center" shrinkToFit="0" vertical="center" wrapText="1"/>
    </xf>
    <xf borderId="18" fillId="10" fontId="1" numFmtId="168" xfId="0" applyBorder="1" applyFont="1" applyNumberFormat="1"/>
    <xf borderId="33" fillId="10" fontId="10" numFmtId="169" xfId="0" applyAlignment="1" applyBorder="1" applyFont="1" applyNumberFormat="1">
      <alignment horizontal="center"/>
    </xf>
    <xf borderId="34" fillId="10" fontId="10" numFmtId="169" xfId="0" applyAlignment="1" applyBorder="1" applyFont="1" applyNumberFormat="1">
      <alignment horizontal="center"/>
    </xf>
    <xf borderId="35" fillId="0" fontId="6" numFmtId="0" xfId="0" applyBorder="1" applyFont="1"/>
    <xf borderId="36" fillId="0" fontId="6" numFmtId="0" xfId="0" applyBorder="1" applyFont="1"/>
    <xf borderId="37" fillId="10" fontId="1" numFmtId="10" xfId="0" applyBorder="1" applyFont="1" applyNumberFormat="1"/>
    <xf borderId="38" fillId="10" fontId="10" numFmtId="9" xfId="0" applyAlignment="1" applyBorder="1" applyFont="1" applyNumberFormat="1">
      <alignment horizontal="center"/>
    </xf>
    <xf borderId="39" fillId="10" fontId="10" numFmtId="9" xfId="0" applyAlignment="1" applyBorder="1" applyFont="1" applyNumberFormat="1">
      <alignment horizontal="center"/>
    </xf>
    <xf borderId="40" fillId="0" fontId="5" numFmtId="0" xfId="0" applyAlignment="1" applyBorder="1" applyFont="1">
      <alignment horizontal="center" shrinkToFit="0" vertical="center" wrapText="1"/>
    </xf>
    <xf borderId="41" fillId="0" fontId="5" numFmtId="0" xfId="0" applyAlignment="1" applyBorder="1" applyFont="1">
      <alignment horizontal="center" shrinkToFit="0" vertical="center" wrapText="1"/>
    </xf>
    <xf borderId="42" fillId="0" fontId="1" numFmtId="168" xfId="0" applyBorder="1" applyFont="1" applyNumberFormat="1"/>
    <xf borderId="43" fillId="0" fontId="10" numFmtId="169" xfId="0" applyAlignment="1" applyBorder="1" applyFont="1" applyNumberFormat="1">
      <alignment horizontal="center"/>
    </xf>
    <xf borderId="44" fillId="0" fontId="10" numFmtId="169" xfId="0" applyAlignment="1" applyBorder="1" applyFont="1" applyNumberFormat="1">
      <alignment horizontal="center"/>
    </xf>
    <xf borderId="45" fillId="0" fontId="6" numFmtId="0" xfId="0" applyBorder="1" applyFont="1"/>
    <xf borderId="46" fillId="0" fontId="6" numFmtId="0" xfId="0" applyBorder="1" applyFont="1"/>
    <xf borderId="47" fillId="0" fontId="1" numFmtId="10" xfId="0" applyBorder="1" applyFont="1" applyNumberFormat="1"/>
    <xf borderId="48" fillId="0" fontId="10" numFmtId="9" xfId="0" applyAlignment="1" applyBorder="1" applyFont="1" applyNumberFormat="1">
      <alignment horizontal="center"/>
    </xf>
    <xf borderId="46" fillId="0" fontId="10" numFmtId="9" xfId="0" applyAlignment="1" applyBorder="1" applyFont="1" applyNumberFormat="1">
      <alignment horizontal="center"/>
    </xf>
    <xf borderId="49" fillId="10" fontId="13" numFmtId="0" xfId="0" applyBorder="1" applyFont="1"/>
    <xf borderId="11" fillId="10" fontId="1" numFmtId="0" xfId="0" applyBorder="1" applyFont="1"/>
    <xf borderId="50" fillId="10" fontId="1" numFmtId="168" xfId="0" applyBorder="1" applyFont="1" applyNumberFormat="1"/>
    <xf borderId="51" fillId="10" fontId="10" numFmtId="168" xfId="0" applyBorder="1" applyFont="1" applyNumberFormat="1"/>
    <xf borderId="52" fillId="10" fontId="1" numFmtId="0" xfId="0" applyBorder="1" applyFont="1"/>
    <xf borderId="53" fillId="10" fontId="1" numFmtId="0" xfId="0" applyBorder="1" applyFont="1"/>
    <xf borderId="54" fillId="10" fontId="1" numFmtId="10" xfId="0" applyBorder="1" applyFont="1" applyNumberFormat="1"/>
    <xf borderId="52" fillId="10" fontId="10" numFmtId="10" xfId="0" applyAlignment="1" applyBorder="1" applyFont="1" applyNumberFormat="1">
      <alignment horizontal="center"/>
    </xf>
    <xf borderId="55" fillId="10" fontId="10" numFmtId="10" xfId="0" applyAlignment="1" applyBorder="1" applyFont="1" applyNumberFormat="1">
      <alignment horizontal="center"/>
    </xf>
    <xf borderId="11" fillId="11" fontId="16" numFmtId="0" xfId="0" applyAlignment="1" applyBorder="1" applyFill="1" applyFont="1">
      <alignment vertical="center"/>
    </xf>
    <xf borderId="0" fillId="0" fontId="17" numFmtId="4" xfId="0" applyAlignment="1" applyFont="1" applyNumberFormat="1">
      <alignment vertical="center"/>
    </xf>
    <xf borderId="0" fillId="0" fontId="18" numFmtId="0" xfId="0" applyAlignment="1" applyFont="1">
      <alignment horizontal="center"/>
    </xf>
    <xf borderId="11" fillId="11" fontId="19" numFmtId="0" xfId="0" applyAlignment="1" applyBorder="1" applyFont="1">
      <alignment horizontal="center" shrinkToFit="0" vertical="center" wrapText="1"/>
    </xf>
    <xf borderId="11" fillId="11" fontId="19" numFmtId="0" xfId="0" applyAlignment="1" applyBorder="1" applyFont="1">
      <alignment horizontal="center" vertical="center"/>
    </xf>
    <xf borderId="56" fillId="0" fontId="16" numFmtId="170" xfId="0" applyAlignment="1" applyBorder="1" applyFont="1" applyNumberFormat="1">
      <alignment horizontal="center" vertical="center"/>
    </xf>
    <xf borderId="0" fillId="0" fontId="16" numFmtId="10" xfId="0" applyAlignment="1" applyFont="1" applyNumberFormat="1">
      <alignment horizontal="center" vertical="center"/>
    </xf>
    <xf borderId="0" fillId="0" fontId="16" numFmtId="10" xfId="0" applyAlignment="1" applyFont="1" applyNumberFormat="1">
      <alignment vertical="center"/>
    </xf>
    <xf borderId="57" fillId="12" fontId="20" numFmtId="4" xfId="0" applyAlignment="1" applyBorder="1" applyFill="1" applyFont="1" applyNumberFormat="1">
      <alignment horizontal="left" vertical="center"/>
    </xf>
    <xf borderId="58" fillId="12" fontId="20" numFmtId="171" xfId="0" applyAlignment="1" applyBorder="1" applyFont="1" applyNumberFormat="1">
      <alignment horizontal="left" vertical="center"/>
    </xf>
    <xf borderId="58" fillId="12" fontId="20" numFmtId="4" xfId="0" applyAlignment="1" applyBorder="1" applyFont="1" applyNumberFormat="1">
      <alignment horizontal="center" vertical="center"/>
    </xf>
    <xf borderId="58" fillId="12" fontId="20" numFmtId="166" xfId="0" applyAlignment="1" applyBorder="1" applyFont="1" applyNumberFormat="1">
      <alignment horizontal="center" vertical="center"/>
    </xf>
    <xf borderId="58" fillId="12" fontId="20" numFmtId="166" xfId="0" applyAlignment="1" applyBorder="1" applyFont="1" applyNumberFormat="1">
      <alignment vertical="center"/>
    </xf>
    <xf borderId="59" fillId="12" fontId="21" numFmtId="172" xfId="0" applyAlignment="1" applyBorder="1" applyFont="1" applyNumberFormat="1">
      <alignment horizontal="center" vertical="center"/>
    </xf>
    <xf borderId="0" fillId="0" fontId="16" numFmtId="0" xfId="0" applyAlignment="1" applyFont="1">
      <alignment vertical="center"/>
    </xf>
    <xf borderId="60" fillId="11" fontId="20" numFmtId="0" xfId="0" applyAlignment="1" applyBorder="1" applyFont="1">
      <alignment horizontal="center" vertical="center"/>
    </xf>
    <xf borderId="61" fillId="11" fontId="20" numFmtId="0" xfId="0" applyAlignment="1" applyBorder="1" applyFont="1">
      <alignment horizontal="center" vertical="center"/>
    </xf>
    <xf borderId="62" fillId="0" fontId="6" numFmtId="0" xfId="0" applyBorder="1" applyFont="1"/>
    <xf borderId="60" fillId="11" fontId="20" numFmtId="0" xfId="0" applyAlignment="1" applyBorder="1" applyFont="1">
      <alignment horizontal="center" shrinkToFit="0" vertical="center" wrapText="1"/>
    </xf>
    <xf borderId="60" fillId="11" fontId="20" numFmtId="4" xfId="0" applyAlignment="1" applyBorder="1" applyFont="1" applyNumberFormat="1">
      <alignment horizontal="center" vertical="center"/>
    </xf>
    <xf borderId="60" fillId="11" fontId="20" numFmtId="166" xfId="0" applyAlignment="1" applyBorder="1" applyFont="1" applyNumberFormat="1">
      <alignment horizontal="center" shrinkToFit="0" vertical="center" wrapText="1"/>
    </xf>
    <xf borderId="63" fillId="11" fontId="20" numFmtId="4" xfId="0" applyAlignment="1" applyBorder="1" applyFont="1" applyNumberFormat="1">
      <alignment horizontal="center" vertical="center"/>
    </xf>
    <xf borderId="56" fillId="0" fontId="6" numFmtId="0" xfId="0" applyBorder="1" applyFont="1"/>
    <xf borderId="64" fillId="0" fontId="6" numFmtId="0" xfId="0" applyBorder="1" applyFont="1"/>
    <xf borderId="65" fillId="0" fontId="6" numFmtId="0" xfId="0" applyBorder="1" applyFont="1"/>
    <xf borderId="66" fillId="0" fontId="6" numFmtId="0" xfId="0" applyBorder="1" applyFont="1"/>
    <xf borderId="67" fillId="11" fontId="20" numFmtId="166" xfId="0" applyAlignment="1" applyBorder="1" applyFont="1" applyNumberFormat="1">
      <alignment horizontal="center" vertical="center"/>
    </xf>
    <xf borderId="67" fillId="11" fontId="20" numFmtId="4" xfId="0" applyAlignment="1" applyBorder="1" applyFont="1" applyNumberFormat="1">
      <alignment horizontal="center" shrinkToFit="0" vertical="center" wrapText="1"/>
    </xf>
    <xf borderId="67" fillId="0" fontId="22" numFmtId="0" xfId="0" applyAlignment="1" applyBorder="1" applyFont="1">
      <alignment horizontal="center" vertical="center"/>
    </xf>
    <xf borderId="67" fillId="11" fontId="22" numFmtId="0" xfId="0" applyAlignment="1" applyBorder="1" applyFont="1">
      <alignment horizontal="center" vertical="center"/>
    </xf>
    <xf borderId="67" fillId="11" fontId="22" numFmtId="0" xfId="0" applyAlignment="1" applyBorder="1" applyFont="1">
      <alignment shrinkToFit="0" vertical="center" wrapText="1"/>
    </xf>
    <xf borderId="67" fillId="11" fontId="22" numFmtId="4" xfId="0" applyAlignment="1" applyBorder="1" applyFont="1" applyNumberFormat="1">
      <alignment horizontal="center" vertical="center"/>
    </xf>
    <xf borderId="67" fillId="11" fontId="22" numFmtId="166" xfId="0" applyAlignment="1" applyBorder="1" applyFont="1" applyNumberFormat="1">
      <alignment horizontal="center" vertical="center"/>
    </xf>
    <xf borderId="67" fillId="11" fontId="22" numFmtId="166" xfId="0" applyAlignment="1" applyBorder="1" applyFont="1" applyNumberFormat="1">
      <alignment vertical="center"/>
    </xf>
    <xf borderId="67" fillId="0" fontId="22" numFmtId="4" xfId="0" applyAlignment="1" applyBorder="1" applyFont="1" applyNumberFormat="1">
      <alignment horizontal="right" vertical="center"/>
    </xf>
    <xf borderId="67" fillId="0" fontId="22" numFmtId="0" xfId="0" applyAlignment="1" applyBorder="1" applyFont="1">
      <alignment shrinkToFit="0" vertical="center" wrapText="1"/>
    </xf>
    <xf borderId="67" fillId="0" fontId="22" numFmtId="4" xfId="0" applyAlignment="1" applyBorder="1" applyFont="1" applyNumberFormat="1">
      <alignment horizontal="center" vertical="center"/>
    </xf>
    <xf borderId="67" fillId="0" fontId="22" numFmtId="166" xfId="0" applyAlignment="1" applyBorder="1" applyFont="1" applyNumberFormat="1">
      <alignment horizontal="center" vertical="center"/>
    </xf>
    <xf borderId="67" fillId="0" fontId="22" numFmtId="166" xfId="0" applyAlignment="1" applyBorder="1" applyFont="1" applyNumberFormat="1">
      <alignment vertical="center"/>
    </xf>
    <xf borderId="63" fillId="0" fontId="20" numFmtId="0" xfId="0" applyAlignment="1" applyBorder="1" applyFont="1">
      <alignment vertical="center"/>
    </xf>
    <xf borderId="68" fillId="0" fontId="20" numFmtId="0" xfId="0" applyAlignment="1" applyBorder="1" applyFont="1">
      <alignment vertical="center"/>
    </xf>
    <xf borderId="68" fillId="0" fontId="20" numFmtId="0" xfId="0" applyAlignment="1" applyBorder="1" applyFont="1">
      <alignment horizontal="center" vertical="center"/>
    </xf>
    <xf borderId="68" fillId="0" fontId="20" numFmtId="166" xfId="0" applyAlignment="1" applyBorder="1" applyFont="1" applyNumberFormat="1">
      <alignment vertical="center"/>
    </xf>
    <xf borderId="67" fillId="0" fontId="20" numFmtId="4" xfId="0" applyAlignment="1" applyBorder="1" applyFont="1" applyNumberFormat="1">
      <alignment vertical="center"/>
    </xf>
    <xf borderId="0" fillId="0" fontId="20" numFmtId="0" xfId="0" applyAlignment="1" applyFont="1">
      <alignment horizontal="left" vertical="center"/>
    </xf>
    <xf borderId="0" fillId="0" fontId="20" numFmtId="166" xfId="0" applyAlignment="1" applyFont="1" applyNumberFormat="1">
      <alignment horizontal="left" vertical="center"/>
    </xf>
    <xf borderId="0" fillId="0" fontId="20" numFmtId="4" xfId="0" applyAlignment="1" applyFont="1" applyNumberFormat="1">
      <alignment vertical="center"/>
    </xf>
    <xf borderId="69" fillId="13" fontId="20" numFmtId="4" xfId="0" applyAlignment="1" applyBorder="1" applyFill="1" applyFont="1" applyNumberFormat="1">
      <alignment horizontal="left" vertical="center"/>
    </xf>
    <xf borderId="70" fillId="13" fontId="20" numFmtId="171" xfId="0" applyAlignment="1" applyBorder="1" applyFont="1" applyNumberFormat="1">
      <alignment horizontal="left" vertical="center"/>
    </xf>
    <xf borderId="70" fillId="13" fontId="20" numFmtId="4" xfId="0" applyAlignment="1" applyBorder="1" applyFont="1" applyNumberFormat="1">
      <alignment horizontal="center" vertical="center"/>
    </xf>
    <xf borderId="70" fillId="13" fontId="20" numFmtId="166" xfId="0" applyAlignment="1" applyBorder="1" applyFont="1" applyNumberFormat="1">
      <alignment horizontal="center" vertical="center"/>
    </xf>
    <xf borderId="70" fillId="13" fontId="20" numFmtId="166" xfId="0" applyAlignment="1" applyBorder="1" applyFont="1" applyNumberFormat="1">
      <alignment vertical="center"/>
    </xf>
    <xf borderId="71" fillId="13" fontId="21" numFmtId="172" xfId="0" applyAlignment="1" applyBorder="1" applyFont="1" applyNumberFormat="1">
      <alignment horizontal="center" vertical="center"/>
    </xf>
    <xf borderId="67" fillId="11" fontId="20" numFmtId="0" xfId="0" applyAlignment="1" applyBorder="1" applyFont="1">
      <alignment horizontal="center" vertical="center"/>
    </xf>
    <xf borderId="67" fillId="11" fontId="20" numFmtId="0" xfId="0" applyAlignment="1" applyBorder="1" applyFont="1">
      <alignment horizontal="center" shrinkToFit="0" vertical="center" wrapText="1"/>
    </xf>
    <xf borderId="67" fillId="11" fontId="20" numFmtId="4" xfId="0" applyAlignment="1" applyBorder="1" applyFont="1" applyNumberFormat="1">
      <alignment horizontal="center" vertical="center"/>
    </xf>
    <xf borderId="67" fillId="11" fontId="20" numFmtId="166" xfId="0" applyAlignment="1" applyBorder="1" applyFont="1" applyNumberFormat="1">
      <alignment horizontal="center" shrinkToFit="0" vertical="center" wrapText="1"/>
    </xf>
    <xf borderId="67" fillId="0" fontId="22" numFmtId="4" xfId="0" applyAlignment="1" applyBorder="1" applyFont="1" applyNumberFormat="1">
      <alignment vertical="center"/>
    </xf>
    <xf borderId="57" fillId="11" fontId="20" numFmtId="0" xfId="0" applyAlignment="1" applyBorder="1" applyFont="1">
      <alignment vertical="center"/>
    </xf>
    <xf borderId="58" fillId="11" fontId="20" numFmtId="0" xfId="0" applyAlignment="1" applyBorder="1" applyFont="1">
      <alignment vertical="center"/>
    </xf>
    <xf borderId="58" fillId="11" fontId="20" numFmtId="0" xfId="0" applyAlignment="1" applyBorder="1" applyFont="1">
      <alignment horizontal="center" vertical="center"/>
    </xf>
    <xf borderId="58" fillId="11" fontId="20" numFmtId="166" xfId="0" applyAlignment="1" applyBorder="1" applyFont="1" applyNumberFormat="1">
      <alignment vertical="center"/>
    </xf>
    <xf borderId="67" fillId="11" fontId="20" numFmtId="4" xfId="0" applyAlignment="1" applyBorder="1" applyFont="1" applyNumberFormat="1">
      <alignment vertical="center"/>
    </xf>
    <xf borderId="11" fillId="11" fontId="20" numFmtId="0" xfId="0" applyAlignment="1" applyBorder="1" applyFont="1">
      <alignment vertical="center"/>
    </xf>
    <xf borderId="11" fillId="11" fontId="20" numFmtId="0" xfId="0" applyAlignment="1" applyBorder="1" applyFont="1">
      <alignment horizontal="center" vertical="center"/>
    </xf>
    <xf borderId="11" fillId="11" fontId="20" numFmtId="166" xfId="0" applyAlignment="1" applyBorder="1" applyFont="1" applyNumberFormat="1">
      <alignment vertical="center"/>
    </xf>
    <xf borderId="11" fillId="11" fontId="20" numFmtId="4" xfId="0" applyAlignment="1" applyBorder="1" applyFont="1" applyNumberFormat="1">
      <alignment vertical="center"/>
    </xf>
    <xf borderId="63" fillId="11" fontId="22" numFmtId="0" xfId="0" applyAlignment="1" applyBorder="1" applyFont="1">
      <alignment horizontal="center" vertical="center"/>
    </xf>
    <xf borderId="72" fillId="3" fontId="13" numFmtId="0" xfId="0" applyAlignment="1" applyBorder="1" applyFont="1">
      <alignment horizontal="center" shrinkToFit="0" vertical="top" wrapText="1"/>
    </xf>
    <xf borderId="73" fillId="0" fontId="6" numFmtId="0" xfId="0" applyBorder="1" applyFont="1"/>
    <xf borderId="74" fillId="0" fontId="6" numFmtId="0" xfId="0" applyBorder="1" applyFont="1"/>
    <xf borderId="0" fillId="0" fontId="5" numFmtId="0" xfId="0" applyFont="1"/>
    <xf borderId="0" fillId="0" fontId="8" numFmtId="10" xfId="0" applyAlignment="1" applyFont="1" applyNumberFormat="1">
      <alignment shrinkToFit="0" vertical="top" wrapText="1"/>
    </xf>
    <xf borderId="10" fillId="5" fontId="11" numFmtId="0" xfId="0" applyAlignment="1" applyBorder="1" applyFont="1">
      <alignment horizontal="right" shrinkToFit="0" vertical="top" wrapText="1"/>
    </xf>
    <xf borderId="10" fillId="7" fontId="12" numFmtId="2" xfId="0" applyAlignment="1" applyBorder="1" applyFont="1" applyNumberFormat="1">
      <alignment horizontal="right" shrinkToFit="0" vertical="top" wrapText="1"/>
    </xf>
    <xf borderId="6" fillId="7" fontId="12" numFmtId="4" xfId="0" applyAlignment="1" applyBorder="1" applyFont="1" applyNumberFormat="1">
      <alignment horizontal="center" shrinkToFit="0" vertical="top" wrapText="1"/>
    </xf>
    <xf borderId="10" fillId="0" fontId="12" numFmtId="0" xfId="0" applyAlignment="1" applyBorder="1" applyFont="1">
      <alignment horizontal="right" shrinkToFit="0" vertical="top" wrapText="1"/>
    </xf>
    <xf borderId="10" fillId="4" fontId="12" numFmtId="0" xfId="0" applyAlignment="1" applyBorder="1" applyFont="1">
      <alignment horizontal="right" shrinkToFit="0" vertical="top" wrapText="1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externalLink" Target="externalLinks/externalLink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523875</xdr:colOff>
      <xdr:row>93</xdr:row>
      <xdr:rowOff>76200</xdr:rowOff>
    </xdr:from>
    <xdr:ext cx="1714500" cy="561975"/>
    <xdr:pic>
      <xdr:nvPicPr>
        <xdr:cNvPr descr="VEVÉ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4600575</xdr:colOff>
      <xdr:row>0</xdr:row>
      <xdr:rowOff>57150</xdr:rowOff>
    </xdr:from>
    <xdr:ext cx="1276350" cy="10763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2000250</xdr:colOff>
      <xdr:row>0</xdr:row>
      <xdr:rowOff>0</xdr:rowOff>
    </xdr:from>
    <xdr:ext cx="1276350" cy="10763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762000</xdr:colOff>
      <xdr:row>5</xdr:row>
      <xdr:rowOff>66675</xdr:rowOff>
    </xdr:from>
    <xdr:ext cx="1266825" cy="10763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1333500</xdr:colOff>
      <xdr:row>40</xdr:row>
      <xdr:rowOff>114300</xdr:rowOff>
    </xdr:from>
    <xdr:ext cx="1876425" cy="428625"/>
    <xdr:pic>
      <xdr:nvPicPr>
        <xdr:cNvPr descr="VEVÉ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1847850</xdr:colOff>
      <xdr:row>0</xdr:row>
      <xdr:rowOff>133350</xdr:rowOff>
    </xdr:from>
    <xdr:ext cx="1257300" cy="113347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523875</xdr:colOff>
      <xdr:row>74</xdr:row>
      <xdr:rowOff>76200</xdr:rowOff>
    </xdr:from>
    <xdr:ext cx="1466850" cy="561975"/>
    <xdr:pic>
      <xdr:nvPicPr>
        <xdr:cNvPr descr="VEVÉ"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4533900</xdr:colOff>
      <xdr:row>0</xdr:row>
      <xdr:rowOff>0</xdr:rowOff>
    </xdr:from>
    <xdr:ext cx="1276350" cy="1076325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<Relationships xmlns="http://schemas.openxmlformats.org/package/2006/relationships"><Relationship Id="rId1" Type="http://schemas.openxmlformats.org/officeDocument/2006/relationships/externalLinkPath" Target="/Backup%20Veve/1%20PROJETOS/Prefeitura%20de%20S&#227;o%20Vendelino/Pavimenta&#231;&#227;o%20Morro%20da%20Canastra/Orcamento%20Construcao%20Predio%20Hidraulica%20-%20VERSA.xlsx" TargetMode="External"/></Relationships>
</file>

<file path=xl/externalLinks/externalLink1.xml><?xml version="1.0" encoding="utf-8"?>
<externalLin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externalBook r:id="rId1">
    <sheetNames>
      <sheetName val="Orcamento"/>
      <sheetName val="Orcamento Resumo"/>
      <sheetName val="Cronograma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1.25"/>
    <col customWidth="1" min="2" max="2" width="8.63"/>
    <col customWidth="1" min="3" max="3" width="60.75"/>
    <col customWidth="1" min="4" max="4" width="8.13"/>
    <col customWidth="1" min="5" max="5" width="11.25"/>
    <col customWidth="1" min="6" max="9" width="8.63"/>
    <col customWidth="1" min="10" max="10" width="11.63"/>
    <col customWidth="1" min="11" max="11" width="10.75"/>
    <col customWidth="1" min="12" max="12" width="12.38"/>
    <col customWidth="1" min="13" max="26" width="8.63"/>
  </cols>
  <sheetData>
    <row r="1" ht="13.5" customHeight="1">
      <c r="A1" s="1"/>
      <c r="B1" s="2"/>
      <c r="C1" s="2"/>
      <c r="D1" s="2"/>
      <c r="E1" s="3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1"/>
      <c r="B2" s="2"/>
      <c r="C2" s="2"/>
      <c r="D2" s="2"/>
      <c r="E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>
      <c r="A3" s="1"/>
      <c r="B3" s="2"/>
      <c r="C3" s="2"/>
      <c r="D3" s="2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3.5" customHeight="1">
      <c r="A4" s="1"/>
      <c r="B4" s="2"/>
      <c r="C4" s="2"/>
      <c r="D4" s="2"/>
      <c r="E4" s="3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3.5" customHeight="1">
      <c r="A5" s="1"/>
      <c r="B5" s="2"/>
      <c r="C5" s="2"/>
      <c r="D5" s="2"/>
      <c r="E5" s="3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3.5" customHeight="1">
      <c r="A6" s="1"/>
      <c r="B6" s="2"/>
      <c r="C6" s="2"/>
      <c r="D6" s="2"/>
      <c r="E6" s="3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3.5" customHeight="1">
      <c r="A7" s="1"/>
      <c r="B7" s="2"/>
      <c r="C7" s="2"/>
      <c r="D7" s="2"/>
      <c r="E7" s="3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0" customHeight="1">
      <c r="A8" s="4"/>
      <c r="B8" s="5" t="s">
        <v>0</v>
      </c>
      <c r="M8" s="6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3.5" customHeight="1">
      <c r="A9" s="7"/>
      <c r="B9" s="5" t="s">
        <v>1</v>
      </c>
      <c r="M9" s="6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3.5" customHeight="1">
      <c r="A10" s="8" t="s">
        <v>2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3.5" customHeight="1">
      <c r="A11" s="1"/>
      <c r="B11" s="2"/>
      <c r="C11" s="11" t="s">
        <v>3</v>
      </c>
      <c r="D11" s="2"/>
      <c r="E11" s="3"/>
      <c r="F11" s="2"/>
      <c r="G11" s="2"/>
      <c r="H11" s="12" t="s">
        <v>4</v>
      </c>
      <c r="I11" s="3">
        <v>3026.62</v>
      </c>
      <c r="J11" s="12" t="s">
        <v>5</v>
      </c>
      <c r="L11" s="13">
        <v>351.86</v>
      </c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7.0" customHeight="1">
      <c r="A12" s="1"/>
      <c r="B12" s="14"/>
      <c r="C12" s="15" t="s">
        <v>6</v>
      </c>
      <c r="D12" s="15"/>
      <c r="E12" s="16" t="s">
        <v>7</v>
      </c>
      <c r="I12" s="17">
        <v>369.51</v>
      </c>
      <c r="J12" s="18" t="s">
        <v>8</v>
      </c>
    </row>
    <row r="13" ht="24.0" customHeight="1">
      <c r="A13" s="1"/>
      <c r="B13" s="19"/>
      <c r="C13" s="19" t="s">
        <v>9</v>
      </c>
      <c r="D13" s="20"/>
      <c r="E13" s="21"/>
      <c r="F13" s="20"/>
      <c r="G13" s="22" t="s">
        <v>10</v>
      </c>
      <c r="H13" s="23" t="s">
        <v>11</v>
      </c>
      <c r="I13" s="24" t="s">
        <v>12</v>
      </c>
    </row>
    <row r="14" ht="13.5" customHeight="1">
      <c r="A14" s="1"/>
      <c r="B14" s="19"/>
      <c r="C14" s="19"/>
      <c r="D14" s="20"/>
      <c r="E14" s="21"/>
      <c r="F14" s="20"/>
      <c r="G14" s="25">
        <v>0.2195</v>
      </c>
      <c r="H14" s="25">
        <v>0.15</v>
      </c>
      <c r="I14" s="26" t="s">
        <v>13</v>
      </c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3.5" customHeight="1">
      <c r="A15" s="1"/>
      <c r="B15" s="27"/>
      <c r="C15" s="28" t="s">
        <v>14</v>
      </c>
      <c r="D15" s="29"/>
      <c r="E15" s="29"/>
      <c r="F15" s="29"/>
      <c r="G15" s="29"/>
      <c r="H15" s="29"/>
      <c r="I15" s="29"/>
      <c r="J15" s="29"/>
      <c r="K15" s="29"/>
      <c r="L15" s="30"/>
      <c r="M15" s="30"/>
    </row>
    <row r="16" ht="13.5" customHeight="1">
      <c r="A16" s="31" t="s">
        <v>15</v>
      </c>
      <c r="B16" s="32" t="s">
        <v>16</v>
      </c>
      <c r="C16" s="32" t="s">
        <v>17</v>
      </c>
      <c r="D16" s="33" t="s">
        <v>18</v>
      </c>
      <c r="E16" s="34" t="s">
        <v>19</v>
      </c>
      <c r="F16" s="35" t="s">
        <v>20</v>
      </c>
      <c r="G16" s="36" t="s">
        <v>21</v>
      </c>
      <c r="H16" s="37"/>
      <c r="I16" s="38"/>
      <c r="J16" s="36" t="s">
        <v>22</v>
      </c>
      <c r="K16" s="37"/>
      <c r="L16" s="38"/>
      <c r="M16" s="39" t="s">
        <v>23</v>
      </c>
    </row>
    <row r="17" ht="18.0" customHeight="1">
      <c r="A17" s="40"/>
      <c r="B17" s="40"/>
      <c r="C17" s="40"/>
      <c r="D17" s="40"/>
      <c r="E17" s="40"/>
      <c r="F17" s="40"/>
      <c r="G17" s="41" t="s">
        <v>24</v>
      </c>
      <c r="H17" s="41" t="s">
        <v>25</v>
      </c>
      <c r="I17" s="41" t="s">
        <v>22</v>
      </c>
      <c r="J17" s="41" t="s">
        <v>24</v>
      </c>
      <c r="K17" s="41" t="s">
        <v>25</v>
      </c>
      <c r="L17" s="41" t="s">
        <v>22</v>
      </c>
      <c r="M17" s="40"/>
    </row>
    <row r="18" ht="15.0" customHeight="1">
      <c r="A18" s="42"/>
      <c r="B18" s="43">
        <v>1.0</v>
      </c>
      <c r="C18" s="43" t="s">
        <v>26</v>
      </c>
      <c r="D18" s="43"/>
      <c r="E18" s="44"/>
      <c r="F18" s="43"/>
      <c r="G18" s="43"/>
      <c r="H18" s="43"/>
      <c r="I18" s="43"/>
      <c r="J18" s="43"/>
      <c r="K18" s="43"/>
      <c r="L18" s="44">
        <f>SUM(L19:L22)</f>
        <v>6483.3</v>
      </c>
      <c r="M18" s="45">
        <f t="shared" ref="M18:M22" si="1">L18/$L$89</f>
        <v>0.005630016647</v>
      </c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0" customHeight="1">
      <c r="A19" s="46" t="s">
        <v>27</v>
      </c>
      <c r="B19" s="47" t="s">
        <v>28</v>
      </c>
      <c r="C19" s="47" t="s">
        <v>29</v>
      </c>
      <c r="D19" s="48" t="s">
        <v>30</v>
      </c>
      <c r="E19" s="49">
        <v>10.0</v>
      </c>
      <c r="F19" s="50">
        <v>37.16</v>
      </c>
      <c r="G19" s="50">
        <f t="shared" ref="G19:G22" si="2">ROUND($F19*0.3*(1+$G$14),2)</f>
        <v>13.59</v>
      </c>
      <c r="H19" s="50">
        <f t="shared" ref="H19:H22" si="3">ROUND($F19*0.7*(1+$G$14),2)</f>
        <v>31.72</v>
      </c>
      <c r="I19" s="50">
        <f t="shared" ref="I19:I22" si="4">H19+G19</f>
        <v>45.31</v>
      </c>
      <c r="J19" s="50">
        <f t="shared" ref="J19:J22" si="5">ROUND(L19*0.3,2)</f>
        <v>135.93</v>
      </c>
      <c r="K19" s="50">
        <f t="shared" ref="K19:K22" si="6">ROUND(L19*0.7,2)</f>
        <v>317.17</v>
      </c>
      <c r="L19" s="50">
        <f t="shared" ref="L19:L22" si="7">ROUND(I19*E19,2)</f>
        <v>453.1</v>
      </c>
      <c r="M19" s="51">
        <f t="shared" si="1"/>
        <v>0.0003934663741</v>
      </c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0" customHeight="1">
      <c r="A20" s="46" t="s">
        <v>31</v>
      </c>
      <c r="B20" s="47" t="s">
        <v>32</v>
      </c>
      <c r="C20" s="47" t="s">
        <v>33</v>
      </c>
      <c r="D20" s="48" t="s">
        <v>30</v>
      </c>
      <c r="E20" s="49">
        <v>10.0</v>
      </c>
      <c r="F20" s="50">
        <v>17.9</v>
      </c>
      <c r="G20" s="50">
        <f t="shared" si="2"/>
        <v>6.55</v>
      </c>
      <c r="H20" s="50">
        <f t="shared" si="3"/>
        <v>15.28</v>
      </c>
      <c r="I20" s="50">
        <f t="shared" si="4"/>
        <v>21.83</v>
      </c>
      <c r="J20" s="50">
        <f t="shared" si="5"/>
        <v>65.49</v>
      </c>
      <c r="K20" s="50">
        <f t="shared" si="6"/>
        <v>152.81</v>
      </c>
      <c r="L20" s="50">
        <f t="shared" si="7"/>
        <v>218.3</v>
      </c>
      <c r="M20" s="51">
        <f t="shared" si="1"/>
        <v>0.0001895689902</v>
      </c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41.25" customHeight="1">
      <c r="A21" s="46" t="s">
        <v>34</v>
      </c>
      <c r="B21" s="47" t="s">
        <v>35</v>
      </c>
      <c r="C21" s="47" t="s">
        <v>36</v>
      </c>
      <c r="D21" s="48" t="s">
        <v>37</v>
      </c>
      <c r="E21" s="49">
        <f>2*3</f>
        <v>6</v>
      </c>
      <c r="F21" s="50">
        <v>648.59</v>
      </c>
      <c r="G21" s="50">
        <f t="shared" si="2"/>
        <v>237.29</v>
      </c>
      <c r="H21" s="50">
        <f t="shared" si="3"/>
        <v>553.67</v>
      </c>
      <c r="I21" s="50">
        <f t="shared" si="4"/>
        <v>790.96</v>
      </c>
      <c r="J21" s="50">
        <f t="shared" si="5"/>
        <v>1423.73</v>
      </c>
      <c r="K21" s="50">
        <f t="shared" si="6"/>
        <v>3322.03</v>
      </c>
      <c r="L21" s="50">
        <f t="shared" si="7"/>
        <v>4745.76</v>
      </c>
      <c r="M21" s="51">
        <f t="shared" si="1"/>
        <v>0.004121158639</v>
      </c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30.0" customHeight="1">
      <c r="A22" s="46" t="s">
        <v>38</v>
      </c>
      <c r="B22" s="47" t="s">
        <v>39</v>
      </c>
      <c r="C22" s="47" t="s">
        <v>40</v>
      </c>
      <c r="D22" s="48" t="s">
        <v>41</v>
      </c>
      <c r="E22" s="49">
        <f>L11*2*1.5</f>
        <v>1055.58</v>
      </c>
      <c r="F22" s="50">
        <v>0.83</v>
      </c>
      <c r="G22" s="50">
        <f t="shared" si="2"/>
        <v>0.3</v>
      </c>
      <c r="H22" s="50">
        <f t="shared" si="3"/>
        <v>0.71</v>
      </c>
      <c r="I22" s="50">
        <f t="shared" si="4"/>
        <v>1.01</v>
      </c>
      <c r="J22" s="50">
        <f t="shared" si="5"/>
        <v>319.84</v>
      </c>
      <c r="K22" s="50">
        <f t="shared" si="6"/>
        <v>746.3</v>
      </c>
      <c r="L22" s="50">
        <f t="shared" si="7"/>
        <v>1066.14</v>
      </c>
      <c r="M22" s="51">
        <f t="shared" si="1"/>
        <v>0.0009258226441</v>
      </c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0" customHeight="1">
      <c r="A23" s="52"/>
      <c r="B23" s="53"/>
      <c r="C23" s="53"/>
      <c r="D23" s="54"/>
      <c r="E23" s="55"/>
      <c r="F23" s="56"/>
      <c r="G23" s="56"/>
      <c r="H23" s="56"/>
      <c r="I23" s="56"/>
      <c r="J23" s="56"/>
      <c r="K23" s="56"/>
      <c r="L23" s="56"/>
      <c r="M23" s="57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0" customHeight="1">
      <c r="A24" s="58"/>
      <c r="B24" s="59">
        <v>2.0</v>
      </c>
      <c r="C24" s="59" t="s">
        <v>42</v>
      </c>
      <c r="D24" s="60"/>
      <c r="E24" s="61"/>
      <c r="F24" s="62"/>
      <c r="G24" s="62"/>
      <c r="H24" s="62"/>
      <c r="I24" s="62"/>
      <c r="J24" s="62"/>
      <c r="K24" s="62"/>
      <c r="L24" s="63">
        <f>SUM(L26:L40)</f>
        <v>256429.29</v>
      </c>
      <c r="M24" s="45">
        <f>L24/$L$89</f>
        <v>0.2226799888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0" customHeight="1">
      <c r="A25" s="58"/>
      <c r="B25" s="59" t="s">
        <v>43</v>
      </c>
      <c r="C25" s="59" t="s">
        <v>44</v>
      </c>
      <c r="D25" s="60"/>
      <c r="E25" s="61"/>
      <c r="F25" s="62"/>
      <c r="G25" s="62"/>
      <c r="H25" s="62"/>
      <c r="I25" s="62"/>
      <c r="J25" s="62"/>
      <c r="K25" s="62"/>
      <c r="L25" s="62"/>
      <c r="M25" s="45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42.0" customHeight="1">
      <c r="A26" s="46" t="s">
        <v>45</v>
      </c>
      <c r="B26" s="47" t="s">
        <v>46</v>
      </c>
      <c r="C26" s="47" t="s">
        <v>47</v>
      </c>
      <c r="D26" s="48" t="s">
        <v>48</v>
      </c>
      <c r="E26" s="49">
        <f>ROUND(637.87*0.7,4)</f>
        <v>446.509</v>
      </c>
      <c r="F26" s="50">
        <v>11.58</v>
      </c>
      <c r="G26" s="50">
        <f t="shared" ref="G26:G32" si="8">ROUND($F26*0.3*(1+$G$14),2)</f>
        <v>4.24</v>
      </c>
      <c r="H26" s="50">
        <f t="shared" ref="H26:H32" si="9">ROUND($F26*0.7*(1+$G$14),2)</f>
        <v>9.89</v>
      </c>
      <c r="I26" s="50">
        <f t="shared" ref="I26:I32" si="10">H26+G26</f>
        <v>14.13</v>
      </c>
      <c r="J26" s="50">
        <f t="shared" ref="J26:J32" si="11">ROUND(L26*0.3,2)</f>
        <v>1892.75</v>
      </c>
      <c r="K26" s="50">
        <f t="shared" ref="K26:K32" si="12">ROUND(L26*0.7,2)</f>
        <v>4416.42</v>
      </c>
      <c r="L26" s="50">
        <f t="shared" ref="L26:L32" si="13">ROUND(I26*E26,2)</f>
        <v>6309.17</v>
      </c>
      <c r="M26" s="51">
        <f t="shared" ref="M26:M32" si="14">L26/$L$89</f>
        <v>0.005478804333</v>
      </c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42.0" customHeight="1">
      <c r="A27" s="46" t="s">
        <v>49</v>
      </c>
      <c r="B27" s="47" t="s">
        <v>50</v>
      </c>
      <c r="C27" s="47" t="s">
        <v>51</v>
      </c>
      <c r="D27" s="48" t="s">
        <v>52</v>
      </c>
      <c r="E27" s="49">
        <f>ROUND(637.87*0.25,4)</f>
        <v>159.4675</v>
      </c>
      <c r="F27" s="50">
        <v>19.6</v>
      </c>
      <c r="G27" s="50">
        <f t="shared" si="8"/>
        <v>7.17</v>
      </c>
      <c r="H27" s="50">
        <f t="shared" si="9"/>
        <v>16.73</v>
      </c>
      <c r="I27" s="50">
        <f t="shared" si="10"/>
        <v>23.9</v>
      </c>
      <c r="J27" s="50">
        <f t="shared" si="11"/>
        <v>1143.38</v>
      </c>
      <c r="K27" s="50">
        <f t="shared" si="12"/>
        <v>2667.89</v>
      </c>
      <c r="L27" s="50">
        <f t="shared" si="13"/>
        <v>3811.27</v>
      </c>
      <c r="M27" s="51">
        <f t="shared" si="14"/>
        <v>0.003309659209</v>
      </c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4.0" customHeight="1">
      <c r="A28" s="46" t="s">
        <v>53</v>
      </c>
      <c r="B28" s="47" t="s">
        <v>54</v>
      </c>
      <c r="C28" s="47" t="s">
        <v>55</v>
      </c>
      <c r="D28" s="48" t="s">
        <v>56</v>
      </c>
      <c r="E28" s="49">
        <f>ROUND(637.87*0.05,4)</f>
        <v>31.8935</v>
      </c>
      <c r="F28" s="50">
        <v>184.02</v>
      </c>
      <c r="G28" s="50">
        <f t="shared" si="8"/>
        <v>67.32</v>
      </c>
      <c r="H28" s="50">
        <f t="shared" si="9"/>
        <v>157.09</v>
      </c>
      <c r="I28" s="50">
        <f t="shared" si="10"/>
        <v>224.41</v>
      </c>
      <c r="J28" s="50">
        <f t="shared" si="11"/>
        <v>2147.17</v>
      </c>
      <c r="K28" s="50">
        <f t="shared" si="12"/>
        <v>5010.05</v>
      </c>
      <c r="L28" s="50">
        <f t="shared" si="13"/>
        <v>7157.22</v>
      </c>
      <c r="M28" s="51">
        <f t="shared" si="14"/>
        <v>0.006215240348</v>
      </c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42.0" customHeight="1">
      <c r="A29" s="46" t="s">
        <v>57</v>
      </c>
      <c r="B29" s="47" t="s">
        <v>58</v>
      </c>
      <c r="C29" s="47" t="s">
        <v>59</v>
      </c>
      <c r="D29" s="48" t="s">
        <v>60</v>
      </c>
      <c r="E29" s="49">
        <f>ROUND(E28*1.3,4)</f>
        <v>41.4616</v>
      </c>
      <c r="F29" s="50">
        <v>2.41</v>
      </c>
      <c r="G29" s="50">
        <f t="shared" si="8"/>
        <v>0.88</v>
      </c>
      <c r="H29" s="50">
        <f t="shared" si="9"/>
        <v>2.06</v>
      </c>
      <c r="I29" s="50">
        <f t="shared" si="10"/>
        <v>2.94</v>
      </c>
      <c r="J29" s="50">
        <f t="shared" si="11"/>
        <v>36.57</v>
      </c>
      <c r="K29" s="50">
        <f t="shared" si="12"/>
        <v>85.33</v>
      </c>
      <c r="L29" s="50">
        <f t="shared" si="13"/>
        <v>121.9</v>
      </c>
      <c r="M29" s="51">
        <f t="shared" si="14"/>
        <v>0.0001058564357</v>
      </c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44.25" customHeight="1">
      <c r="A30" s="46" t="s">
        <v>61</v>
      </c>
      <c r="B30" s="47" t="s">
        <v>62</v>
      </c>
      <c r="C30" s="47" t="s">
        <v>63</v>
      </c>
      <c r="D30" s="48" t="s">
        <v>64</v>
      </c>
      <c r="E30" s="49">
        <f t="shared" ref="E30:E31" si="15">ROUND(E27*1.3*2*1.6,4)</f>
        <v>663.3848</v>
      </c>
      <c r="F30" s="50">
        <v>1.0</v>
      </c>
      <c r="G30" s="50">
        <f t="shared" si="8"/>
        <v>0.37</v>
      </c>
      <c r="H30" s="50">
        <f t="shared" si="9"/>
        <v>0.85</v>
      </c>
      <c r="I30" s="50">
        <f t="shared" si="10"/>
        <v>1.22</v>
      </c>
      <c r="J30" s="50">
        <f t="shared" si="11"/>
        <v>242.8</v>
      </c>
      <c r="K30" s="50">
        <f t="shared" si="12"/>
        <v>566.53</v>
      </c>
      <c r="L30" s="50">
        <f t="shared" si="13"/>
        <v>809.33</v>
      </c>
      <c r="M30" s="51">
        <f t="shared" si="14"/>
        <v>0.0007028120515</v>
      </c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42.0" customHeight="1">
      <c r="A31" s="46" t="s">
        <v>61</v>
      </c>
      <c r="B31" s="47" t="s">
        <v>65</v>
      </c>
      <c r="C31" s="47" t="s">
        <v>66</v>
      </c>
      <c r="D31" s="48" t="s">
        <v>64</v>
      </c>
      <c r="E31" s="49">
        <f t="shared" si="15"/>
        <v>132.677</v>
      </c>
      <c r="F31" s="50">
        <v>1.0</v>
      </c>
      <c r="G31" s="50">
        <f t="shared" si="8"/>
        <v>0.37</v>
      </c>
      <c r="H31" s="50">
        <f t="shared" si="9"/>
        <v>0.85</v>
      </c>
      <c r="I31" s="50">
        <f t="shared" si="10"/>
        <v>1.22</v>
      </c>
      <c r="J31" s="50">
        <f t="shared" si="11"/>
        <v>48.56</v>
      </c>
      <c r="K31" s="50">
        <f t="shared" si="12"/>
        <v>113.31</v>
      </c>
      <c r="L31" s="50">
        <f t="shared" si="13"/>
        <v>161.87</v>
      </c>
      <c r="M31" s="51">
        <f t="shared" si="14"/>
        <v>0.0001405658838</v>
      </c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0" customHeight="1">
      <c r="A32" s="46" t="s">
        <v>67</v>
      </c>
      <c r="B32" s="47" t="s">
        <v>68</v>
      </c>
      <c r="C32" s="47" t="s">
        <v>69</v>
      </c>
      <c r="D32" s="48" t="s">
        <v>70</v>
      </c>
      <c r="E32" s="49">
        <f>(E26+E27+E28)*1.3</f>
        <v>829.231</v>
      </c>
      <c r="F32" s="50">
        <v>2.75</v>
      </c>
      <c r="G32" s="50">
        <f t="shared" si="8"/>
        <v>1.01</v>
      </c>
      <c r="H32" s="50">
        <f t="shared" si="9"/>
        <v>2.35</v>
      </c>
      <c r="I32" s="50">
        <f t="shared" si="10"/>
        <v>3.36</v>
      </c>
      <c r="J32" s="50">
        <f t="shared" si="11"/>
        <v>835.87</v>
      </c>
      <c r="K32" s="50">
        <f t="shared" si="12"/>
        <v>1950.35</v>
      </c>
      <c r="L32" s="50">
        <f t="shared" si="13"/>
        <v>2786.22</v>
      </c>
      <c r="M32" s="51">
        <f t="shared" si="14"/>
        <v>0.002419518607</v>
      </c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0" customHeight="1">
      <c r="A33" s="58"/>
      <c r="B33" s="59" t="s">
        <v>71</v>
      </c>
      <c r="C33" s="59" t="s">
        <v>72</v>
      </c>
      <c r="D33" s="60"/>
      <c r="E33" s="61"/>
      <c r="F33" s="62"/>
      <c r="G33" s="62"/>
      <c r="H33" s="62"/>
      <c r="I33" s="62"/>
      <c r="J33" s="62"/>
      <c r="K33" s="62"/>
      <c r="L33" s="62"/>
      <c r="M33" s="45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42.0" customHeight="1">
      <c r="A34" s="46" t="s">
        <v>45</v>
      </c>
      <c r="B34" s="47" t="s">
        <v>73</v>
      </c>
      <c r="C34" s="47" t="s">
        <v>47</v>
      </c>
      <c r="D34" s="48" t="s">
        <v>74</v>
      </c>
      <c r="E34" s="49">
        <f>ROUND((1.5+1.5)*0.5*L11,2)</f>
        <v>527.79</v>
      </c>
      <c r="F34" s="50">
        <v>11.58</v>
      </c>
      <c r="G34" s="50">
        <f t="shared" ref="G34:G37" si="16">ROUND($F34*0.3*(1+$G$14),2)</f>
        <v>4.24</v>
      </c>
      <c r="H34" s="50">
        <f t="shared" ref="H34:H37" si="17">ROUND($F34*0.7*(1+$G$14),2)</f>
        <v>9.89</v>
      </c>
      <c r="I34" s="50">
        <f t="shared" ref="I34:I37" si="18">H34+G34</f>
        <v>14.13</v>
      </c>
      <c r="J34" s="50">
        <f t="shared" ref="J34:J37" si="19">ROUND(L34*0.3,2)</f>
        <v>2237.3</v>
      </c>
      <c r="K34" s="50">
        <f t="shared" ref="K34:K37" si="20">ROUND(L34*0.7,2)</f>
        <v>5220.37</v>
      </c>
      <c r="L34" s="50">
        <f t="shared" ref="L34:L37" si="21">ROUND(I34*E34,2)</f>
        <v>7457.67</v>
      </c>
      <c r="M34" s="51">
        <f t="shared" ref="M34:M37" si="22">L34/$L$89</f>
        <v>0.006476147371</v>
      </c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0" customHeight="1">
      <c r="A35" s="46" t="s">
        <v>67</v>
      </c>
      <c r="B35" s="47" t="s">
        <v>75</v>
      </c>
      <c r="C35" s="47" t="s">
        <v>69</v>
      </c>
      <c r="D35" s="48" t="s">
        <v>76</v>
      </c>
      <c r="E35" s="49">
        <f>ROUND(E34*1.3,4)</f>
        <v>686.127</v>
      </c>
      <c r="F35" s="50">
        <v>2.75</v>
      </c>
      <c r="G35" s="50">
        <f t="shared" si="16"/>
        <v>1.01</v>
      </c>
      <c r="H35" s="50">
        <f t="shared" si="17"/>
        <v>2.35</v>
      </c>
      <c r="I35" s="50">
        <f t="shared" si="18"/>
        <v>3.36</v>
      </c>
      <c r="J35" s="50">
        <f t="shared" si="19"/>
        <v>691.62</v>
      </c>
      <c r="K35" s="50">
        <f t="shared" si="20"/>
        <v>1613.77</v>
      </c>
      <c r="L35" s="50">
        <f t="shared" si="21"/>
        <v>2305.39</v>
      </c>
      <c r="M35" s="51">
        <f t="shared" si="22"/>
        <v>0.002001971847</v>
      </c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42.0" customHeight="1">
      <c r="A36" s="46" t="s">
        <v>77</v>
      </c>
      <c r="B36" s="47" t="s">
        <v>78</v>
      </c>
      <c r="C36" s="47" t="s">
        <v>79</v>
      </c>
      <c r="D36" s="48" t="s">
        <v>80</v>
      </c>
      <c r="E36" s="49">
        <f>E34</f>
        <v>527.79</v>
      </c>
      <c r="F36" s="50">
        <v>199.07</v>
      </c>
      <c r="G36" s="50">
        <f t="shared" si="16"/>
        <v>72.83</v>
      </c>
      <c r="H36" s="50">
        <f t="shared" si="17"/>
        <v>169.94</v>
      </c>
      <c r="I36" s="50">
        <f t="shared" si="18"/>
        <v>242.77</v>
      </c>
      <c r="J36" s="50">
        <f t="shared" si="19"/>
        <v>38439.47</v>
      </c>
      <c r="K36" s="50">
        <f t="shared" si="20"/>
        <v>89692.11</v>
      </c>
      <c r="L36" s="50">
        <f t="shared" si="21"/>
        <v>128131.58</v>
      </c>
      <c r="M36" s="51">
        <f t="shared" si="22"/>
        <v>0.1112678618</v>
      </c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43.5" customHeight="1">
      <c r="A37" s="46" t="s">
        <v>61</v>
      </c>
      <c r="B37" s="47" t="s">
        <v>81</v>
      </c>
      <c r="C37" s="47" t="s">
        <v>82</v>
      </c>
      <c r="D37" s="48" t="s">
        <v>83</v>
      </c>
      <c r="E37" s="49">
        <f>ROUND(E36*1.3*26*1.6,4)</f>
        <v>28542.8832</v>
      </c>
      <c r="F37" s="50">
        <v>1.0</v>
      </c>
      <c r="G37" s="50">
        <f t="shared" si="16"/>
        <v>0.37</v>
      </c>
      <c r="H37" s="50">
        <f t="shared" si="17"/>
        <v>0.85</v>
      </c>
      <c r="I37" s="50">
        <f t="shared" si="18"/>
        <v>1.22</v>
      </c>
      <c r="J37" s="50">
        <f t="shared" si="19"/>
        <v>10446.7</v>
      </c>
      <c r="K37" s="50">
        <f t="shared" si="20"/>
        <v>24375.62</v>
      </c>
      <c r="L37" s="50">
        <f t="shared" si="21"/>
        <v>34822.32</v>
      </c>
      <c r="M37" s="51">
        <f t="shared" si="22"/>
        <v>0.03023926724</v>
      </c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0" customHeight="1">
      <c r="A38" s="58"/>
      <c r="B38" s="59" t="s">
        <v>84</v>
      </c>
      <c r="C38" s="59" t="s">
        <v>85</v>
      </c>
      <c r="D38" s="60"/>
      <c r="E38" s="61"/>
      <c r="F38" s="62"/>
      <c r="G38" s="62"/>
      <c r="H38" s="62"/>
      <c r="I38" s="62"/>
      <c r="J38" s="62"/>
      <c r="K38" s="62"/>
      <c r="L38" s="62"/>
      <c r="M38" s="45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40.5" customHeight="1">
      <c r="A39" s="46" t="s">
        <v>77</v>
      </c>
      <c r="B39" s="47" t="s">
        <v>86</v>
      </c>
      <c r="C39" s="47" t="s">
        <v>87</v>
      </c>
      <c r="D39" s="48" t="s">
        <v>88</v>
      </c>
      <c r="E39" s="49">
        <v>202.61</v>
      </c>
      <c r="F39" s="50">
        <v>199.07</v>
      </c>
      <c r="G39" s="50">
        <f t="shared" ref="G39:G40" si="23">ROUND($F39*0.3*(1+$G$14),2)</f>
        <v>72.83</v>
      </c>
      <c r="H39" s="50">
        <f t="shared" ref="H39:H40" si="24">ROUND($F39*0.7*(1+$G$14),2)</f>
        <v>169.94</v>
      </c>
      <c r="I39" s="50">
        <f t="shared" ref="I39:I40" si="25">H39+G39</f>
        <v>242.77</v>
      </c>
      <c r="J39" s="50">
        <f t="shared" ref="J39:J40" si="26">ROUND(L39*0.3,2)</f>
        <v>14756.29</v>
      </c>
      <c r="K39" s="50">
        <f t="shared" ref="K39:K40" si="27">ROUND(L39*0.7,2)</f>
        <v>34431.34</v>
      </c>
      <c r="L39" s="50">
        <f t="shared" ref="L39:L40" si="28">ROUND(I39*E39,2)</f>
        <v>49187.63</v>
      </c>
      <c r="M39" s="51">
        <f t="shared" ref="M39:M40" si="29">L39/$L$89</f>
        <v>0.04271392281</v>
      </c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42.0" customHeight="1">
      <c r="A40" s="46" t="s">
        <v>61</v>
      </c>
      <c r="B40" s="47" t="s">
        <v>89</v>
      </c>
      <c r="C40" s="47" t="s">
        <v>90</v>
      </c>
      <c r="D40" s="48" t="s">
        <v>83</v>
      </c>
      <c r="E40" s="49">
        <f>ROUND(E39*1.3*26*1.6,4)</f>
        <v>10957.1488</v>
      </c>
      <c r="F40" s="50">
        <v>1.0</v>
      </c>
      <c r="G40" s="50">
        <f t="shared" si="23"/>
        <v>0.37</v>
      </c>
      <c r="H40" s="50">
        <f t="shared" si="24"/>
        <v>0.85</v>
      </c>
      <c r="I40" s="50">
        <f t="shared" si="25"/>
        <v>1.22</v>
      </c>
      <c r="J40" s="50">
        <f t="shared" si="26"/>
        <v>4010.32</v>
      </c>
      <c r="K40" s="50">
        <f t="shared" si="27"/>
        <v>9357.4</v>
      </c>
      <c r="L40" s="50">
        <f t="shared" si="28"/>
        <v>13367.72</v>
      </c>
      <c r="M40" s="51">
        <f t="shared" si="29"/>
        <v>0.01160836089</v>
      </c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0" customHeight="1">
      <c r="A41" s="52"/>
      <c r="B41" s="53"/>
      <c r="C41" s="53"/>
      <c r="D41" s="54"/>
      <c r="E41" s="55"/>
      <c r="F41" s="56"/>
      <c r="G41" s="56"/>
      <c r="H41" s="56"/>
      <c r="I41" s="56"/>
      <c r="J41" s="56"/>
      <c r="K41" s="56"/>
      <c r="L41" s="56"/>
      <c r="M41" s="57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0" customHeight="1">
      <c r="A42" s="58"/>
      <c r="B42" s="43">
        <v>3.0</v>
      </c>
      <c r="C42" s="43" t="s">
        <v>91</v>
      </c>
      <c r="D42" s="43"/>
      <c r="E42" s="64"/>
      <c r="F42" s="43"/>
      <c r="G42" s="43"/>
      <c r="H42" s="43"/>
      <c r="I42" s="43"/>
      <c r="J42" s="43"/>
      <c r="K42" s="43"/>
      <c r="L42" s="44">
        <f>SUM(L43:L54)</f>
        <v>604318.95</v>
      </c>
      <c r="M42" s="45">
        <f t="shared" ref="M42:M54" si="30">L42/$L$89</f>
        <v>0.5247830193</v>
      </c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0" customHeight="1">
      <c r="A43" s="46" t="s">
        <v>92</v>
      </c>
      <c r="B43" s="47" t="s">
        <v>93</v>
      </c>
      <c r="C43" s="47" t="s">
        <v>94</v>
      </c>
      <c r="D43" s="48" t="s">
        <v>95</v>
      </c>
      <c r="E43" s="49">
        <f>ROUND((105.87*10)+(245.99*8),4)</f>
        <v>3026.62</v>
      </c>
      <c r="F43" s="50">
        <v>1.91</v>
      </c>
      <c r="G43" s="50">
        <f t="shared" ref="G43:G47" si="31">ROUND($F43*0.3*(1+$G$14),2)</f>
        <v>0.7</v>
      </c>
      <c r="H43" s="50">
        <f t="shared" ref="H43:H47" si="32">ROUND($F43*0.7*(1+$G$14),2)</f>
        <v>1.63</v>
      </c>
      <c r="I43" s="50">
        <f t="shared" ref="I43:I54" si="33">H43+G43</f>
        <v>2.33</v>
      </c>
      <c r="J43" s="50">
        <f t="shared" ref="J43:J54" si="34">ROUND(L43*0.3,2)</f>
        <v>2115.61</v>
      </c>
      <c r="K43" s="50">
        <f t="shared" ref="K43:K54" si="35">ROUND(L43*0.7,2)</f>
        <v>4936.41</v>
      </c>
      <c r="L43" s="50">
        <f t="shared" ref="L43:L54" si="36">ROUND(I43*E43,2)</f>
        <v>7052.02</v>
      </c>
      <c r="M43" s="51">
        <f t="shared" si="30"/>
        <v>0.006123885984</v>
      </c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42.0" customHeight="1">
      <c r="A44" s="46" t="s">
        <v>77</v>
      </c>
      <c r="B44" s="47" t="s">
        <v>96</v>
      </c>
      <c r="C44" s="47" t="s">
        <v>97</v>
      </c>
      <c r="D44" s="48" t="s">
        <v>98</v>
      </c>
      <c r="E44" s="49">
        <f>ROUND(E43*0.17,4)</f>
        <v>514.5254</v>
      </c>
      <c r="F44" s="50">
        <v>199.07</v>
      </c>
      <c r="G44" s="50">
        <f t="shared" si="31"/>
        <v>72.83</v>
      </c>
      <c r="H44" s="50">
        <f t="shared" si="32"/>
        <v>169.94</v>
      </c>
      <c r="I44" s="50">
        <f t="shared" si="33"/>
        <v>242.77</v>
      </c>
      <c r="J44" s="50">
        <f t="shared" si="34"/>
        <v>37473.4</v>
      </c>
      <c r="K44" s="50">
        <f t="shared" si="35"/>
        <v>87437.93</v>
      </c>
      <c r="L44" s="50">
        <f t="shared" si="36"/>
        <v>124911.33</v>
      </c>
      <c r="M44" s="51">
        <f t="shared" si="30"/>
        <v>0.108471437</v>
      </c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43.5" customHeight="1">
      <c r="A45" s="46" t="s">
        <v>61</v>
      </c>
      <c r="B45" s="47" t="s">
        <v>99</v>
      </c>
      <c r="C45" s="47" t="s">
        <v>100</v>
      </c>
      <c r="D45" s="48" t="s">
        <v>83</v>
      </c>
      <c r="E45" s="49">
        <f>ROUND(E44*1.3*26*1.6,4)</f>
        <v>27825.5336</v>
      </c>
      <c r="F45" s="50">
        <v>1.0</v>
      </c>
      <c r="G45" s="50">
        <f t="shared" si="31"/>
        <v>0.37</v>
      </c>
      <c r="H45" s="50">
        <f t="shared" si="32"/>
        <v>0.85</v>
      </c>
      <c r="I45" s="50">
        <f t="shared" si="33"/>
        <v>1.22</v>
      </c>
      <c r="J45" s="50">
        <f t="shared" si="34"/>
        <v>10184.15</v>
      </c>
      <c r="K45" s="50">
        <f t="shared" si="35"/>
        <v>23763.01</v>
      </c>
      <c r="L45" s="50">
        <f t="shared" si="36"/>
        <v>33947.15</v>
      </c>
      <c r="M45" s="51">
        <f t="shared" si="30"/>
        <v>0.02947928056</v>
      </c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7.75" customHeight="1">
      <c r="A46" s="46" t="s">
        <v>101</v>
      </c>
      <c r="B46" s="47" t="s">
        <v>102</v>
      </c>
      <c r="C46" s="47" t="s">
        <v>103</v>
      </c>
      <c r="D46" s="48" t="s">
        <v>104</v>
      </c>
      <c r="E46" s="49">
        <f>ROUND(E43*0.15,4)</f>
        <v>453.993</v>
      </c>
      <c r="F46" s="50">
        <v>237.49</v>
      </c>
      <c r="G46" s="50">
        <f t="shared" si="31"/>
        <v>86.89</v>
      </c>
      <c r="H46" s="50">
        <f t="shared" si="32"/>
        <v>202.73</v>
      </c>
      <c r="I46" s="50">
        <f t="shared" si="33"/>
        <v>289.62</v>
      </c>
      <c r="J46" s="50">
        <f t="shared" si="34"/>
        <v>39445.64</v>
      </c>
      <c r="K46" s="50">
        <f t="shared" si="35"/>
        <v>92039.82</v>
      </c>
      <c r="L46" s="50">
        <f t="shared" si="36"/>
        <v>131485.45</v>
      </c>
      <c r="M46" s="51">
        <f t="shared" si="30"/>
        <v>0.1141803206</v>
      </c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40.5" customHeight="1">
      <c r="A47" s="46" t="s">
        <v>61</v>
      </c>
      <c r="B47" s="47" t="s">
        <v>105</v>
      </c>
      <c r="C47" s="47" t="s">
        <v>106</v>
      </c>
      <c r="D47" s="48" t="s">
        <v>83</v>
      </c>
      <c r="E47" s="49">
        <f>ROUND(E46*1.3*26*1.6,4)</f>
        <v>24551.9414</v>
      </c>
      <c r="F47" s="50">
        <v>1.0</v>
      </c>
      <c r="G47" s="50">
        <f t="shared" si="31"/>
        <v>0.37</v>
      </c>
      <c r="H47" s="50">
        <f t="shared" si="32"/>
        <v>0.85</v>
      </c>
      <c r="I47" s="50">
        <f t="shared" si="33"/>
        <v>1.22</v>
      </c>
      <c r="J47" s="50">
        <f t="shared" si="34"/>
        <v>8986.01</v>
      </c>
      <c r="K47" s="50">
        <f t="shared" si="35"/>
        <v>20967.36</v>
      </c>
      <c r="L47" s="50">
        <f t="shared" si="36"/>
        <v>29953.37</v>
      </c>
      <c r="M47" s="51">
        <f t="shared" si="30"/>
        <v>0.02601113195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7.75" customHeight="1">
      <c r="A48" s="46" t="s">
        <v>107</v>
      </c>
      <c r="B48" s="47" t="s">
        <v>108</v>
      </c>
      <c r="C48" s="47" t="s">
        <v>109</v>
      </c>
      <c r="D48" s="48" t="s">
        <v>95</v>
      </c>
      <c r="E48" s="49">
        <f>E43</f>
        <v>3026.62</v>
      </c>
      <c r="F48" s="50">
        <v>0.61</v>
      </c>
      <c r="G48" s="50">
        <f t="shared" ref="G48:G54" si="37">ROUND($F48*0.3*(1+$H$14),2)</f>
        <v>0.21</v>
      </c>
      <c r="H48" s="50">
        <f t="shared" ref="H48:H54" si="38">ROUND($F48*0.7*(1+$H$14),2)</f>
        <v>0.49</v>
      </c>
      <c r="I48" s="50">
        <f t="shared" si="33"/>
        <v>0.7</v>
      </c>
      <c r="J48" s="50">
        <f t="shared" si="34"/>
        <v>635.59</v>
      </c>
      <c r="K48" s="50">
        <f t="shared" si="35"/>
        <v>1483.04</v>
      </c>
      <c r="L48" s="50">
        <f t="shared" si="36"/>
        <v>2118.63</v>
      </c>
      <c r="M48" s="51">
        <f t="shared" si="30"/>
        <v>0.001839791799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0" customHeight="1">
      <c r="A49" s="46" t="s">
        <v>110</v>
      </c>
      <c r="B49" s="47" t="s">
        <v>111</v>
      </c>
      <c r="C49" s="47" t="s">
        <v>112</v>
      </c>
      <c r="D49" s="48" t="s">
        <v>95</v>
      </c>
      <c r="E49" s="49">
        <f>E48</f>
        <v>3026.62</v>
      </c>
      <c r="F49" s="50">
        <v>0.46</v>
      </c>
      <c r="G49" s="50">
        <f t="shared" si="37"/>
        <v>0.16</v>
      </c>
      <c r="H49" s="50">
        <f t="shared" si="38"/>
        <v>0.37</v>
      </c>
      <c r="I49" s="50">
        <f t="shared" si="33"/>
        <v>0.53</v>
      </c>
      <c r="J49" s="50">
        <f t="shared" si="34"/>
        <v>481.23</v>
      </c>
      <c r="K49" s="50">
        <f t="shared" si="35"/>
        <v>1122.88</v>
      </c>
      <c r="L49" s="50">
        <f t="shared" si="36"/>
        <v>1604.11</v>
      </c>
      <c r="M49" s="51">
        <f t="shared" si="30"/>
        <v>0.001392989065</v>
      </c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7.75" customHeight="1">
      <c r="A50" s="46" t="s">
        <v>113</v>
      </c>
      <c r="B50" s="47" t="s">
        <v>114</v>
      </c>
      <c r="C50" s="47" t="s">
        <v>115</v>
      </c>
      <c r="D50" s="48" t="s">
        <v>116</v>
      </c>
      <c r="E50" s="49">
        <f>(I11)*0.05*2.6</f>
        <v>393.4606</v>
      </c>
      <c r="F50" s="50">
        <v>190.43</v>
      </c>
      <c r="G50" s="50">
        <f t="shared" si="37"/>
        <v>65.7</v>
      </c>
      <c r="H50" s="50">
        <f t="shared" si="38"/>
        <v>153.3</v>
      </c>
      <c r="I50" s="50">
        <f t="shared" si="33"/>
        <v>219</v>
      </c>
      <c r="J50" s="50">
        <f t="shared" si="34"/>
        <v>25850.36</v>
      </c>
      <c r="K50" s="50">
        <f t="shared" si="35"/>
        <v>60317.51</v>
      </c>
      <c r="L50" s="50">
        <f t="shared" si="36"/>
        <v>86167.87</v>
      </c>
      <c r="M50" s="51">
        <f t="shared" si="30"/>
        <v>0.07482710079</v>
      </c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40.5" customHeight="1">
      <c r="A51" s="46" t="s">
        <v>61</v>
      </c>
      <c r="B51" s="47" t="s">
        <v>117</v>
      </c>
      <c r="C51" s="47" t="s">
        <v>118</v>
      </c>
      <c r="D51" s="48" t="s">
        <v>83</v>
      </c>
      <c r="E51" s="49">
        <f>E50*26</f>
        <v>10229.9756</v>
      </c>
      <c r="F51" s="50">
        <v>1.0</v>
      </c>
      <c r="G51" s="50">
        <f t="shared" si="37"/>
        <v>0.35</v>
      </c>
      <c r="H51" s="50">
        <f t="shared" si="38"/>
        <v>0.81</v>
      </c>
      <c r="I51" s="50">
        <f t="shared" si="33"/>
        <v>1.16</v>
      </c>
      <c r="J51" s="50">
        <f t="shared" si="34"/>
        <v>3560.03</v>
      </c>
      <c r="K51" s="50">
        <f t="shared" si="35"/>
        <v>8306.74</v>
      </c>
      <c r="L51" s="50">
        <f t="shared" si="36"/>
        <v>11866.77</v>
      </c>
      <c r="M51" s="51">
        <f t="shared" si="30"/>
        <v>0.01030495468</v>
      </c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40.5" customHeight="1">
      <c r="A52" s="46" t="s">
        <v>119</v>
      </c>
      <c r="B52" s="47" t="s">
        <v>120</v>
      </c>
      <c r="C52" s="47" t="s">
        <v>121</v>
      </c>
      <c r="D52" s="48" t="s">
        <v>122</v>
      </c>
      <c r="E52" s="49">
        <f>ROUND(E49*0.6/1000,4)</f>
        <v>1.816</v>
      </c>
      <c r="F52" s="50">
        <v>4118.95</v>
      </c>
      <c r="G52" s="50">
        <f t="shared" si="37"/>
        <v>1421.04</v>
      </c>
      <c r="H52" s="50">
        <f t="shared" si="38"/>
        <v>3315.75</v>
      </c>
      <c r="I52" s="50">
        <f t="shared" si="33"/>
        <v>4736.79</v>
      </c>
      <c r="J52" s="50">
        <f t="shared" si="34"/>
        <v>2580.6</v>
      </c>
      <c r="K52" s="50">
        <f t="shared" si="35"/>
        <v>6021.41</v>
      </c>
      <c r="L52" s="50">
        <f t="shared" si="36"/>
        <v>8602.01</v>
      </c>
      <c r="M52" s="51">
        <f t="shared" si="30"/>
        <v>0.007469877917</v>
      </c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40.5" customHeight="1">
      <c r="A53" s="46" t="s">
        <v>119</v>
      </c>
      <c r="B53" s="47" t="s">
        <v>123</v>
      </c>
      <c r="C53" s="47" t="s">
        <v>124</v>
      </c>
      <c r="D53" s="48" t="s">
        <v>122</v>
      </c>
      <c r="E53" s="49">
        <f>ROUND(E48*1.2/1000,4)</f>
        <v>3.6319</v>
      </c>
      <c r="F53" s="50">
        <v>6586.11</v>
      </c>
      <c r="G53" s="50">
        <f t="shared" si="37"/>
        <v>2272.21</v>
      </c>
      <c r="H53" s="50">
        <f t="shared" si="38"/>
        <v>5301.82</v>
      </c>
      <c r="I53" s="50">
        <f t="shared" si="33"/>
        <v>7574.03</v>
      </c>
      <c r="J53" s="50">
        <f t="shared" si="34"/>
        <v>8252.44</v>
      </c>
      <c r="K53" s="50">
        <f t="shared" si="35"/>
        <v>19255.68</v>
      </c>
      <c r="L53" s="50">
        <f t="shared" si="36"/>
        <v>27508.12</v>
      </c>
      <c r="M53" s="51">
        <f t="shared" si="30"/>
        <v>0.02388770742</v>
      </c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40.5" customHeight="1">
      <c r="A54" s="46" t="s">
        <v>119</v>
      </c>
      <c r="B54" s="47" t="s">
        <v>125</v>
      </c>
      <c r="C54" s="47" t="s">
        <v>126</v>
      </c>
      <c r="D54" s="48" t="s">
        <v>122</v>
      </c>
      <c r="E54" s="49">
        <f>ROUND(E50*0.06,4)</f>
        <v>23.6076</v>
      </c>
      <c r="F54" s="50">
        <v>5123.7</v>
      </c>
      <c r="G54" s="50">
        <f t="shared" si="37"/>
        <v>1767.68</v>
      </c>
      <c r="H54" s="50">
        <f t="shared" si="38"/>
        <v>4124.58</v>
      </c>
      <c r="I54" s="50">
        <f t="shared" si="33"/>
        <v>5892.26</v>
      </c>
      <c r="J54" s="50">
        <f t="shared" si="34"/>
        <v>41730.64</v>
      </c>
      <c r="K54" s="50">
        <f t="shared" si="35"/>
        <v>97371.48</v>
      </c>
      <c r="L54" s="50">
        <f t="shared" si="36"/>
        <v>139102.12</v>
      </c>
      <c r="M54" s="51">
        <f t="shared" si="30"/>
        <v>0.1207945416</v>
      </c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0" customHeight="1">
      <c r="A55" s="52"/>
      <c r="B55" s="53"/>
      <c r="C55" s="53"/>
      <c r="D55" s="54"/>
      <c r="E55" s="55"/>
      <c r="F55" s="56"/>
      <c r="G55" s="56"/>
      <c r="H55" s="56"/>
      <c r="I55" s="56"/>
      <c r="J55" s="56"/>
      <c r="K55" s="56"/>
      <c r="L55" s="56"/>
      <c r="M55" s="57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0" customHeight="1">
      <c r="A56" s="58"/>
      <c r="B56" s="43">
        <v>4.0</v>
      </c>
      <c r="C56" s="43" t="s">
        <v>127</v>
      </c>
      <c r="D56" s="43"/>
      <c r="E56" s="64"/>
      <c r="F56" s="43"/>
      <c r="G56" s="43"/>
      <c r="H56" s="43"/>
      <c r="I56" s="43"/>
      <c r="J56" s="43"/>
      <c r="K56" s="43"/>
      <c r="L56" s="44">
        <f>SUM(L57:L69)</f>
        <v>190149.65</v>
      </c>
      <c r="M56" s="45">
        <f t="shared" ref="M56:M69" si="39">L56/$L$89</f>
        <v>0.1651235783</v>
      </c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42.0" customHeight="1">
      <c r="A57" s="46" t="s">
        <v>45</v>
      </c>
      <c r="B57" s="47" t="s">
        <v>128</v>
      </c>
      <c r="C57" s="47" t="s">
        <v>47</v>
      </c>
      <c r="D57" s="48" t="s">
        <v>129</v>
      </c>
      <c r="E57" s="49">
        <f>ROUND(245*0.75,4)</f>
        <v>183.75</v>
      </c>
      <c r="F57" s="50">
        <v>11.58</v>
      </c>
      <c r="G57" s="50">
        <f t="shared" ref="G57:G69" si="40">ROUND($F57*0.3*(1+$G$14),2)</f>
        <v>4.24</v>
      </c>
      <c r="H57" s="50">
        <f t="shared" ref="H57:H69" si="41">ROUND($F57*0.7*(1+$G$14),2)</f>
        <v>9.89</v>
      </c>
      <c r="I57" s="50">
        <f t="shared" ref="I57:I69" si="42">H57+G57</f>
        <v>14.13</v>
      </c>
      <c r="J57" s="50">
        <f t="shared" ref="J57:J69" si="43">ROUND(L57*0.3,2)</f>
        <v>778.92</v>
      </c>
      <c r="K57" s="50">
        <f t="shared" ref="K57:K69" si="44">ROUND(L57*0.7,2)</f>
        <v>1817.47</v>
      </c>
      <c r="L57" s="50">
        <f t="shared" ref="L57:L69" si="45">ROUND(I57*E57,2)</f>
        <v>2596.39</v>
      </c>
      <c r="M57" s="51">
        <f t="shared" si="39"/>
        <v>0.002254672609</v>
      </c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42.0" customHeight="1">
      <c r="A58" s="46" t="s">
        <v>49</v>
      </c>
      <c r="B58" s="47" t="s">
        <v>130</v>
      </c>
      <c r="C58" s="47" t="s">
        <v>51</v>
      </c>
      <c r="D58" s="48" t="s">
        <v>131</v>
      </c>
      <c r="E58" s="49">
        <f>ROUND(245*0.15,4)</f>
        <v>36.75</v>
      </c>
      <c r="F58" s="50">
        <v>19.6</v>
      </c>
      <c r="G58" s="50">
        <f t="shared" si="40"/>
        <v>7.17</v>
      </c>
      <c r="H58" s="50">
        <f t="shared" si="41"/>
        <v>16.73</v>
      </c>
      <c r="I58" s="50">
        <f t="shared" si="42"/>
        <v>23.9</v>
      </c>
      <c r="J58" s="50">
        <f t="shared" si="43"/>
        <v>263.5</v>
      </c>
      <c r="K58" s="50">
        <f t="shared" si="44"/>
        <v>614.83</v>
      </c>
      <c r="L58" s="50">
        <f t="shared" si="45"/>
        <v>878.33</v>
      </c>
      <c r="M58" s="51">
        <f t="shared" si="39"/>
        <v>0.0007627307886</v>
      </c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40.5" customHeight="1">
      <c r="A59" s="46" t="s">
        <v>53</v>
      </c>
      <c r="B59" s="47" t="s">
        <v>132</v>
      </c>
      <c r="C59" s="47" t="s">
        <v>55</v>
      </c>
      <c r="D59" s="48" t="s">
        <v>133</v>
      </c>
      <c r="E59" s="49">
        <f>ROUND(245*0.1,4)</f>
        <v>24.5</v>
      </c>
      <c r="F59" s="50">
        <v>184.02</v>
      </c>
      <c r="G59" s="50">
        <f t="shared" si="40"/>
        <v>67.32</v>
      </c>
      <c r="H59" s="50">
        <f t="shared" si="41"/>
        <v>157.09</v>
      </c>
      <c r="I59" s="50">
        <f t="shared" si="42"/>
        <v>224.41</v>
      </c>
      <c r="J59" s="50">
        <f t="shared" si="43"/>
        <v>1649.42</v>
      </c>
      <c r="K59" s="50">
        <f t="shared" si="44"/>
        <v>3848.64</v>
      </c>
      <c r="L59" s="50">
        <f t="shared" si="45"/>
        <v>5498.05</v>
      </c>
      <c r="M59" s="51">
        <f t="shared" si="39"/>
        <v>0.004774437868</v>
      </c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42.75" customHeight="1">
      <c r="A60" s="46" t="s">
        <v>57</v>
      </c>
      <c r="B60" s="47" t="s">
        <v>134</v>
      </c>
      <c r="C60" s="47" t="s">
        <v>59</v>
      </c>
      <c r="D60" s="48" t="s">
        <v>135</v>
      </c>
      <c r="E60" s="49">
        <f>ROUND(E59*1.3,4)</f>
        <v>31.85</v>
      </c>
      <c r="F60" s="50">
        <v>2.41</v>
      </c>
      <c r="G60" s="50">
        <f t="shared" si="40"/>
        <v>0.88</v>
      </c>
      <c r="H60" s="50">
        <f t="shared" si="41"/>
        <v>2.06</v>
      </c>
      <c r="I60" s="50">
        <f t="shared" si="42"/>
        <v>2.94</v>
      </c>
      <c r="J60" s="50">
        <f t="shared" si="43"/>
        <v>28.09</v>
      </c>
      <c r="K60" s="50">
        <f t="shared" si="44"/>
        <v>65.55</v>
      </c>
      <c r="L60" s="50">
        <f t="shared" si="45"/>
        <v>93.64</v>
      </c>
      <c r="M60" s="51">
        <f t="shared" si="39"/>
        <v>0.00008131580505</v>
      </c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44.25" customHeight="1">
      <c r="A61" s="46" t="s">
        <v>61</v>
      </c>
      <c r="B61" s="47" t="s">
        <v>136</v>
      </c>
      <c r="C61" s="47" t="s">
        <v>137</v>
      </c>
      <c r="D61" s="48" t="s">
        <v>64</v>
      </c>
      <c r="E61" s="49">
        <f t="shared" ref="E61:E62" si="46">ROUND(E58*1.3*2*1.6,4)</f>
        <v>152.88</v>
      </c>
      <c r="F61" s="50">
        <v>1.0</v>
      </c>
      <c r="G61" s="50">
        <f t="shared" si="40"/>
        <v>0.37</v>
      </c>
      <c r="H61" s="50">
        <f t="shared" si="41"/>
        <v>0.85</v>
      </c>
      <c r="I61" s="50">
        <f t="shared" si="42"/>
        <v>1.22</v>
      </c>
      <c r="J61" s="50">
        <f t="shared" si="43"/>
        <v>55.95</v>
      </c>
      <c r="K61" s="50">
        <f t="shared" si="44"/>
        <v>130.56</v>
      </c>
      <c r="L61" s="50">
        <f t="shared" si="45"/>
        <v>186.51</v>
      </c>
      <c r="M61" s="51">
        <f t="shared" si="39"/>
        <v>0.0001619629517</v>
      </c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42.0" customHeight="1">
      <c r="A62" s="46" t="s">
        <v>61</v>
      </c>
      <c r="B62" s="47" t="s">
        <v>138</v>
      </c>
      <c r="C62" s="47" t="s">
        <v>139</v>
      </c>
      <c r="D62" s="48" t="s">
        <v>140</v>
      </c>
      <c r="E62" s="49">
        <f t="shared" si="46"/>
        <v>101.92</v>
      </c>
      <c r="F62" s="50">
        <v>1.0</v>
      </c>
      <c r="G62" s="50">
        <f t="shared" si="40"/>
        <v>0.37</v>
      </c>
      <c r="H62" s="50">
        <f t="shared" si="41"/>
        <v>0.85</v>
      </c>
      <c r="I62" s="50">
        <f t="shared" si="42"/>
        <v>1.22</v>
      </c>
      <c r="J62" s="50">
        <f t="shared" si="43"/>
        <v>37.3</v>
      </c>
      <c r="K62" s="50">
        <f t="shared" si="44"/>
        <v>87.04</v>
      </c>
      <c r="L62" s="50">
        <f t="shared" si="45"/>
        <v>124.34</v>
      </c>
      <c r="M62" s="51">
        <f t="shared" si="39"/>
        <v>0.0001079753011</v>
      </c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42.0" customHeight="1">
      <c r="A63" s="65" t="s">
        <v>141</v>
      </c>
      <c r="B63" s="47" t="s">
        <v>142</v>
      </c>
      <c r="C63" s="47" t="s">
        <v>143</v>
      </c>
      <c r="D63" s="48" t="s">
        <v>144</v>
      </c>
      <c r="E63" s="49">
        <v>21.0</v>
      </c>
      <c r="F63" s="50">
        <v>1491.5</v>
      </c>
      <c r="G63" s="50">
        <f t="shared" si="40"/>
        <v>545.67</v>
      </c>
      <c r="H63" s="50">
        <f t="shared" si="41"/>
        <v>1273.22</v>
      </c>
      <c r="I63" s="50">
        <f t="shared" si="42"/>
        <v>1818.89</v>
      </c>
      <c r="J63" s="50">
        <f t="shared" si="43"/>
        <v>11459.01</v>
      </c>
      <c r="K63" s="50">
        <f t="shared" si="44"/>
        <v>26737.68</v>
      </c>
      <c r="L63" s="50">
        <f t="shared" si="45"/>
        <v>38196.69</v>
      </c>
      <c r="M63" s="51">
        <f t="shared" si="39"/>
        <v>0.03316952795</v>
      </c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40.5" customHeight="1">
      <c r="A64" s="46" t="s">
        <v>145</v>
      </c>
      <c r="B64" s="47" t="s">
        <v>146</v>
      </c>
      <c r="C64" s="47" t="s">
        <v>147</v>
      </c>
      <c r="D64" s="48" t="s">
        <v>148</v>
      </c>
      <c r="E64" s="49">
        <v>21.0</v>
      </c>
      <c r="F64" s="50">
        <v>148.61</v>
      </c>
      <c r="G64" s="50">
        <f t="shared" si="40"/>
        <v>54.37</v>
      </c>
      <c r="H64" s="50">
        <f t="shared" si="41"/>
        <v>126.86</v>
      </c>
      <c r="I64" s="50">
        <f t="shared" si="42"/>
        <v>181.23</v>
      </c>
      <c r="J64" s="50">
        <f t="shared" si="43"/>
        <v>1141.75</v>
      </c>
      <c r="K64" s="50">
        <f t="shared" si="44"/>
        <v>2664.08</v>
      </c>
      <c r="L64" s="50">
        <f t="shared" si="45"/>
        <v>3805.83</v>
      </c>
      <c r="M64" s="51">
        <f t="shared" si="39"/>
        <v>0.003304935181</v>
      </c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40.5" customHeight="1">
      <c r="A65" s="46" t="s">
        <v>149</v>
      </c>
      <c r="B65" s="47" t="s">
        <v>150</v>
      </c>
      <c r="C65" s="47" t="s">
        <v>151</v>
      </c>
      <c r="D65" s="48" t="s">
        <v>148</v>
      </c>
      <c r="E65" s="49">
        <v>106.0</v>
      </c>
      <c r="F65" s="50">
        <v>175.18</v>
      </c>
      <c r="G65" s="50">
        <f t="shared" si="40"/>
        <v>64.09</v>
      </c>
      <c r="H65" s="50">
        <f t="shared" si="41"/>
        <v>149.54</v>
      </c>
      <c r="I65" s="50">
        <f t="shared" si="42"/>
        <v>213.63</v>
      </c>
      <c r="J65" s="50">
        <f t="shared" si="43"/>
        <v>6793.43</v>
      </c>
      <c r="K65" s="50">
        <f t="shared" si="44"/>
        <v>15851.35</v>
      </c>
      <c r="L65" s="50">
        <f t="shared" si="45"/>
        <v>22644.78</v>
      </c>
      <c r="M65" s="51">
        <f t="shared" si="39"/>
        <v>0.01966444378</v>
      </c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42.0" customHeight="1">
      <c r="A66" s="46" t="s">
        <v>152</v>
      </c>
      <c r="B66" s="47" t="s">
        <v>153</v>
      </c>
      <c r="C66" s="47" t="s">
        <v>154</v>
      </c>
      <c r="D66" s="48" t="s">
        <v>148</v>
      </c>
      <c r="E66" s="49">
        <f>11+22</f>
        <v>33</v>
      </c>
      <c r="F66" s="50">
        <v>434.12</v>
      </c>
      <c r="G66" s="50">
        <f t="shared" si="40"/>
        <v>158.82</v>
      </c>
      <c r="H66" s="50">
        <f t="shared" si="41"/>
        <v>370.59</v>
      </c>
      <c r="I66" s="50">
        <f t="shared" si="42"/>
        <v>529.41</v>
      </c>
      <c r="J66" s="50">
        <f t="shared" si="43"/>
        <v>5241.16</v>
      </c>
      <c r="K66" s="50">
        <f t="shared" si="44"/>
        <v>12229.37</v>
      </c>
      <c r="L66" s="50">
        <f t="shared" si="45"/>
        <v>17470.53</v>
      </c>
      <c r="M66" s="51">
        <f t="shared" si="39"/>
        <v>0.01517118979</v>
      </c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7.75" customHeight="1">
      <c r="A67" s="46" t="s">
        <v>155</v>
      </c>
      <c r="B67" s="47" t="s">
        <v>156</v>
      </c>
      <c r="C67" s="47" t="s">
        <v>157</v>
      </c>
      <c r="D67" s="48" t="s">
        <v>158</v>
      </c>
      <c r="E67" s="49">
        <v>106.0</v>
      </c>
      <c r="F67" s="50">
        <v>710.38</v>
      </c>
      <c r="G67" s="50">
        <f t="shared" si="40"/>
        <v>259.89</v>
      </c>
      <c r="H67" s="50">
        <f t="shared" si="41"/>
        <v>606.42</v>
      </c>
      <c r="I67" s="50">
        <f t="shared" si="42"/>
        <v>866.31</v>
      </c>
      <c r="J67" s="50">
        <f t="shared" si="43"/>
        <v>27548.66</v>
      </c>
      <c r="K67" s="50">
        <f t="shared" si="44"/>
        <v>64280.2</v>
      </c>
      <c r="L67" s="50">
        <f t="shared" si="45"/>
        <v>91828.86</v>
      </c>
      <c r="M67" s="51">
        <f t="shared" si="39"/>
        <v>0.07974303372</v>
      </c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7.75" customHeight="1">
      <c r="A68" s="46" t="s">
        <v>67</v>
      </c>
      <c r="B68" s="47" t="s">
        <v>159</v>
      </c>
      <c r="C68" s="47" t="s">
        <v>160</v>
      </c>
      <c r="D68" s="48" t="s">
        <v>161</v>
      </c>
      <c r="E68" s="49">
        <f>E57+E58+E59</f>
        <v>245</v>
      </c>
      <c r="F68" s="50">
        <v>2.75</v>
      </c>
      <c r="G68" s="50">
        <f t="shared" si="40"/>
        <v>1.01</v>
      </c>
      <c r="H68" s="50">
        <f t="shared" si="41"/>
        <v>2.35</v>
      </c>
      <c r="I68" s="50">
        <f t="shared" si="42"/>
        <v>3.36</v>
      </c>
      <c r="J68" s="50">
        <f t="shared" si="43"/>
        <v>246.96</v>
      </c>
      <c r="K68" s="50">
        <f t="shared" si="44"/>
        <v>576.24</v>
      </c>
      <c r="L68" s="50">
        <f t="shared" si="45"/>
        <v>823.2</v>
      </c>
      <c r="M68" s="51">
        <f t="shared" si="39"/>
        <v>0.000714856586</v>
      </c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7.75" customHeight="1">
      <c r="A69" s="46" t="s">
        <v>162</v>
      </c>
      <c r="B69" s="47" t="s">
        <v>163</v>
      </c>
      <c r="C69" s="47" t="s">
        <v>164</v>
      </c>
      <c r="D69" s="48" t="s">
        <v>165</v>
      </c>
      <c r="E69" s="49">
        <f>E57+E58+E59</f>
        <v>245</v>
      </c>
      <c r="F69" s="50">
        <v>20.09</v>
      </c>
      <c r="G69" s="50">
        <f t="shared" si="40"/>
        <v>7.35</v>
      </c>
      <c r="H69" s="50">
        <f t="shared" si="41"/>
        <v>17.15</v>
      </c>
      <c r="I69" s="50">
        <f t="shared" si="42"/>
        <v>24.5</v>
      </c>
      <c r="J69" s="50">
        <f t="shared" si="43"/>
        <v>1800.75</v>
      </c>
      <c r="K69" s="50">
        <f t="shared" si="44"/>
        <v>4201.75</v>
      </c>
      <c r="L69" s="50">
        <f t="shared" si="45"/>
        <v>6002.5</v>
      </c>
      <c r="M69" s="51">
        <f t="shared" si="39"/>
        <v>0.00521249594</v>
      </c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0" customHeight="1">
      <c r="A70" s="52"/>
      <c r="B70" s="53"/>
      <c r="C70" s="53"/>
      <c r="D70" s="54"/>
      <c r="E70" s="55"/>
      <c r="F70" s="56"/>
      <c r="G70" s="56"/>
      <c r="H70" s="56"/>
      <c r="I70" s="56"/>
      <c r="J70" s="56"/>
      <c r="K70" s="56"/>
      <c r="L70" s="56"/>
      <c r="M70" s="57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0" customHeight="1">
      <c r="A71" s="58"/>
      <c r="B71" s="43">
        <v>5.0</v>
      </c>
      <c r="C71" s="43" t="s">
        <v>166</v>
      </c>
      <c r="D71" s="43"/>
      <c r="E71" s="64"/>
      <c r="F71" s="43"/>
      <c r="G71" s="43"/>
      <c r="H71" s="43"/>
      <c r="I71" s="43"/>
      <c r="J71" s="43"/>
      <c r="K71" s="43"/>
      <c r="L71" s="44">
        <f>SUM(L72:L76)</f>
        <v>83787.76</v>
      </c>
      <c r="M71" s="45">
        <f t="shared" ref="M71:M76" si="47">L71/$L$89</f>
        <v>0.07276024303</v>
      </c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44.25" customHeight="1">
      <c r="A72" s="65">
        <v>94273.0</v>
      </c>
      <c r="B72" s="47" t="s">
        <v>167</v>
      </c>
      <c r="C72" s="47" t="s">
        <v>168</v>
      </c>
      <c r="D72" s="48" t="s">
        <v>158</v>
      </c>
      <c r="E72" s="49">
        <v>708.0</v>
      </c>
      <c r="F72" s="50">
        <v>46.85</v>
      </c>
      <c r="G72" s="50">
        <f t="shared" ref="G72:G76" si="48">ROUND($F72*0.3*(1+$G$14),2)</f>
        <v>17.14</v>
      </c>
      <c r="H72" s="50">
        <f t="shared" ref="H72:H76" si="49">ROUND($F72*0.7*(1+$G$14),2)</f>
        <v>39.99</v>
      </c>
      <c r="I72" s="50">
        <f t="shared" ref="I72:I76" si="50">H72+G72</f>
        <v>57.13</v>
      </c>
      <c r="J72" s="50">
        <f t="shared" ref="J72:J76" si="51">ROUND(L72*0.3,2)</f>
        <v>12134.41</v>
      </c>
      <c r="K72" s="50">
        <f t="shared" ref="K72:K76" si="52">ROUND(L72*0.7,2)</f>
        <v>28313.63</v>
      </c>
      <c r="L72" s="50">
        <f t="shared" ref="L72:L76" si="53">ROUND(I72*E72,2)</f>
        <v>40448.04</v>
      </c>
      <c r="M72" s="51">
        <f t="shared" si="47"/>
        <v>0.03512457214</v>
      </c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52.5" customHeight="1">
      <c r="A73" s="65">
        <v>104626.0</v>
      </c>
      <c r="B73" s="47" t="s">
        <v>169</v>
      </c>
      <c r="C73" s="47" t="s">
        <v>170</v>
      </c>
      <c r="D73" s="48" t="s">
        <v>171</v>
      </c>
      <c r="E73" s="49">
        <f>ROUND(I12*0.05,4)</f>
        <v>18.4755</v>
      </c>
      <c r="F73" s="50">
        <v>799.34</v>
      </c>
      <c r="G73" s="50">
        <f t="shared" si="48"/>
        <v>292.44</v>
      </c>
      <c r="H73" s="50">
        <f t="shared" si="49"/>
        <v>682.36</v>
      </c>
      <c r="I73" s="50">
        <f t="shared" si="50"/>
        <v>974.8</v>
      </c>
      <c r="J73" s="50">
        <f t="shared" si="51"/>
        <v>5402.98</v>
      </c>
      <c r="K73" s="50">
        <f t="shared" si="52"/>
        <v>12606.94</v>
      </c>
      <c r="L73" s="50">
        <f t="shared" si="53"/>
        <v>18009.92</v>
      </c>
      <c r="M73" s="51">
        <f t="shared" si="47"/>
        <v>0.01563958932</v>
      </c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7.75" customHeight="1">
      <c r="A74" s="65">
        <v>104658.0</v>
      </c>
      <c r="B74" s="47" t="s">
        <v>172</v>
      </c>
      <c r="C74" s="47" t="s">
        <v>173</v>
      </c>
      <c r="D74" s="48" t="s">
        <v>95</v>
      </c>
      <c r="E74" s="49">
        <f>232*0.25</f>
        <v>58</v>
      </c>
      <c r="F74" s="50">
        <v>148.66</v>
      </c>
      <c r="G74" s="50">
        <f t="shared" si="48"/>
        <v>54.39</v>
      </c>
      <c r="H74" s="50">
        <f t="shared" si="49"/>
        <v>126.9</v>
      </c>
      <c r="I74" s="50">
        <f t="shared" si="50"/>
        <v>181.29</v>
      </c>
      <c r="J74" s="50">
        <f t="shared" si="51"/>
        <v>3154.45</v>
      </c>
      <c r="K74" s="50">
        <f t="shared" si="52"/>
        <v>7360.37</v>
      </c>
      <c r="L74" s="50">
        <f t="shared" si="53"/>
        <v>10514.82</v>
      </c>
      <c r="M74" s="51">
        <f t="shared" si="47"/>
        <v>0.009130938202</v>
      </c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7.75" customHeight="1">
      <c r="A75" s="65">
        <v>105002.0</v>
      </c>
      <c r="B75" s="47" t="s">
        <v>174</v>
      </c>
      <c r="C75" s="47" t="s">
        <v>175</v>
      </c>
      <c r="D75" s="48" t="s">
        <v>176</v>
      </c>
      <c r="E75" s="49">
        <v>2.0</v>
      </c>
      <c r="F75" s="50">
        <v>725.19</v>
      </c>
      <c r="G75" s="50">
        <f t="shared" si="48"/>
        <v>265.31</v>
      </c>
      <c r="H75" s="50">
        <f t="shared" si="49"/>
        <v>619.06</v>
      </c>
      <c r="I75" s="50">
        <f t="shared" si="50"/>
        <v>884.37</v>
      </c>
      <c r="J75" s="50">
        <f t="shared" si="51"/>
        <v>530.62</v>
      </c>
      <c r="K75" s="50">
        <f t="shared" si="52"/>
        <v>1238.12</v>
      </c>
      <c r="L75" s="50">
        <f t="shared" si="53"/>
        <v>1768.74</v>
      </c>
      <c r="M75" s="51">
        <f t="shared" si="47"/>
        <v>0.001535951698</v>
      </c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39.75" customHeight="1">
      <c r="A76" s="65" t="s">
        <v>177</v>
      </c>
      <c r="B76" s="47">
        <v>5.5</v>
      </c>
      <c r="C76" s="47" t="s">
        <v>178</v>
      </c>
      <c r="D76" s="48" t="s">
        <v>95</v>
      </c>
      <c r="E76" s="49">
        <f>ROUND((96+105+31.09)*2*0.1,4)</f>
        <v>46.418</v>
      </c>
      <c r="F76" s="50">
        <v>230.47</v>
      </c>
      <c r="G76" s="50">
        <f t="shared" si="48"/>
        <v>84.32</v>
      </c>
      <c r="H76" s="50">
        <f t="shared" si="49"/>
        <v>196.74</v>
      </c>
      <c r="I76" s="50">
        <f t="shared" si="50"/>
        <v>281.06</v>
      </c>
      <c r="J76" s="50">
        <f t="shared" si="51"/>
        <v>3913.87</v>
      </c>
      <c r="K76" s="50">
        <f t="shared" si="52"/>
        <v>9132.37</v>
      </c>
      <c r="L76" s="50">
        <f t="shared" si="53"/>
        <v>13046.24</v>
      </c>
      <c r="M76" s="51">
        <f t="shared" si="47"/>
        <v>0.01132919167</v>
      </c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0" customHeight="1">
      <c r="A77" s="52"/>
      <c r="B77" s="53"/>
      <c r="C77" s="53"/>
      <c r="D77" s="54"/>
      <c r="E77" s="55"/>
      <c r="F77" s="56"/>
      <c r="G77" s="56"/>
      <c r="H77" s="56"/>
      <c r="I77" s="56"/>
      <c r="J77" s="56"/>
      <c r="K77" s="56"/>
      <c r="L77" s="56"/>
      <c r="M77" s="57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58"/>
      <c r="B78" s="43">
        <v>6.0</v>
      </c>
      <c r="C78" s="43" t="s">
        <v>179</v>
      </c>
      <c r="D78" s="43"/>
      <c r="E78" s="64"/>
      <c r="F78" s="43"/>
      <c r="G78" s="43"/>
      <c r="H78" s="43"/>
      <c r="I78" s="43"/>
      <c r="J78" s="43"/>
      <c r="K78" s="43"/>
      <c r="L78" s="44">
        <f>SUM(L79:L86)</f>
        <v>10390.7</v>
      </c>
      <c r="M78" s="45">
        <f t="shared" ref="M78:M86" si="54">L78/$L$89</f>
        <v>0.009023153946</v>
      </c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33.75" customHeight="1">
      <c r="A79" s="46" t="s">
        <v>180</v>
      </c>
      <c r="B79" s="47" t="s">
        <v>181</v>
      </c>
      <c r="C79" s="47" t="s">
        <v>182</v>
      </c>
      <c r="D79" s="48" t="s">
        <v>95</v>
      </c>
      <c r="E79" s="49">
        <f>ROUND((L11*0.15),4)</f>
        <v>52.779</v>
      </c>
      <c r="F79" s="50">
        <v>6.25</v>
      </c>
      <c r="G79" s="50">
        <f t="shared" ref="G79:G86" si="55">ROUND($F79*0.3*(1+$G$14),2)</f>
        <v>2.29</v>
      </c>
      <c r="H79" s="50">
        <f t="shared" ref="H79:H86" si="56">ROUND($F79*0.7*(1+$G$14),2)</f>
        <v>5.34</v>
      </c>
      <c r="I79" s="50">
        <f t="shared" ref="I79:I86" si="57">H79+G79</f>
        <v>7.63</v>
      </c>
      <c r="J79" s="50">
        <f t="shared" ref="J79:J86" si="58">ROUND(L79*0.3,2)</f>
        <v>120.81</v>
      </c>
      <c r="K79" s="50">
        <f t="shared" ref="K79:K86" si="59">ROUND(L79*0.7,2)</f>
        <v>281.89</v>
      </c>
      <c r="L79" s="50">
        <f t="shared" ref="L79:L86" si="60">ROUND(I79*E79,2)</f>
        <v>402.7</v>
      </c>
      <c r="M79" s="51">
        <f t="shared" si="54"/>
        <v>0.0003496996443</v>
      </c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1.0" customHeight="1">
      <c r="A80" s="46" t="s">
        <v>183</v>
      </c>
      <c r="B80" s="47" t="s">
        <v>184</v>
      </c>
      <c r="C80" s="47" t="s">
        <v>185</v>
      </c>
      <c r="D80" s="48" t="s">
        <v>158</v>
      </c>
      <c r="E80" s="49">
        <v>708.0</v>
      </c>
      <c r="F80" s="50">
        <v>1.75</v>
      </c>
      <c r="G80" s="50">
        <f t="shared" si="55"/>
        <v>0.64</v>
      </c>
      <c r="H80" s="50">
        <f t="shared" si="56"/>
        <v>1.49</v>
      </c>
      <c r="I80" s="50">
        <f t="shared" si="57"/>
        <v>2.13</v>
      </c>
      <c r="J80" s="50">
        <f t="shared" si="58"/>
        <v>452.41</v>
      </c>
      <c r="K80" s="50">
        <f t="shared" si="59"/>
        <v>1055.63</v>
      </c>
      <c r="L80" s="50">
        <f t="shared" si="60"/>
        <v>1508.04</v>
      </c>
      <c r="M80" s="51">
        <f t="shared" si="54"/>
        <v>0.001309563078</v>
      </c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70.5" customHeight="1">
      <c r="A81" s="66" t="s">
        <v>186</v>
      </c>
      <c r="B81" s="47" t="s">
        <v>187</v>
      </c>
      <c r="C81" s="47" t="s">
        <v>188</v>
      </c>
      <c r="D81" s="48" t="s">
        <v>189</v>
      </c>
      <c r="E81" s="49">
        <f>ROUND((0.4*1.6*8)*2+(0.4*1.6*10),4)</f>
        <v>16.64</v>
      </c>
      <c r="F81" s="50">
        <v>30.14</v>
      </c>
      <c r="G81" s="50">
        <f t="shared" si="55"/>
        <v>11.03</v>
      </c>
      <c r="H81" s="50">
        <f t="shared" si="56"/>
        <v>25.73</v>
      </c>
      <c r="I81" s="50">
        <f t="shared" si="57"/>
        <v>36.76</v>
      </c>
      <c r="J81" s="50">
        <f t="shared" si="58"/>
        <v>183.51</v>
      </c>
      <c r="K81" s="50">
        <f t="shared" si="59"/>
        <v>428.18</v>
      </c>
      <c r="L81" s="50">
        <f t="shared" si="60"/>
        <v>611.69</v>
      </c>
      <c r="M81" s="51">
        <f t="shared" si="54"/>
        <v>0.0005311839469</v>
      </c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31.5" customHeight="1">
      <c r="A82" s="67" t="s">
        <v>190</v>
      </c>
      <c r="B82" s="47" t="s">
        <v>191</v>
      </c>
      <c r="C82" s="47" t="s">
        <v>192</v>
      </c>
      <c r="D82" s="48" t="s">
        <v>193</v>
      </c>
      <c r="E82" s="49">
        <v>1.0</v>
      </c>
      <c r="F82" s="50">
        <v>287.31</v>
      </c>
      <c r="G82" s="50">
        <f t="shared" si="55"/>
        <v>105.11</v>
      </c>
      <c r="H82" s="50">
        <f t="shared" si="56"/>
        <v>245.26</v>
      </c>
      <c r="I82" s="50">
        <f t="shared" si="57"/>
        <v>350.37</v>
      </c>
      <c r="J82" s="50">
        <f t="shared" si="58"/>
        <v>105.11</v>
      </c>
      <c r="K82" s="50">
        <f t="shared" si="59"/>
        <v>245.26</v>
      </c>
      <c r="L82" s="50">
        <f t="shared" si="60"/>
        <v>350.37</v>
      </c>
      <c r="M82" s="51">
        <f t="shared" si="54"/>
        <v>0.0003042569267</v>
      </c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7.75" customHeight="1">
      <c r="A83" s="67" t="s">
        <v>190</v>
      </c>
      <c r="B83" s="47" t="s">
        <v>194</v>
      </c>
      <c r="C83" s="47" t="s">
        <v>195</v>
      </c>
      <c r="D83" s="48" t="s">
        <v>193</v>
      </c>
      <c r="E83" s="49">
        <v>4.0</v>
      </c>
      <c r="F83" s="50">
        <v>287.31</v>
      </c>
      <c r="G83" s="50">
        <f t="shared" si="55"/>
        <v>105.11</v>
      </c>
      <c r="H83" s="50">
        <f t="shared" si="56"/>
        <v>245.26</v>
      </c>
      <c r="I83" s="50">
        <f t="shared" si="57"/>
        <v>350.37</v>
      </c>
      <c r="J83" s="50">
        <f t="shared" si="58"/>
        <v>420.44</v>
      </c>
      <c r="K83" s="50">
        <f t="shared" si="59"/>
        <v>981.04</v>
      </c>
      <c r="L83" s="50">
        <f t="shared" si="60"/>
        <v>1401.48</v>
      </c>
      <c r="M83" s="51">
        <f t="shared" si="54"/>
        <v>0.001217027707</v>
      </c>
    </row>
    <row r="84" ht="27.0" customHeight="1">
      <c r="A84" s="67" t="s">
        <v>190</v>
      </c>
      <c r="B84" s="47" t="s">
        <v>196</v>
      </c>
      <c r="C84" s="47" t="s">
        <v>197</v>
      </c>
      <c r="D84" s="48" t="s">
        <v>193</v>
      </c>
      <c r="E84" s="49">
        <v>2.0</v>
      </c>
      <c r="F84" s="50">
        <v>287.31</v>
      </c>
      <c r="G84" s="50">
        <f t="shared" si="55"/>
        <v>105.11</v>
      </c>
      <c r="H84" s="50">
        <f t="shared" si="56"/>
        <v>245.26</v>
      </c>
      <c r="I84" s="50">
        <f t="shared" si="57"/>
        <v>350.37</v>
      </c>
      <c r="J84" s="50">
        <f t="shared" si="58"/>
        <v>210.22</v>
      </c>
      <c r="K84" s="50">
        <f t="shared" si="59"/>
        <v>490.52</v>
      </c>
      <c r="L84" s="50">
        <f t="shared" si="60"/>
        <v>700.74</v>
      </c>
      <c r="M84" s="51">
        <f t="shared" si="54"/>
        <v>0.0006085138534</v>
      </c>
    </row>
    <row r="85" ht="13.5" customHeight="1">
      <c r="A85" s="67" t="s">
        <v>198</v>
      </c>
      <c r="B85" s="47" t="s">
        <v>199</v>
      </c>
      <c r="C85" s="47" t="s">
        <v>200</v>
      </c>
      <c r="D85" s="48" t="s">
        <v>193</v>
      </c>
      <c r="E85" s="49">
        <v>1.0</v>
      </c>
      <c r="F85" s="50">
        <v>462.88</v>
      </c>
      <c r="G85" s="50">
        <f t="shared" si="55"/>
        <v>169.34</v>
      </c>
      <c r="H85" s="50">
        <f t="shared" si="56"/>
        <v>395.14</v>
      </c>
      <c r="I85" s="50">
        <f t="shared" si="57"/>
        <v>564.48</v>
      </c>
      <c r="J85" s="50">
        <f t="shared" si="58"/>
        <v>169.34</v>
      </c>
      <c r="K85" s="50">
        <f t="shared" si="59"/>
        <v>395.14</v>
      </c>
      <c r="L85" s="50">
        <f t="shared" si="60"/>
        <v>564.48</v>
      </c>
      <c r="M85" s="51">
        <f t="shared" si="54"/>
        <v>0.0004901873733</v>
      </c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3.5" customHeight="1">
      <c r="A86" s="67" t="s">
        <v>201</v>
      </c>
      <c r="B86" s="47" t="s">
        <v>202</v>
      </c>
      <c r="C86" s="47" t="s">
        <v>203</v>
      </c>
      <c r="D86" s="48" t="s">
        <v>193</v>
      </c>
      <c r="E86" s="49">
        <f>E82+E83+E84+E85</f>
        <v>8</v>
      </c>
      <c r="F86" s="50">
        <v>497.25</v>
      </c>
      <c r="G86" s="50">
        <f t="shared" si="55"/>
        <v>181.92</v>
      </c>
      <c r="H86" s="50">
        <f t="shared" si="56"/>
        <v>424.48</v>
      </c>
      <c r="I86" s="50">
        <f t="shared" si="57"/>
        <v>606.4</v>
      </c>
      <c r="J86" s="50">
        <f t="shared" si="58"/>
        <v>1455.36</v>
      </c>
      <c r="K86" s="50">
        <f t="shared" si="59"/>
        <v>3395.84</v>
      </c>
      <c r="L86" s="50">
        <f t="shared" si="60"/>
        <v>4851.2</v>
      </c>
      <c r="M86" s="51">
        <f t="shared" si="54"/>
        <v>0.004212721417</v>
      </c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2.75" customHeight="1">
      <c r="A87" s="68"/>
      <c r="B87" s="53"/>
      <c r="C87" s="53"/>
      <c r="D87" s="54"/>
      <c r="E87" s="56"/>
      <c r="F87" s="56"/>
      <c r="G87" s="56"/>
      <c r="H87" s="56"/>
      <c r="I87" s="56"/>
      <c r="J87" s="56"/>
      <c r="K87" s="56"/>
      <c r="L87" s="56"/>
      <c r="M87" s="57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3.5" customHeight="1">
      <c r="A88" s="69"/>
      <c r="B88" s="70"/>
      <c r="C88" s="70"/>
      <c r="D88" s="71"/>
      <c r="E88" s="72"/>
      <c r="F88" s="72"/>
      <c r="G88" s="72"/>
      <c r="H88" s="72"/>
      <c r="I88" s="72"/>
      <c r="J88" s="72"/>
      <c r="K88" s="72"/>
      <c r="L88" s="72"/>
      <c r="M88" s="73"/>
    </row>
    <row r="89" ht="13.5" customHeight="1">
      <c r="A89" s="1"/>
      <c r="B89" s="74"/>
      <c r="C89" s="74"/>
      <c r="D89" s="74"/>
      <c r="E89" s="75"/>
      <c r="F89" s="74"/>
      <c r="G89" s="74"/>
      <c r="H89" s="74"/>
      <c r="I89" s="74" t="s">
        <v>204</v>
      </c>
      <c r="J89" s="75">
        <f t="shared" ref="J89:K89" si="61">SUM(J19:J88)</f>
        <v>345467.92</v>
      </c>
      <c r="K89" s="75">
        <f t="shared" si="61"/>
        <v>806091.76</v>
      </c>
      <c r="L89" s="75">
        <f>L18+L24+L42+L56+L71+L78</f>
        <v>1151559.65</v>
      </c>
      <c r="M89" s="76">
        <f>M18+M24+M42+M56+M78+M71</f>
        <v>1</v>
      </c>
    </row>
    <row r="90" ht="13.5" customHeight="1">
      <c r="A90" s="1"/>
      <c r="E90" s="3"/>
      <c r="I90" s="77"/>
      <c r="J90" s="77" t="s">
        <v>205</v>
      </c>
      <c r="K90" s="77" t="s">
        <v>206</v>
      </c>
      <c r="L90" s="77" t="s">
        <v>22</v>
      </c>
      <c r="M90" s="77"/>
    </row>
    <row r="91" ht="13.5" customHeight="1">
      <c r="A91" s="1"/>
      <c r="B91" s="78"/>
      <c r="C91" s="78"/>
      <c r="D91" s="78"/>
      <c r="E91" s="79"/>
      <c r="F91" s="78"/>
      <c r="G91" s="78"/>
      <c r="H91" s="78"/>
      <c r="I91" s="77"/>
      <c r="J91" s="77"/>
      <c r="K91" s="77"/>
      <c r="L91" s="77"/>
      <c r="M91" s="77"/>
    </row>
    <row r="92" ht="13.5" customHeight="1">
      <c r="A92" s="1"/>
      <c r="B92" s="80" t="s">
        <v>207</v>
      </c>
      <c r="C92" s="9"/>
      <c r="D92" s="9"/>
      <c r="E92" s="9"/>
      <c r="F92" s="9"/>
      <c r="G92" s="9"/>
      <c r="H92" s="10"/>
      <c r="I92" s="77"/>
      <c r="J92" s="77"/>
      <c r="K92" s="77"/>
      <c r="L92" s="77"/>
      <c r="M92" s="77"/>
    </row>
    <row r="93" ht="13.5" customHeight="1">
      <c r="A93" s="1"/>
      <c r="B93" s="80"/>
      <c r="C93" s="9"/>
      <c r="D93" s="9"/>
      <c r="E93" s="9"/>
      <c r="F93" s="9"/>
      <c r="G93" s="9"/>
      <c r="H93" s="9"/>
      <c r="I93" s="10"/>
      <c r="J93" s="77"/>
      <c r="K93" s="77"/>
      <c r="L93" s="77"/>
      <c r="M93" s="77"/>
    </row>
    <row r="94" ht="13.5" customHeight="1">
      <c r="A94" s="1"/>
      <c r="B94" s="74"/>
      <c r="C94" s="78"/>
      <c r="D94" s="74"/>
      <c r="E94" s="75"/>
      <c r="F94" s="74"/>
      <c r="G94" s="74"/>
      <c r="H94" s="74"/>
      <c r="I94" s="81"/>
      <c r="J94" s="10"/>
      <c r="K94" s="82"/>
      <c r="L94" s="9"/>
      <c r="M94" s="10"/>
    </row>
    <row r="95" ht="13.5" customHeight="1">
      <c r="A95" s="1"/>
      <c r="B95" s="74"/>
      <c r="C95" s="78" t="s">
        <v>208</v>
      </c>
      <c r="D95" s="74"/>
      <c r="E95" s="75"/>
      <c r="F95" s="74"/>
      <c r="G95" s="74"/>
      <c r="H95" s="74"/>
      <c r="I95" s="81"/>
      <c r="J95" s="10"/>
      <c r="K95" s="82"/>
      <c r="L95" s="9"/>
      <c r="M95" s="10"/>
    </row>
    <row r="96" ht="13.5" customHeight="1">
      <c r="A96" s="1"/>
      <c r="B96" s="74"/>
      <c r="C96" s="78"/>
      <c r="D96" s="74"/>
      <c r="E96" s="75"/>
      <c r="F96" s="74"/>
      <c r="G96" s="74"/>
      <c r="H96" s="74"/>
      <c r="I96" s="81"/>
      <c r="J96" s="10"/>
      <c r="K96" s="82"/>
      <c r="L96" s="9"/>
      <c r="M96" s="10"/>
    </row>
    <row r="97" ht="13.5" customHeight="1">
      <c r="A97" s="1"/>
      <c r="B97" s="83"/>
      <c r="C97" s="2"/>
      <c r="D97" s="84"/>
      <c r="E97" s="85"/>
      <c r="F97" s="84"/>
      <c r="G97" s="84"/>
      <c r="H97" s="2"/>
      <c r="I97" s="2"/>
      <c r="J97" s="2"/>
      <c r="K97" s="2"/>
      <c r="L97" s="2"/>
      <c r="M97" s="2"/>
    </row>
    <row r="98" ht="13.5" customHeight="1">
      <c r="A98" s="1"/>
      <c r="D98" s="86" t="s">
        <v>209</v>
      </c>
      <c r="E98" s="87"/>
      <c r="F98" s="87"/>
      <c r="G98" s="87"/>
    </row>
    <row r="99" ht="13.5" customHeight="1">
      <c r="A99" s="1"/>
      <c r="D99" s="1" t="s">
        <v>210</v>
      </c>
    </row>
    <row r="100" ht="13.5" customHeight="1">
      <c r="A100" s="1"/>
      <c r="E100" s="3"/>
    </row>
    <row r="101" ht="13.5" customHeight="1">
      <c r="A101" s="1"/>
      <c r="B101" s="88"/>
      <c r="E101" s="3"/>
    </row>
    <row r="102" ht="13.5" customHeight="1">
      <c r="A102" s="1"/>
      <c r="B102" s="88" t="s">
        <v>211</v>
      </c>
      <c r="E102" s="3"/>
      <c r="K102" s="12"/>
    </row>
    <row r="103" ht="13.5" customHeight="1">
      <c r="A103" s="1"/>
      <c r="B103" s="88" t="s">
        <v>212</v>
      </c>
      <c r="E103" s="3"/>
      <c r="K103" s="12"/>
    </row>
    <row r="104" ht="13.5" customHeight="1">
      <c r="A104" s="1"/>
      <c r="E104" s="3"/>
      <c r="K104" s="12"/>
    </row>
    <row r="105" ht="13.5" customHeight="1">
      <c r="A105" s="1"/>
      <c r="B105" s="2" t="s">
        <v>213</v>
      </c>
      <c r="E105" s="3"/>
    </row>
    <row r="106" ht="13.5" customHeight="1">
      <c r="A106" s="1"/>
      <c r="B106" s="2" t="s">
        <v>214</v>
      </c>
      <c r="E106" s="3"/>
    </row>
    <row r="107" ht="13.5" customHeight="1">
      <c r="A107" s="1"/>
      <c r="B107" s="2" t="s">
        <v>215</v>
      </c>
      <c r="E107" s="3"/>
    </row>
    <row r="108" ht="13.5" customHeight="1">
      <c r="A108" s="1"/>
      <c r="B108" s="2" t="s">
        <v>216</v>
      </c>
      <c r="E108" s="3"/>
      <c r="M108" s="89" t="s">
        <v>217</v>
      </c>
    </row>
    <row r="109" ht="13.5" customHeight="1">
      <c r="A109" s="1"/>
      <c r="E109" s="3"/>
    </row>
    <row r="110" ht="13.5" customHeight="1">
      <c r="A110" s="1"/>
      <c r="E110" s="3"/>
    </row>
    <row r="111" ht="13.5" customHeight="1">
      <c r="A111" s="1"/>
      <c r="E111" s="3"/>
    </row>
    <row r="112" ht="13.5" customHeight="1">
      <c r="A112" s="1"/>
      <c r="E112" s="3"/>
    </row>
    <row r="113" ht="13.5" customHeight="1">
      <c r="A113" s="1"/>
      <c r="E113" s="3"/>
    </row>
    <row r="114" ht="13.5" customHeight="1">
      <c r="A114" s="1"/>
      <c r="E114" s="3"/>
    </row>
    <row r="115" ht="13.5" customHeight="1">
      <c r="A115" s="1"/>
      <c r="E115" s="3"/>
    </row>
    <row r="116" ht="13.5" customHeight="1">
      <c r="A116" s="1"/>
      <c r="E116" s="3"/>
    </row>
    <row r="117" ht="13.5" customHeight="1">
      <c r="A117" s="1"/>
      <c r="E117" s="3"/>
    </row>
    <row r="118" ht="13.5" customHeight="1">
      <c r="A118" s="1"/>
      <c r="E118" s="3"/>
    </row>
    <row r="119" ht="13.5" customHeight="1">
      <c r="A119" s="1"/>
      <c r="E119" s="3"/>
    </row>
    <row r="120" ht="13.5" customHeight="1">
      <c r="A120" s="1"/>
      <c r="E120" s="3"/>
    </row>
    <row r="121" ht="13.5" customHeight="1">
      <c r="A121" s="1"/>
      <c r="E121" s="3"/>
    </row>
    <row r="122" ht="13.5" customHeight="1">
      <c r="A122" s="1"/>
      <c r="E122" s="3"/>
    </row>
    <row r="123" ht="13.5" customHeight="1">
      <c r="A123" s="1"/>
      <c r="E123" s="3"/>
    </row>
    <row r="124" ht="13.5" customHeight="1">
      <c r="A124" s="1"/>
      <c r="E124" s="3"/>
    </row>
    <row r="125" ht="13.5" customHeight="1">
      <c r="A125" s="1"/>
      <c r="E125" s="3"/>
    </row>
    <row r="126" ht="13.5" customHeight="1">
      <c r="A126" s="1"/>
      <c r="E126" s="3"/>
    </row>
    <row r="127" ht="13.5" customHeight="1">
      <c r="A127" s="1"/>
      <c r="E127" s="3"/>
    </row>
    <row r="128" ht="13.5" customHeight="1">
      <c r="A128" s="1"/>
      <c r="E128" s="3"/>
    </row>
    <row r="129" ht="13.5" customHeight="1">
      <c r="A129" s="1"/>
      <c r="E129" s="3"/>
    </row>
    <row r="130" ht="13.5" customHeight="1">
      <c r="A130" s="1"/>
      <c r="E130" s="3"/>
    </row>
    <row r="131" ht="13.5" customHeight="1">
      <c r="A131" s="1"/>
      <c r="E131" s="3"/>
    </row>
    <row r="132" ht="13.5" customHeight="1">
      <c r="A132" s="1"/>
      <c r="E132" s="3"/>
    </row>
    <row r="133" ht="13.5" customHeight="1">
      <c r="A133" s="1"/>
      <c r="E133" s="3"/>
    </row>
    <row r="134" ht="13.5" customHeight="1">
      <c r="A134" s="1"/>
      <c r="E134" s="3"/>
    </row>
    <row r="135" ht="13.5" customHeight="1">
      <c r="A135" s="1"/>
      <c r="E135" s="3"/>
    </row>
    <row r="136" ht="13.5" customHeight="1">
      <c r="A136" s="1"/>
      <c r="E136" s="3"/>
    </row>
    <row r="137" ht="13.5" customHeight="1">
      <c r="A137" s="1"/>
      <c r="E137" s="3"/>
    </row>
    <row r="138" ht="13.5" customHeight="1">
      <c r="A138" s="1"/>
      <c r="E138" s="3"/>
    </row>
    <row r="139" ht="13.5" customHeight="1">
      <c r="A139" s="1"/>
      <c r="E139" s="3"/>
    </row>
    <row r="140" ht="13.5" customHeight="1">
      <c r="A140" s="1"/>
      <c r="E140" s="3"/>
    </row>
    <row r="141" ht="13.5" customHeight="1">
      <c r="A141" s="1"/>
      <c r="E141" s="3"/>
    </row>
    <row r="142" ht="13.5" customHeight="1">
      <c r="A142" s="1"/>
      <c r="E142" s="3"/>
    </row>
    <row r="143" ht="13.5" customHeight="1">
      <c r="A143" s="1"/>
      <c r="E143" s="3"/>
    </row>
    <row r="144" ht="13.5" customHeight="1">
      <c r="A144" s="1"/>
      <c r="E144" s="3"/>
    </row>
    <row r="145" ht="13.5" customHeight="1">
      <c r="A145" s="1"/>
      <c r="E145" s="3"/>
    </row>
    <row r="146" ht="13.5" customHeight="1">
      <c r="A146" s="1"/>
      <c r="E146" s="3"/>
    </row>
    <row r="147" ht="13.5" customHeight="1">
      <c r="A147" s="1"/>
      <c r="E147" s="3"/>
    </row>
    <row r="148" ht="13.5" customHeight="1">
      <c r="A148" s="1"/>
      <c r="E148" s="3"/>
    </row>
    <row r="149" ht="13.5" customHeight="1">
      <c r="A149" s="1"/>
      <c r="E149" s="3"/>
    </row>
    <row r="150" ht="13.5" customHeight="1">
      <c r="A150" s="1"/>
      <c r="E150" s="3"/>
    </row>
    <row r="151" ht="13.5" customHeight="1">
      <c r="A151" s="1"/>
      <c r="E151" s="3"/>
    </row>
    <row r="152" ht="13.5" customHeight="1">
      <c r="A152" s="1"/>
      <c r="E152" s="3"/>
    </row>
    <row r="153" ht="13.5" customHeight="1">
      <c r="A153" s="1"/>
      <c r="E153" s="3"/>
    </row>
    <row r="154" ht="13.5" customHeight="1">
      <c r="A154" s="1"/>
      <c r="E154" s="3"/>
    </row>
    <row r="155" ht="13.5" customHeight="1">
      <c r="A155" s="1"/>
      <c r="E155" s="3"/>
    </row>
    <row r="156" ht="13.5" customHeight="1">
      <c r="A156" s="1"/>
      <c r="E156" s="3"/>
    </row>
    <row r="157" ht="13.5" customHeight="1">
      <c r="A157" s="1"/>
      <c r="E157" s="3"/>
    </row>
    <row r="158" ht="13.5" customHeight="1">
      <c r="A158" s="1"/>
      <c r="E158" s="3"/>
    </row>
    <row r="159" ht="13.5" customHeight="1">
      <c r="A159" s="1"/>
      <c r="E159" s="3"/>
    </row>
    <row r="160" ht="13.5" customHeight="1">
      <c r="A160" s="1"/>
      <c r="E160" s="3"/>
    </row>
    <row r="161" ht="13.5" customHeight="1">
      <c r="A161" s="1"/>
      <c r="E161" s="3"/>
    </row>
    <row r="162" ht="13.5" customHeight="1">
      <c r="A162" s="1"/>
      <c r="E162" s="3"/>
    </row>
    <row r="163" ht="13.5" customHeight="1">
      <c r="A163" s="1"/>
      <c r="E163" s="3"/>
    </row>
    <row r="164" ht="13.5" customHeight="1">
      <c r="A164" s="1"/>
      <c r="E164" s="3"/>
    </row>
    <row r="165" ht="13.5" customHeight="1">
      <c r="A165" s="1"/>
      <c r="E165" s="3"/>
    </row>
    <row r="166" ht="13.5" customHeight="1">
      <c r="A166" s="1"/>
      <c r="E166" s="3"/>
    </row>
    <row r="167" ht="13.5" customHeight="1">
      <c r="A167" s="1"/>
      <c r="E167" s="3"/>
    </row>
    <row r="168" ht="13.5" customHeight="1">
      <c r="A168" s="1"/>
      <c r="E168" s="3"/>
    </row>
    <row r="169" ht="13.5" customHeight="1">
      <c r="A169" s="1"/>
      <c r="E169" s="3"/>
    </row>
    <row r="170" ht="13.5" customHeight="1">
      <c r="A170" s="1"/>
      <c r="E170" s="3"/>
    </row>
    <row r="171" ht="13.5" customHeight="1">
      <c r="A171" s="1"/>
      <c r="E171" s="3"/>
    </row>
    <row r="172" ht="13.5" customHeight="1">
      <c r="A172" s="1"/>
      <c r="E172" s="3"/>
    </row>
    <row r="173" ht="13.5" customHeight="1">
      <c r="A173" s="1"/>
      <c r="E173" s="3"/>
    </row>
    <row r="174" ht="13.5" customHeight="1">
      <c r="A174" s="1"/>
      <c r="E174" s="3"/>
    </row>
    <row r="175" ht="13.5" customHeight="1">
      <c r="A175" s="1"/>
      <c r="E175" s="3"/>
    </row>
    <row r="176" ht="13.5" customHeight="1">
      <c r="A176" s="1"/>
      <c r="E176" s="3"/>
    </row>
    <row r="177" ht="13.5" customHeight="1">
      <c r="A177" s="1"/>
      <c r="E177" s="3"/>
    </row>
    <row r="178" ht="13.5" customHeight="1">
      <c r="A178" s="1"/>
      <c r="E178" s="3"/>
    </row>
    <row r="179" ht="13.5" customHeight="1">
      <c r="A179" s="1"/>
      <c r="E179" s="3"/>
    </row>
    <row r="180" ht="13.5" customHeight="1">
      <c r="A180" s="1"/>
      <c r="E180" s="3"/>
    </row>
    <row r="181" ht="13.5" customHeight="1">
      <c r="A181" s="1"/>
      <c r="E181" s="3"/>
    </row>
    <row r="182" ht="13.5" customHeight="1">
      <c r="A182" s="1"/>
      <c r="E182" s="3"/>
    </row>
    <row r="183" ht="13.5" customHeight="1">
      <c r="A183" s="1"/>
      <c r="E183" s="3"/>
    </row>
    <row r="184" ht="13.5" customHeight="1">
      <c r="A184" s="1"/>
      <c r="E184" s="3"/>
    </row>
    <row r="185" ht="13.5" customHeight="1">
      <c r="A185" s="1"/>
      <c r="E185" s="3"/>
    </row>
    <row r="186" ht="13.5" customHeight="1">
      <c r="A186" s="1"/>
      <c r="E186" s="3"/>
    </row>
    <row r="187" ht="13.5" customHeight="1">
      <c r="A187" s="1"/>
      <c r="E187" s="3"/>
    </row>
    <row r="188" ht="13.5" customHeight="1">
      <c r="A188" s="1"/>
      <c r="E188" s="3"/>
    </row>
    <row r="189" ht="13.5" customHeight="1">
      <c r="A189" s="1"/>
      <c r="E189" s="3"/>
    </row>
    <row r="190" ht="13.5" customHeight="1">
      <c r="A190" s="1"/>
      <c r="E190" s="3"/>
    </row>
    <row r="191" ht="13.5" customHeight="1">
      <c r="A191" s="1"/>
      <c r="E191" s="3"/>
    </row>
    <row r="192" ht="13.5" customHeight="1">
      <c r="A192" s="1"/>
      <c r="E192" s="3"/>
    </row>
    <row r="193" ht="13.5" customHeight="1">
      <c r="A193" s="1"/>
      <c r="E193" s="3"/>
    </row>
    <row r="194" ht="13.5" customHeight="1">
      <c r="A194" s="1"/>
      <c r="E194" s="3"/>
    </row>
    <row r="195" ht="13.5" customHeight="1">
      <c r="A195" s="1"/>
      <c r="E195" s="3"/>
    </row>
    <row r="196" ht="13.5" customHeight="1">
      <c r="A196" s="1"/>
      <c r="E196" s="3"/>
    </row>
    <row r="197" ht="13.5" customHeight="1">
      <c r="A197" s="1"/>
      <c r="E197" s="3"/>
    </row>
    <row r="198" ht="13.5" customHeight="1">
      <c r="A198" s="1"/>
      <c r="E198" s="3"/>
    </row>
    <row r="199" ht="13.5" customHeight="1">
      <c r="A199" s="1"/>
      <c r="E199" s="3"/>
    </row>
    <row r="200" ht="13.5" customHeight="1">
      <c r="A200" s="1"/>
      <c r="E200" s="3"/>
    </row>
    <row r="201" ht="13.5" customHeight="1">
      <c r="A201" s="1"/>
      <c r="E201" s="3"/>
    </row>
    <row r="202" ht="13.5" customHeight="1">
      <c r="A202" s="1"/>
      <c r="E202" s="3"/>
    </row>
    <row r="203" ht="13.5" customHeight="1">
      <c r="A203" s="1"/>
      <c r="E203" s="3"/>
    </row>
    <row r="204" ht="13.5" customHeight="1">
      <c r="A204" s="1"/>
      <c r="E204" s="3"/>
    </row>
    <row r="205" ht="13.5" customHeight="1">
      <c r="A205" s="1"/>
      <c r="E205" s="3"/>
    </row>
    <row r="206" ht="13.5" customHeight="1">
      <c r="A206" s="1"/>
      <c r="E206" s="3"/>
    </row>
    <row r="207" ht="13.5" customHeight="1">
      <c r="A207" s="1"/>
      <c r="E207" s="3"/>
    </row>
    <row r="208" ht="13.5" customHeight="1">
      <c r="A208" s="1"/>
      <c r="E208" s="3"/>
    </row>
    <row r="209" ht="13.5" customHeight="1">
      <c r="A209" s="1"/>
      <c r="E209" s="3"/>
    </row>
    <row r="210" ht="13.5" customHeight="1">
      <c r="A210" s="1"/>
      <c r="E210" s="3"/>
    </row>
    <row r="211" ht="13.5" customHeight="1">
      <c r="A211" s="1"/>
      <c r="E211" s="3"/>
    </row>
    <row r="212" ht="13.5" customHeight="1">
      <c r="A212" s="1"/>
      <c r="E212" s="3"/>
    </row>
    <row r="213" ht="13.5" customHeight="1">
      <c r="A213" s="1"/>
      <c r="E213" s="3"/>
    </row>
    <row r="214" ht="13.5" customHeight="1">
      <c r="A214" s="1"/>
      <c r="E214" s="3"/>
    </row>
    <row r="215" ht="13.5" customHeight="1">
      <c r="A215" s="1"/>
      <c r="E215" s="3"/>
    </row>
    <row r="216" ht="13.5" customHeight="1">
      <c r="A216" s="1"/>
      <c r="E216" s="3"/>
    </row>
    <row r="217" ht="13.5" customHeight="1">
      <c r="A217" s="1"/>
      <c r="E217" s="3"/>
    </row>
    <row r="218" ht="13.5" customHeight="1">
      <c r="A218" s="1"/>
      <c r="E218" s="3"/>
    </row>
    <row r="219" ht="13.5" customHeight="1">
      <c r="A219" s="1"/>
      <c r="E219" s="3"/>
    </row>
    <row r="220" ht="13.5" customHeight="1">
      <c r="A220" s="1"/>
      <c r="E220" s="3"/>
    </row>
    <row r="221" ht="13.5" customHeight="1">
      <c r="A221" s="1"/>
      <c r="E221" s="3"/>
    </row>
    <row r="222" ht="13.5" customHeight="1">
      <c r="A222" s="1"/>
      <c r="E222" s="3"/>
    </row>
    <row r="223" ht="13.5" customHeight="1">
      <c r="A223" s="1"/>
      <c r="E223" s="3"/>
    </row>
    <row r="224" ht="13.5" customHeight="1">
      <c r="A224" s="1"/>
      <c r="E224" s="3"/>
    </row>
    <row r="225" ht="13.5" customHeight="1">
      <c r="A225" s="1"/>
      <c r="E225" s="3"/>
    </row>
    <row r="226" ht="13.5" customHeight="1">
      <c r="A226" s="1"/>
      <c r="E226" s="3"/>
    </row>
    <row r="227" ht="13.5" customHeight="1">
      <c r="A227" s="1"/>
      <c r="E227" s="3"/>
    </row>
    <row r="228" ht="13.5" customHeight="1">
      <c r="A228" s="1"/>
      <c r="E228" s="3"/>
    </row>
    <row r="229" ht="13.5" customHeight="1">
      <c r="A229" s="1"/>
      <c r="E229" s="3"/>
    </row>
    <row r="230" ht="13.5" customHeight="1">
      <c r="A230" s="1"/>
      <c r="E230" s="3"/>
    </row>
    <row r="231" ht="13.5" customHeight="1">
      <c r="A231" s="1"/>
      <c r="E231" s="3"/>
    </row>
    <row r="232" ht="13.5" customHeight="1">
      <c r="A232" s="1"/>
      <c r="E232" s="3"/>
    </row>
    <row r="233" ht="13.5" customHeight="1">
      <c r="A233" s="1"/>
      <c r="E233" s="3"/>
    </row>
    <row r="234" ht="13.5" customHeight="1">
      <c r="A234" s="1"/>
      <c r="E234" s="3"/>
    </row>
    <row r="235" ht="13.5" customHeight="1">
      <c r="A235" s="1"/>
      <c r="E235" s="3"/>
    </row>
    <row r="236" ht="13.5" customHeight="1">
      <c r="A236" s="1"/>
      <c r="E236" s="3"/>
    </row>
    <row r="237" ht="13.5" customHeight="1">
      <c r="A237" s="1"/>
      <c r="E237" s="3"/>
    </row>
    <row r="238" ht="13.5" customHeight="1">
      <c r="A238" s="1"/>
      <c r="E238" s="3"/>
    </row>
    <row r="239" ht="13.5" customHeight="1">
      <c r="A239" s="1"/>
      <c r="E239" s="3"/>
    </row>
    <row r="240" ht="13.5" customHeight="1">
      <c r="A240" s="1"/>
      <c r="E240" s="3"/>
    </row>
    <row r="241" ht="13.5" customHeight="1">
      <c r="A241" s="1"/>
      <c r="E241" s="3"/>
    </row>
    <row r="242" ht="13.5" customHeight="1">
      <c r="A242" s="1"/>
      <c r="E242" s="3"/>
    </row>
    <row r="243" ht="13.5" customHeight="1">
      <c r="A243" s="1"/>
      <c r="E243" s="3"/>
    </row>
    <row r="244" ht="13.5" customHeight="1">
      <c r="A244" s="1"/>
      <c r="E244" s="3"/>
    </row>
    <row r="245" ht="13.5" customHeight="1">
      <c r="A245" s="1"/>
      <c r="E245" s="3"/>
    </row>
    <row r="246" ht="13.5" customHeight="1">
      <c r="A246" s="1"/>
      <c r="E246" s="3"/>
    </row>
    <row r="247" ht="13.5" customHeight="1">
      <c r="A247" s="1"/>
      <c r="E247" s="3"/>
    </row>
    <row r="248" ht="13.5" customHeight="1">
      <c r="A248" s="1"/>
      <c r="E248" s="3"/>
    </row>
    <row r="249" ht="13.5" customHeight="1">
      <c r="A249" s="1"/>
      <c r="E249" s="3"/>
    </row>
    <row r="250" ht="13.5" customHeight="1">
      <c r="A250" s="1"/>
      <c r="E250" s="3"/>
    </row>
    <row r="251" ht="13.5" customHeight="1">
      <c r="A251" s="1"/>
      <c r="E251" s="3"/>
    </row>
    <row r="252" ht="13.5" customHeight="1">
      <c r="A252" s="1"/>
      <c r="E252" s="3"/>
    </row>
    <row r="253" ht="13.5" customHeight="1">
      <c r="A253" s="1"/>
      <c r="E253" s="3"/>
    </row>
    <row r="254" ht="13.5" customHeight="1">
      <c r="A254" s="1"/>
      <c r="E254" s="3"/>
    </row>
    <row r="255" ht="13.5" customHeight="1">
      <c r="A255" s="1"/>
      <c r="E255" s="3"/>
    </row>
    <row r="256" ht="13.5" customHeight="1">
      <c r="A256" s="1"/>
      <c r="E256" s="3"/>
    </row>
    <row r="257" ht="13.5" customHeight="1">
      <c r="A257" s="1"/>
      <c r="E257" s="3"/>
    </row>
    <row r="258" ht="13.5" customHeight="1">
      <c r="A258" s="1"/>
      <c r="E258" s="3"/>
    </row>
    <row r="259" ht="13.5" customHeight="1">
      <c r="A259" s="1"/>
      <c r="E259" s="3"/>
    </row>
    <row r="260" ht="13.5" customHeight="1">
      <c r="A260" s="1"/>
      <c r="E260" s="3"/>
    </row>
    <row r="261" ht="13.5" customHeight="1">
      <c r="A261" s="1"/>
      <c r="E261" s="3"/>
    </row>
    <row r="262" ht="13.5" customHeight="1">
      <c r="A262" s="1"/>
      <c r="E262" s="3"/>
    </row>
    <row r="263" ht="13.5" customHeight="1">
      <c r="A263" s="1"/>
      <c r="E263" s="3"/>
    </row>
    <row r="264" ht="13.5" customHeight="1">
      <c r="A264" s="1"/>
      <c r="E264" s="3"/>
    </row>
    <row r="265" ht="13.5" customHeight="1">
      <c r="A265" s="1"/>
      <c r="E265" s="3"/>
    </row>
    <row r="266" ht="13.5" customHeight="1">
      <c r="A266" s="1"/>
      <c r="E266" s="3"/>
    </row>
    <row r="267" ht="13.5" customHeight="1">
      <c r="A267" s="1"/>
      <c r="E267" s="3"/>
    </row>
    <row r="268" ht="13.5" customHeight="1">
      <c r="A268" s="1"/>
      <c r="E268" s="3"/>
    </row>
    <row r="269" ht="13.5" customHeight="1">
      <c r="A269" s="1"/>
      <c r="E269" s="3"/>
    </row>
    <row r="270" ht="13.5" customHeight="1">
      <c r="A270" s="1"/>
      <c r="E270" s="3"/>
    </row>
    <row r="271" ht="13.5" customHeight="1">
      <c r="A271" s="1"/>
      <c r="E271" s="3"/>
    </row>
    <row r="272" ht="13.5" customHeight="1">
      <c r="A272" s="1"/>
      <c r="E272" s="3"/>
    </row>
    <row r="273" ht="13.5" customHeight="1">
      <c r="A273" s="1"/>
      <c r="E273" s="3"/>
    </row>
    <row r="274" ht="13.5" customHeight="1">
      <c r="A274" s="1"/>
      <c r="E274" s="3"/>
    </row>
    <row r="275" ht="13.5" customHeight="1">
      <c r="A275" s="1"/>
      <c r="E275" s="3"/>
    </row>
    <row r="276" ht="13.5" customHeight="1">
      <c r="A276" s="1"/>
      <c r="E276" s="3"/>
    </row>
    <row r="277" ht="13.5" customHeight="1">
      <c r="A277" s="1"/>
      <c r="E277" s="3"/>
    </row>
    <row r="278" ht="13.5" customHeight="1">
      <c r="A278" s="1"/>
      <c r="E278" s="3"/>
    </row>
    <row r="279" ht="13.5" customHeight="1">
      <c r="A279" s="1"/>
      <c r="E279" s="3"/>
    </row>
    <row r="280" ht="13.5" customHeight="1">
      <c r="A280" s="1"/>
      <c r="E280" s="3"/>
    </row>
    <row r="281" ht="13.5" customHeight="1">
      <c r="A281" s="1"/>
      <c r="E281" s="3"/>
    </row>
    <row r="282" ht="13.5" customHeight="1">
      <c r="A282" s="1"/>
      <c r="E282" s="3"/>
    </row>
    <row r="283" ht="13.5" customHeight="1">
      <c r="A283" s="1"/>
      <c r="E283" s="3"/>
    </row>
    <row r="284" ht="13.5" customHeight="1">
      <c r="A284" s="1"/>
      <c r="E284" s="3"/>
    </row>
    <row r="285" ht="13.5" customHeight="1">
      <c r="A285" s="1"/>
      <c r="E285" s="3"/>
    </row>
    <row r="286" ht="13.5" customHeight="1">
      <c r="A286" s="1"/>
      <c r="E286" s="3"/>
    </row>
    <row r="287" ht="13.5" customHeight="1">
      <c r="A287" s="1"/>
      <c r="E287" s="3"/>
    </row>
    <row r="288" ht="13.5" customHeight="1">
      <c r="A288" s="1"/>
      <c r="E288" s="3"/>
    </row>
    <row r="289" ht="13.5" customHeight="1">
      <c r="A289" s="1"/>
      <c r="E289" s="3"/>
    </row>
    <row r="290" ht="13.5" customHeight="1">
      <c r="A290" s="1"/>
      <c r="E290" s="3"/>
    </row>
    <row r="291" ht="13.5" customHeight="1">
      <c r="A291" s="1"/>
      <c r="E291" s="3"/>
    </row>
    <row r="292" ht="13.5" customHeight="1">
      <c r="A292" s="1"/>
      <c r="E292" s="3"/>
    </row>
    <row r="293" ht="13.5" customHeight="1">
      <c r="A293" s="1"/>
      <c r="E293" s="3"/>
    </row>
    <row r="294" ht="13.5" customHeight="1">
      <c r="A294" s="1"/>
      <c r="E294" s="3"/>
    </row>
    <row r="295" ht="13.5" customHeight="1">
      <c r="A295" s="1"/>
      <c r="E295" s="3"/>
    </row>
    <row r="296" ht="13.5" customHeight="1">
      <c r="A296" s="1"/>
      <c r="E296" s="3"/>
    </row>
    <row r="297" ht="13.5" customHeight="1">
      <c r="A297" s="1"/>
      <c r="E297" s="3"/>
    </row>
    <row r="298" ht="13.5" customHeight="1">
      <c r="A298" s="1"/>
      <c r="E298" s="3"/>
    </row>
    <row r="299" ht="13.5" customHeight="1">
      <c r="A299" s="1"/>
      <c r="E299" s="3"/>
    </row>
    <row r="300" ht="13.5" customHeight="1">
      <c r="A300" s="1"/>
      <c r="E300" s="3"/>
    </row>
    <row r="301" ht="13.5" customHeight="1">
      <c r="A301" s="1"/>
      <c r="E301" s="3"/>
    </row>
    <row r="302" ht="13.5" customHeight="1">
      <c r="A302" s="1"/>
      <c r="E302" s="3"/>
    </row>
    <row r="303" ht="13.5" customHeight="1">
      <c r="A303" s="1"/>
      <c r="E303" s="3"/>
    </row>
    <row r="304" ht="13.5" customHeight="1">
      <c r="A304" s="1"/>
      <c r="E304" s="3"/>
    </row>
    <row r="305" ht="13.5" customHeight="1">
      <c r="A305" s="1"/>
      <c r="E305" s="3"/>
    </row>
    <row r="306" ht="13.5" customHeight="1">
      <c r="A306" s="1"/>
      <c r="E306" s="3"/>
    </row>
    <row r="307" ht="13.5" customHeight="1">
      <c r="A307" s="1"/>
      <c r="E307" s="3"/>
    </row>
    <row r="308" ht="13.5" customHeight="1">
      <c r="A308" s="1"/>
      <c r="E308" s="3"/>
    </row>
    <row r="309" ht="13.5" customHeight="1">
      <c r="A309" s="1"/>
      <c r="E309" s="3"/>
    </row>
    <row r="310" ht="13.5" customHeight="1">
      <c r="A310" s="1"/>
      <c r="E310" s="3"/>
    </row>
    <row r="311" ht="13.5" customHeight="1">
      <c r="A311" s="1"/>
      <c r="E311" s="3"/>
    </row>
    <row r="312" ht="13.5" customHeight="1">
      <c r="A312" s="1"/>
      <c r="E312" s="3"/>
    </row>
    <row r="313" ht="13.5" customHeight="1">
      <c r="A313" s="1"/>
      <c r="E313" s="3"/>
    </row>
    <row r="314" ht="13.5" customHeight="1">
      <c r="A314" s="1"/>
      <c r="E314" s="3"/>
    </row>
    <row r="315" ht="13.5" customHeight="1">
      <c r="A315" s="1"/>
      <c r="E315" s="3"/>
    </row>
    <row r="316" ht="13.5" customHeight="1">
      <c r="A316" s="1"/>
      <c r="E316" s="3"/>
    </row>
    <row r="317" ht="13.5" customHeight="1">
      <c r="A317" s="1"/>
      <c r="E317" s="3"/>
    </row>
    <row r="318" ht="13.5" customHeight="1">
      <c r="A318" s="1"/>
      <c r="E318" s="3"/>
    </row>
    <row r="319" ht="13.5" customHeight="1">
      <c r="A319" s="1"/>
      <c r="E319" s="3"/>
    </row>
    <row r="320" ht="13.5" customHeight="1">
      <c r="A320" s="1"/>
      <c r="E320" s="3"/>
    </row>
    <row r="321" ht="13.5" customHeight="1">
      <c r="A321" s="1"/>
      <c r="E321" s="3"/>
    </row>
    <row r="322" ht="13.5" customHeight="1">
      <c r="A322" s="1"/>
      <c r="E322" s="3"/>
    </row>
    <row r="323" ht="13.5" customHeight="1">
      <c r="A323" s="1"/>
      <c r="E323" s="3"/>
    </row>
    <row r="324" ht="13.5" customHeight="1">
      <c r="A324" s="1"/>
      <c r="E324" s="3"/>
    </row>
    <row r="325" ht="13.5" customHeight="1">
      <c r="A325" s="1"/>
      <c r="E325" s="3"/>
    </row>
    <row r="326" ht="13.5" customHeight="1">
      <c r="A326" s="1"/>
      <c r="E326" s="3"/>
    </row>
    <row r="327" ht="13.5" customHeight="1">
      <c r="A327" s="1"/>
      <c r="E327" s="3"/>
    </row>
    <row r="328" ht="13.5" customHeight="1">
      <c r="A328" s="1"/>
      <c r="E328" s="3"/>
    </row>
    <row r="329" ht="13.5" customHeight="1">
      <c r="A329" s="1"/>
      <c r="E329" s="3"/>
    </row>
    <row r="330" ht="13.5" customHeight="1">
      <c r="A330" s="1"/>
      <c r="E330" s="3"/>
    </row>
    <row r="331" ht="13.5" customHeight="1">
      <c r="A331" s="1"/>
      <c r="E331" s="3"/>
    </row>
    <row r="332" ht="13.5" customHeight="1">
      <c r="A332" s="1"/>
      <c r="E332" s="3"/>
    </row>
    <row r="333" ht="13.5" customHeight="1">
      <c r="A333" s="1"/>
      <c r="E333" s="3"/>
    </row>
    <row r="334" ht="13.5" customHeight="1">
      <c r="A334" s="1"/>
      <c r="E334" s="3"/>
    </row>
    <row r="335" ht="13.5" customHeight="1">
      <c r="A335" s="1"/>
      <c r="E335" s="3"/>
    </row>
    <row r="336" ht="13.5" customHeight="1">
      <c r="A336" s="1"/>
      <c r="E336" s="3"/>
    </row>
    <row r="337" ht="13.5" customHeight="1">
      <c r="A337" s="1"/>
      <c r="E337" s="3"/>
    </row>
    <row r="338" ht="13.5" customHeight="1">
      <c r="A338" s="1"/>
      <c r="E338" s="3"/>
    </row>
    <row r="339" ht="13.5" customHeight="1">
      <c r="A339" s="1"/>
      <c r="E339" s="3"/>
    </row>
    <row r="340" ht="13.5" customHeight="1">
      <c r="A340" s="1"/>
      <c r="E340" s="3"/>
    </row>
    <row r="341" ht="13.5" customHeight="1">
      <c r="A341" s="1"/>
      <c r="E341" s="3"/>
    </row>
    <row r="342" ht="13.5" customHeight="1">
      <c r="A342" s="1"/>
      <c r="E342" s="3"/>
    </row>
    <row r="343" ht="13.5" customHeight="1">
      <c r="A343" s="1"/>
      <c r="E343" s="3"/>
    </row>
    <row r="344" ht="13.5" customHeight="1">
      <c r="A344" s="1"/>
      <c r="E344" s="3"/>
    </row>
    <row r="345" ht="13.5" customHeight="1">
      <c r="A345" s="1"/>
      <c r="E345" s="3"/>
    </row>
    <row r="346" ht="13.5" customHeight="1">
      <c r="A346" s="1"/>
      <c r="E346" s="3"/>
    </row>
    <row r="347" ht="13.5" customHeight="1">
      <c r="A347" s="1"/>
      <c r="E347" s="3"/>
    </row>
    <row r="348" ht="13.5" customHeight="1">
      <c r="A348" s="1"/>
      <c r="E348" s="3"/>
    </row>
    <row r="349" ht="13.5" customHeight="1">
      <c r="A349" s="1"/>
      <c r="E349" s="3"/>
    </row>
    <row r="350" ht="13.5" customHeight="1">
      <c r="A350" s="1"/>
      <c r="E350" s="3"/>
    </row>
    <row r="351" ht="13.5" customHeight="1">
      <c r="A351" s="1"/>
      <c r="E351" s="3"/>
    </row>
    <row r="352" ht="13.5" customHeight="1">
      <c r="A352" s="1"/>
      <c r="E352" s="3"/>
    </row>
    <row r="353" ht="13.5" customHeight="1">
      <c r="A353" s="1"/>
      <c r="E353" s="3"/>
    </row>
    <row r="354" ht="13.5" customHeight="1">
      <c r="A354" s="1"/>
      <c r="E354" s="3"/>
    </row>
    <row r="355" ht="13.5" customHeight="1">
      <c r="A355" s="1"/>
      <c r="E355" s="3"/>
    </row>
    <row r="356" ht="13.5" customHeight="1">
      <c r="A356" s="1"/>
      <c r="E356" s="3"/>
    </row>
    <row r="357" ht="13.5" customHeight="1">
      <c r="A357" s="1"/>
      <c r="E357" s="3"/>
    </row>
    <row r="358" ht="13.5" customHeight="1">
      <c r="A358" s="1"/>
      <c r="E358" s="3"/>
    </row>
    <row r="359" ht="13.5" customHeight="1">
      <c r="A359" s="1"/>
      <c r="E359" s="3"/>
    </row>
    <row r="360" ht="13.5" customHeight="1">
      <c r="A360" s="1"/>
      <c r="E360" s="3"/>
    </row>
    <row r="361" ht="13.5" customHeight="1">
      <c r="A361" s="1"/>
      <c r="E361" s="3"/>
    </row>
    <row r="362" ht="13.5" customHeight="1">
      <c r="A362" s="1"/>
      <c r="E362" s="3"/>
    </row>
    <row r="363" ht="13.5" customHeight="1">
      <c r="A363" s="1"/>
      <c r="E363" s="3"/>
    </row>
    <row r="364" ht="13.5" customHeight="1">
      <c r="A364" s="1"/>
      <c r="E364" s="3"/>
    </row>
    <row r="365" ht="13.5" customHeight="1">
      <c r="A365" s="1"/>
      <c r="E365" s="3"/>
    </row>
    <row r="366" ht="13.5" customHeight="1">
      <c r="A366" s="1"/>
      <c r="E366" s="3"/>
    </row>
    <row r="367" ht="13.5" customHeight="1">
      <c r="A367" s="1"/>
      <c r="E367" s="3"/>
    </row>
    <row r="368" ht="13.5" customHeight="1">
      <c r="A368" s="1"/>
      <c r="E368" s="3"/>
    </row>
    <row r="369" ht="13.5" customHeight="1">
      <c r="A369" s="1"/>
      <c r="E369" s="3"/>
    </row>
    <row r="370" ht="13.5" customHeight="1">
      <c r="A370" s="1"/>
      <c r="E370" s="3"/>
    </row>
    <row r="371" ht="13.5" customHeight="1">
      <c r="A371" s="1"/>
      <c r="E371" s="3"/>
    </row>
    <row r="372" ht="13.5" customHeight="1">
      <c r="A372" s="1"/>
      <c r="E372" s="3"/>
    </row>
    <row r="373" ht="13.5" customHeight="1">
      <c r="A373" s="1"/>
      <c r="E373" s="3"/>
    </row>
    <row r="374" ht="13.5" customHeight="1">
      <c r="A374" s="1"/>
      <c r="E374" s="3"/>
    </row>
    <row r="375" ht="13.5" customHeight="1">
      <c r="A375" s="1"/>
      <c r="E375" s="3"/>
    </row>
    <row r="376" ht="13.5" customHeight="1">
      <c r="A376" s="1"/>
      <c r="E376" s="3"/>
    </row>
    <row r="377" ht="13.5" customHeight="1">
      <c r="A377" s="1"/>
      <c r="E377" s="3"/>
    </row>
    <row r="378" ht="13.5" customHeight="1">
      <c r="A378" s="1"/>
      <c r="E378" s="3"/>
    </row>
    <row r="379" ht="13.5" customHeight="1">
      <c r="A379" s="1"/>
      <c r="E379" s="3"/>
    </row>
    <row r="380" ht="13.5" customHeight="1">
      <c r="A380" s="1"/>
      <c r="E380" s="3"/>
    </row>
    <row r="381" ht="13.5" customHeight="1">
      <c r="A381" s="1"/>
      <c r="E381" s="3"/>
    </row>
    <row r="382" ht="13.5" customHeight="1">
      <c r="A382" s="1"/>
      <c r="E382" s="3"/>
    </row>
    <row r="383" ht="13.5" customHeight="1">
      <c r="A383" s="1"/>
      <c r="E383" s="3"/>
    </row>
    <row r="384" ht="13.5" customHeight="1">
      <c r="A384" s="1"/>
      <c r="E384" s="3"/>
    </row>
    <row r="385" ht="13.5" customHeight="1">
      <c r="A385" s="1"/>
      <c r="E385" s="3"/>
    </row>
    <row r="386" ht="13.5" customHeight="1">
      <c r="A386" s="1"/>
      <c r="E386" s="3"/>
    </row>
    <row r="387" ht="13.5" customHeight="1">
      <c r="A387" s="1"/>
      <c r="E387" s="3"/>
    </row>
    <row r="388" ht="13.5" customHeight="1">
      <c r="A388" s="1"/>
      <c r="E388" s="3"/>
    </row>
    <row r="389" ht="13.5" customHeight="1">
      <c r="A389" s="1"/>
      <c r="E389" s="3"/>
    </row>
    <row r="390" ht="13.5" customHeight="1">
      <c r="A390" s="1"/>
      <c r="E390" s="3"/>
    </row>
    <row r="391" ht="13.5" customHeight="1">
      <c r="A391" s="1"/>
      <c r="E391" s="3"/>
    </row>
    <row r="392" ht="13.5" customHeight="1">
      <c r="A392" s="1"/>
      <c r="E392" s="3"/>
    </row>
    <row r="393" ht="13.5" customHeight="1">
      <c r="A393" s="1"/>
      <c r="E393" s="3"/>
    </row>
    <row r="394" ht="13.5" customHeight="1">
      <c r="A394" s="1"/>
      <c r="E394" s="3"/>
    </row>
    <row r="395" ht="13.5" customHeight="1">
      <c r="A395" s="1"/>
      <c r="E395" s="3"/>
    </row>
    <row r="396" ht="13.5" customHeight="1">
      <c r="A396" s="1"/>
      <c r="E396" s="3"/>
    </row>
    <row r="397" ht="13.5" customHeight="1">
      <c r="A397" s="1"/>
      <c r="E397" s="3"/>
    </row>
    <row r="398" ht="13.5" customHeight="1">
      <c r="A398" s="1"/>
      <c r="E398" s="3"/>
    </row>
    <row r="399" ht="13.5" customHeight="1">
      <c r="A399" s="1"/>
      <c r="E399" s="3"/>
    </row>
    <row r="400" ht="13.5" customHeight="1">
      <c r="A400" s="1"/>
      <c r="E400" s="3"/>
    </row>
    <row r="401" ht="13.5" customHeight="1">
      <c r="A401" s="1"/>
      <c r="E401" s="3"/>
    </row>
    <row r="402" ht="13.5" customHeight="1">
      <c r="A402" s="1"/>
      <c r="E402" s="3"/>
    </row>
    <row r="403" ht="13.5" customHeight="1">
      <c r="A403" s="1"/>
      <c r="E403" s="3"/>
    </row>
    <row r="404" ht="13.5" customHeight="1">
      <c r="A404" s="1"/>
      <c r="E404" s="3"/>
    </row>
    <row r="405" ht="13.5" customHeight="1">
      <c r="A405" s="1"/>
      <c r="E405" s="3"/>
    </row>
    <row r="406" ht="13.5" customHeight="1">
      <c r="A406" s="1"/>
      <c r="E406" s="3"/>
    </row>
    <row r="407" ht="13.5" customHeight="1">
      <c r="A407" s="1"/>
      <c r="E407" s="3"/>
    </row>
    <row r="408" ht="13.5" customHeight="1">
      <c r="A408" s="1"/>
      <c r="E408" s="3"/>
    </row>
    <row r="409" ht="13.5" customHeight="1">
      <c r="A409" s="1"/>
      <c r="E409" s="3"/>
    </row>
    <row r="410" ht="13.5" customHeight="1">
      <c r="A410" s="1"/>
      <c r="E410" s="3"/>
    </row>
    <row r="411" ht="13.5" customHeight="1">
      <c r="A411" s="1"/>
      <c r="E411" s="3"/>
    </row>
    <row r="412" ht="13.5" customHeight="1">
      <c r="A412" s="1"/>
      <c r="E412" s="3"/>
    </row>
    <row r="413" ht="13.5" customHeight="1">
      <c r="A413" s="1"/>
      <c r="E413" s="3"/>
    </row>
    <row r="414" ht="13.5" customHeight="1">
      <c r="A414" s="1"/>
      <c r="E414" s="3"/>
    </row>
    <row r="415" ht="13.5" customHeight="1">
      <c r="A415" s="1"/>
      <c r="E415" s="3"/>
    </row>
    <row r="416" ht="13.5" customHeight="1">
      <c r="A416" s="1"/>
      <c r="E416" s="3"/>
    </row>
    <row r="417" ht="13.5" customHeight="1">
      <c r="A417" s="1"/>
      <c r="E417" s="3"/>
    </row>
    <row r="418" ht="13.5" customHeight="1">
      <c r="A418" s="1"/>
      <c r="E418" s="3"/>
    </row>
    <row r="419" ht="13.5" customHeight="1">
      <c r="A419" s="1"/>
      <c r="E419" s="3"/>
    </row>
    <row r="420" ht="13.5" customHeight="1">
      <c r="A420" s="1"/>
      <c r="E420" s="3"/>
    </row>
    <row r="421" ht="13.5" customHeight="1">
      <c r="A421" s="1"/>
      <c r="E421" s="3"/>
    </row>
    <row r="422" ht="13.5" customHeight="1">
      <c r="A422" s="1"/>
      <c r="E422" s="3"/>
    </row>
    <row r="423" ht="13.5" customHeight="1">
      <c r="A423" s="1"/>
      <c r="E423" s="3"/>
    </row>
    <row r="424" ht="13.5" customHeight="1">
      <c r="A424" s="1"/>
      <c r="E424" s="3"/>
    </row>
    <row r="425" ht="13.5" customHeight="1">
      <c r="A425" s="1"/>
      <c r="E425" s="3"/>
    </row>
    <row r="426" ht="13.5" customHeight="1">
      <c r="A426" s="1"/>
      <c r="E426" s="3"/>
    </row>
    <row r="427" ht="13.5" customHeight="1">
      <c r="A427" s="1"/>
      <c r="E427" s="3"/>
    </row>
    <row r="428" ht="13.5" customHeight="1">
      <c r="A428" s="1"/>
      <c r="E428" s="3"/>
    </row>
    <row r="429" ht="13.5" customHeight="1">
      <c r="A429" s="1"/>
      <c r="E429" s="3"/>
    </row>
    <row r="430" ht="13.5" customHeight="1">
      <c r="A430" s="1"/>
      <c r="E430" s="3"/>
    </row>
    <row r="431" ht="13.5" customHeight="1">
      <c r="A431" s="1"/>
      <c r="E431" s="3"/>
    </row>
    <row r="432" ht="13.5" customHeight="1">
      <c r="A432" s="1"/>
      <c r="E432" s="3"/>
    </row>
    <row r="433" ht="13.5" customHeight="1">
      <c r="A433" s="1"/>
      <c r="E433" s="3"/>
    </row>
    <row r="434" ht="13.5" customHeight="1">
      <c r="A434" s="1"/>
      <c r="E434" s="3"/>
    </row>
    <row r="435" ht="13.5" customHeight="1">
      <c r="A435" s="1"/>
      <c r="E435" s="3"/>
    </row>
    <row r="436" ht="13.5" customHeight="1">
      <c r="A436" s="1"/>
      <c r="E436" s="3"/>
    </row>
    <row r="437" ht="13.5" customHeight="1">
      <c r="A437" s="1"/>
      <c r="E437" s="3"/>
    </row>
    <row r="438" ht="13.5" customHeight="1">
      <c r="A438" s="1"/>
      <c r="E438" s="3"/>
    </row>
    <row r="439" ht="13.5" customHeight="1">
      <c r="A439" s="1"/>
      <c r="E439" s="3"/>
    </row>
    <row r="440" ht="13.5" customHeight="1">
      <c r="A440" s="1"/>
      <c r="E440" s="3"/>
    </row>
    <row r="441" ht="13.5" customHeight="1">
      <c r="A441" s="1"/>
      <c r="E441" s="3"/>
    </row>
    <row r="442" ht="13.5" customHeight="1">
      <c r="A442" s="1"/>
      <c r="E442" s="3"/>
    </row>
    <row r="443" ht="13.5" customHeight="1">
      <c r="A443" s="1"/>
      <c r="E443" s="3"/>
    </row>
    <row r="444" ht="13.5" customHeight="1">
      <c r="A444" s="1"/>
      <c r="E444" s="3"/>
    </row>
    <row r="445" ht="13.5" customHeight="1">
      <c r="A445" s="1"/>
      <c r="E445" s="3"/>
    </row>
    <row r="446" ht="13.5" customHeight="1">
      <c r="A446" s="1"/>
      <c r="E446" s="3"/>
    </row>
    <row r="447" ht="13.5" customHeight="1">
      <c r="A447" s="1"/>
      <c r="E447" s="3"/>
    </row>
    <row r="448" ht="13.5" customHeight="1">
      <c r="A448" s="1"/>
      <c r="E448" s="3"/>
    </row>
    <row r="449" ht="13.5" customHeight="1">
      <c r="A449" s="1"/>
      <c r="E449" s="3"/>
    </row>
    <row r="450" ht="13.5" customHeight="1">
      <c r="A450" s="1"/>
      <c r="E450" s="3"/>
    </row>
    <row r="451" ht="13.5" customHeight="1">
      <c r="A451" s="1"/>
      <c r="E451" s="3"/>
    </row>
    <row r="452" ht="13.5" customHeight="1">
      <c r="A452" s="1"/>
      <c r="E452" s="3"/>
    </row>
    <row r="453" ht="13.5" customHeight="1">
      <c r="A453" s="1"/>
      <c r="E453" s="3"/>
    </row>
    <row r="454" ht="13.5" customHeight="1">
      <c r="A454" s="1"/>
      <c r="E454" s="3"/>
    </row>
    <row r="455" ht="13.5" customHeight="1">
      <c r="A455" s="1"/>
      <c r="E455" s="3"/>
    </row>
    <row r="456" ht="13.5" customHeight="1">
      <c r="A456" s="1"/>
      <c r="E456" s="3"/>
    </row>
    <row r="457" ht="13.5" customHeight="1">
      <c r="A457" s="1"/>
      <c r="E457" s="3"/>
    </row>
    <row r="458" ht="13.5" customHeight="1">
      <c r="A458" s="1"/>
      <c r="E458" s="3"/>
    </row>
    <row r="459" ht="13.5" customHeight="1">
      <c r="A459" s="1"/>
      <c r="E459" s="3"/>
    </row>
    <row r="460" ht="13.5" customHeight="1">
      <c r="A460" s="1"/>
      <c r="E460" s="3"/>
    </row>
    <row r="461" ht="13.5" customHeight="1">
      <c r="A461" s="1"/>
      <c r="E461" s="3"/>
    </row>
    <row r="462" ht="13.5" customHeight="1">
      <c r="A462" s="1"/>
      <c r="E462" s="3"/>
    </row>
    <row r="463" ht="13.5" customHeight="1">
      <c r="A463" s="1"/>
      <c r="E463" s="3"/>
    </row>
    <row r="464" ht="13.5" customHeight="1">
      <c r="A464" s="1"/>
      <c r="E464" s="3"/>
    </row>
    <row r="465" ht="13.5" customHeight="1">
      <c r="A465" s="1"/>
      <c r="E465" s="3"/>
    </row>
    <row r="466" ht="13.5" customHeight="1">
      <c r="A466" s="1"/>
      <c r="E466" s="3"/>
    </row>
    <row r="467" ht="13.5" customHeight="1">
      <c r="A467" s="1"/>
      <c r="E467" s="3"/>
    </row>
    <row r="468" ht="13.5" customHeight="1">
      <c r="A468" s="1"/>
      <c r="E468" s="3"/>
    </row>
    <row r="469" ht="13.5" customHeight="1">
      <c r="A469" s="1"/>
      <c r="E469" s="3"/>
    </row>
    <row r="470" ht="13.5" customHeight="1">
      <c r="A470" s="1"/>
      <c r="E470" s="3"/>
    </row>
    <row r="471" ht="13.5" customHeight="1">
      <c r="A471" s="1"/>
      <c r="E471" s="3"/>
    </row>
    <row r="472" ht="13.5" customHeight="1">
      <c r="A472" s="1"/>
      <c r="E472" s="3"/>
    </row>
    <row r="473" ht="13.5" customHeight="1">
      <c r="A473" s="1"/>
      <c r="E473" s="3"/>
    </row>
    <row r="474" ht="13.5" customHeight="1">
      <c r="A474" s="1"/>
      <c r="E474" s="3"/>
    </row>
    <row r="475" ht="13.5" customHeight="1">
      <c r="A475" s="1"/>
      <c r="E475" s="3"/>
    </row>
    <row r="476" ht="13.5" customHeight="1">
      <c r="A476" s="1"/>
      <c r="E476" s="3"/>
    </row>
    <row r="477" ht="13.5" customHeight="1">
      <c r="A477" s="1"/>
      <c r="E477" s="3"/>
    </row>
    <row r="478" ht="13.5" customHeight="1">
      <c r="A478" s="1"/>
      <c r="E478" s="3"/>
    </row>
    <row r="479" ht="13.5" customHeight="1">
      <c r="A479" s="1"/>
      <c r="E479" s="3"/>
    </row>
    <row r="480" ht="13.5" customHeight="1">
      <c r="A480" s="1"/>
      <c r="E480" s="3"/>
    </row>
    <row r="481" ht="13.5" customHeight="1">
      <c r="A481" s="1"/>
      <c r="E481" s="3"/>
    </row>
    <row r="482" ht="13.5" customHeight="1">
      <c r="A482" s="1"/>
      <c r="E482" s="3"/>
    </row>
    <row r="483" ht="13.5" customHeight="1">
      <c r="A483" s="1"/>
      <c r="E483" s="3"/>
    </row>
    <row r="484" ht="13.5" customHeight="1">
      <c r="A484" s="1"/>
      <c r="E484" s="3"/>
    </row>
    <row r="485" ht="13.5" customHeight="1">
      <c r="A485" s="1"/>
      <c r="E485" s="3"/>
    </row>
    <row r="486" ht="13.5" customHeight="1">
      <c r="A486" s="1"/>
      <c r="E486" s="3"/>
    </row>
    <row r="487" ht="13.5" customHeight="1">
      <c r="A487" s="1"/>
      <c r="E487" s="3"/>
    </row>
    <row r="488" ht="13.5" customHeight="1">
      <c r="A488" s="1"/>
      <c r="E488" s="3"/>
    </row>
    <row r="489" ht="13.5" customHeight="1">
      <c r="A489" s="1"/>
      <c r="E489" s="3"/>
    </row>
    <row r="490" ht="13.5" customHeight="1">
      <c r="A490" s="1"/>
      <c r="E490" s="3"/>
    </row>
    <row r="491" ht="13.5" customHeight="1">
      <c r="A491" s="1"/>
      <c r="E491" s="3"/>
    </row>
    <row r="492" ht="13.5" customHeight="1">
      <c r="A492" s="1"/>
      <c r="E492" s="3"/>
    </row>
    <row r="493" ht="13.5" customHeight="1">
      <c r="A493" s="1"/>
      <c r="E493" s="3"/>
    </row>
    <row r="494" ht="13.5" customHeight="1">
      <c r="A494" s="1"/>
      <c r="E494" s="3"/>
    </row>
    <row r="495" ht="13.5" customHeight="1">
      <c r="A495" s="1"/>
      <c r="E495" s="3"/>
    </row>
    <row r="496" ht="13.5" customHeight="1">
      <c r="A496" s="1"/>
      <c r="E496" s="3"/>
    </row>
    <row r="497" ht="13.5" customHeight="1">
      <c r="A497" s="1"/>
      <c r="E497" s="3"/>
    </row>
    <row r="498" ht="13.5" customHeight="1">
      <c r="A498" s="1"/>
      <c r="E498" s="3"/>
    </row>
    <row r="499" ht="13.5" customHeight="1">
      <c r="A499" s="1"/>
      <c r="E499" s="3"/>
    </row>
    <row r="500" ht="13.5" customHeight="1">
      <c r="A500" s="1"/>
      <c r="E500" s="3"/>
    </row>
    <row r="501" ht="13.5" customHeight="1">
      <c r="A501" s="1"/>
      <c r="E501" s="3"/>
    </row>
    <row r="502" ht="13.5" customHeight="1">
      <c r="A502" s="1"/>
      <c r="E502" s="3"/>
    </row>
    <row r="503" ht="13.5" customHeight="1">
      <c r="A503" s="1"/>
      <c r="E503" s="3"/>
    </row>
    <row r="504" ht="13.5" customHeight="1">
      <c r="A504" s="1"/>
      <c r="E504" s="3"/>
    </row>
    <row r="505" ht="13.5" customHeight="1">
      <c r="A505" s="1"/>
      <c r="E505" s="3"/>
    </row>
    <row r="506" ht="13.5" customHeight="1">
      <c r="A506" s="1"/>
      <c r="E506" s="3"/>
    </row>
    <row r="507" ht="13.5" customHeight="1">
      <c r="A507" s="1"/>
      <c r="E507" s="3"/>
    </row>
    <row r="508" ht="13.5" customHeight="1">
      <c r="A508" s="1"/>
      <c r="E508" s="3"/>
    </row>
    <row r="509" ht="13.5" customHeight="1">
      <c r="A509" s="1"/>
      <c r="E509" s="3"/>
    </row>
    <row r="510" ht="13.5" customHeight="1">
      <c r="A510" s="1"/>
      <c r="E510" s="3"/>
    </row>
    <row r="511" ht="13.5" customHeight="1">
      <c r="A511" s="1"/>
      <c r="E511" s="3"/>
    </row>
    <row r="512" ht="13.5" customHeight="1">
      <c r="A512" s="1"/>
      <c r="E512" s="3"/>
    </row>
    <row r="513" ht="13.5" customHeight="1">
      <c r="A513" s="1"/>
      <c r="E513" s="3"/>
    </row>
    <row r="514" ht="13.5" customHeight="1">
      <c r="A514" s="1"/>
      <c r="E514" s="3"/>
    </row>
    <row r="515" ht="13.5" customHeight="1">
      <c r="A515" s="1"/>
      <c r="E515" s="3"/>
    </row>
    <row r="516" ht="13.5" customHeight="1">
      <c r="A516" s="1"/>
      <c r="E516" s="3"/>
    </row>
    <row r="517" ht="13.5" customHeight="1">
      <c r="A517" s="1"/>
      <c r="E517" s="3"/>
    </row>
    <row r="518" ht="13.5" customHeight="1">
      <c r="A518" s="1"/>
      <c r="E518" s="3"/>
    </row>
    <row r="519" ht="13.5" customHeight="1">
      <c r="A519" s="1"/>
      <c r="E519" s="3"/>
    </row>
    <row r="520" ht="13.5" customHeight="1">
      <c r="A520" s="1"/>
      <c r="E520" s="3"/>
    </row>
    <row r="521" ht="13.5" customHeight="1">
      <c r="A521" s="1"/>
      <c r="E521" s="3"/>
    </row>
    <row r="522" ht="13.5" customHeight="1">
      <c r="A522" s="1"/>
      <c r="E522" s="3"/>
    </row>
    <row r="523" ht="13.5" customHeight="1">
      <c r="A523" s="1"/>
      <c r="E523" s="3"/>
    </row>
    <row r="524" ht="13.5" customHeight="1">
      <c r="A524" s="1"/>
      <c r="E524" s="3"/>
    </row>
    <row r="525" ht="13.5" customHeight="1">
      <c r="A525" s="1"/>
      <c r="E525" s="3"/>
    </row>
    <row r="526" ht="13.5" customHeight="1">
      <c r="A526" s="1"/>
      <c r="E526" s="3"/>
    </row>
    <row r="527" ht="13.5" customHeight="1">
      <c r="A527" s="1"/>
      <c r="E527" s="3"/>
    </row>
    <row r="528" ht="13.5" customHeight="1">
      <c r="A528" s="1"/>
      <c r="E528" s="3"/>
    </row>
    <row r="529" ht="13.5" customHeight="1">
      <c r="A529" s="1"/>
      <c r="E529" s="3"/>
    </row>
    <row r="530" ht="13.5" customHeight="1">
      <c r="A530" s="1"/>
      <c r="E530" s="3"/>
    </row>
    <row r="531" ht="13.5" customHeight="1">
      <c r="A531" s="1"/>
      <c r="E531" s="3"/>
    </row>
    <row r="532" ht="13.5" customHeight="1">
      <c r="A532" s="1"/>
      <c r="E532" s="3"/>
    </row>
    <row r="533" ht="13.5" customHeight="1">
      <c r="A533" s="1"/>
      <c r="E533" s="3"/>
    </row>
    <row r="534" ht="13.5" customHeight="1">
      <c r="A534" s="1"/>
      <c r="E534" s="3"/>
    </row>
    <row r="535" ht="13.5" customHeight="1">
      <c r="A535" s="1"/>
      <c r="E535" s="3"/>
    </row>
    <row r="536" ht="13.5" customHeight="1">
      <c r="A536" s="1"/>
      <c r="E536" s="3"/>
    </row>
    <row r="537" ht="13.5" customHeight="1">
      <c r="A537" s="1"/>
      <c r="E537" s="3"/>
    </row>
    <row r="538" ht="13.5" customHeight="1">
      <c r="A538" s="1"/>
      <c r="E538" s="3"/>
    </row>
    <row r="539" ht="13.5" customHeight="1">
      <c r="A539" s="1"/>
      <c r="E539" s="3"/>
    </row>
    <row r="540" ht="13.5" customHeight="1">
      <c r="A540" s="1"/>
      <c r="E540" s="3"/>
    </row>
    <row r="541" ht="13.5" customHeight="1">
      <c r="A541" s="1"/>
      <c r="E541" s="3"/>
    </row>
    <row r="542" ht="13.5" customHeight="1">
      <c r="A542" s="1"/>
      <c r="E542" s="3"/>
    </row>
    <row r="543" ht="13.5" customHeight="1">
      <c r="A543" s="1"/>
      <c r="E543" s="3"/>
    </row>
    <row r="544" ht="13.5" customHeight="1">
      <c r="A544" s="1"/>
      <c r="E544" s="3"/>
    </row>
    <row r="545" ht="13.5" customHeight="1">
      <c r="A545" s="1"/>
      <c r="E545" s="3"/>
    </row>
    <row r="546" ht="13.5" customHeight="1">
      <c r="A546" s="1"/>
      <c r="E546" s="3"/>
    </row>
    <row r="547" ht="13.5" customHeight="1">
      <c r="A547" s="1"/>
      <c r="E547" s="3"/>
    </row>
    <row r="548" ht="13.5" customHeight="1">
      <c r="A548" s="1"/>
      <c r="E548" s="3"/>
    </row>
    <row r="549" ht="13.5" customHeight="1">
      <c r="A549" s="1"/>
      <c r="E549" s="3"/>
    </row>
    <row r="550" ht="13.5" customHeight="1">
      <c r="A550" s="1"/>
      <c r="E550" s="3"/>
    </row>
    <row r="551" ht="13.5" customHeight="1">
      <c r="A551" s="1"/>
      <c r="E551" s="3"/>
    </row>
    <row r="552" ht="13.5" customHeight="1">
      <c r="A552" s="1"/>
      <c r="E552" s="3"/>
    </row>
    <row r="553" ht="13.5" customHeight="1">
      <c r="A553" s="1"/>
      <c r="E553" s="3"/>
    </row>
    <row r="554" ht="13.5" customHeight="1">
      <c r="A554" s="1"/>
      <c r="E554" s="3"/>
    </row>
    <row r="555" ht="13.5" customHeight="1">
      <c r="A555" s="1"/>
      <c r="E555" s="3"/>
    </row>
    <row r="556" ht="13.5" customHeight="1">
      <c r="A556" s="1"/>
      <c r="E556" s="3"/>
    </row>
    <row r="557" ht="13.5" customHeight="1">
      <c r="A557" s="1"/>
      <c r="E557" s="3"/>
    </row>
    <row r="558" ht="13.5" customHeight="1">
      <c r="A558" s="1"/>
      <c r="E558" s="3"/>
    </row>
    <row r="559" ht="13.5" customHeight="1">
      <c r="A559" s="1"/>
      <c r="E559" s="3"/>
    </row>
    <row r="560" ht="13.5" customHeight="1">
      <c r="A560" s="1"/>
      <c r="E560" s="3"/>
    </row>
    <row r="561" ht="13.5" customHeight="1">
      <c r="A561" s="1"/>
      <c r="E561" s="3"/>
    </row>
    <row r="562" ht="13.5" customHeight="1">
      <c r="A562" s="1"/>
      <c r="E562" s="3"/>
    </row>
    <row r="563" ht="13.5" customHeight="1">
      <c r="A563" s="1"/>
      <c r="E563" s="3"/>
    </row>
    <row r="564" ht="13.5" customHeight="1">
      <c r="A564" s="1"/>
      <c r="E564" s="3"/>
    </row>
    <row r="565" ht="13.5" customHeight="1">
      <c r="A565" s="1"/>
      <c r="E565" s="3"/>
    </row>
    <row r="566" ht="13.5" customHeight="1">
      <c r="A566" s="1"/>
      <c r="E566" s="3"/>
    </row>
    <row r="567" ht="13.5" customHeight="1">
      <c r="A567" s="1"/>
      <c r="E567" s="3"/>
    </row>
    <row r="568" ht="13.5" customHeight="1">
      <c r="A568" s="1"/>
      <c r="E568" s="3"/>
    </row>
    <row r="569" ht="13.5" customHeight="1">
      <c r="A569" s="1"/>
      <c r="E569" s="3"/>
    </row>
    <row r="570" ht="13.5" customHeight="1">
      <c r="A570" s="1"/>
      <c r="E570" s="3"/>
    </row>
    <row r="571" ht="13.5" customHeight="1">
      <c r="A571" s="1"/>
      <c r="E571" s="3"/>
    </row>
    <row r="572" ht="13.5" customHeight="1">
      <c r="A572" s="1"/>
      <c r="E572" s="3"/>
    </row>
    <row r="573" ht="13.5" customHeight="1">
      <c r="A573" s="1"/>
      <c r="E573" s="3"/>
    </row>
    <row r="574" ht="13.5" customHeight="1">
      <c r="A574" s="1"/>
      <c r="E574" s="3"/>
    </row>
    <row r="575" ht="13.5" customHeight="1">
      <c r="A575" s="1"/>
      <c r="E575" s="3"/>
    </row>
    <row r="576" ht="13.5" customHeight="1">
      <c r="A576" s="1"/>
      <c r="E576" s="3"/>
    </row>
    <row r="577" ht="13.5" customHeight="1">
      <c r="A577" s="1"/>
      <c r="E577" s="3"/>
    </row>
    <row r="578" ht="13.5" customHeight="1">
      <c r="A578" s="1"/>
      <c r="E578" s="3"/>
    </row>
    <row r="579" ht="13.5" customHeight="1">
      <c r="A579" s="1"/>
      <c r="E579" s="3"/>
    </row>
    <row r="580" ht="13.5" customHeight="1">
      <c r="A580" s="1"/>
      <c r="E580" s="3"/>
    </row>
    <row r="581" ht="13.5" customHeight="1">
      <c r="A581" s="1"/>
      <c r="E581" s="3"/>
    </row>
    <row r="582" ht="13.5" customHeight="1">
      <c r="A582" s="1"/>
      <c r="E582" s="3"/>
    </row>
    <row r="583" ht="13.5" customHeight="1">
      <c r="A583" s="1"/>
      <c r="E583" s="3"/>
    </row>
    <row r="584" ht="13.5" customHeight="1">
      <c r="A584" s="1"/>
      <c r="E584" s="3"/>
    </row>
    <row r="585" ht="13.5" customHeight="1">
      <c r="A585" s="1"/>
      <c r="E585" s="3"/>
    </row>
    <row r="586" ht="13.5" customHeight="1">
      <c r="A586" s="1"/>
      <c r="E586" s="3"/>
    </row>
    <row r="587" ht="13.5" customHeight="1">
      <c r="A587" s="1"/>
      <c r="E587" s="3"/>
    </row>
    <row r="588" ht="13.5" customHeight="1">
      <c r="A588" s="1"/>
      <c r="E588" s="3"/>
    </row>
    <row r="589" ht="13.5" customHeight="1">
      <c r="A589" s="1"/>
      <c r="E589" s="3"/>
    </row>
    <row r="590" ht="13.5" customHeight="1">
      <c r="A590" s="1"/>
      <c r="E590" s="3"/>
    </row>
    <row r="591" ht="13.5" customHeight="1">
      <c r="A591" s="1"/>
      <c r="E591" s="3"/>
    </row>
    <row r="592" ht="13.5" customHeight="1">
      <c r="A592" s="1"/>
      <c r="E592" s="3"/>
    </row>
    <row r="593" ht="13.5" customHeight="1">
      <c r="A593" s="1"/>
      <c r="E593" s="3"/>
    </row>
    <row r="594" ht="13.5" customHeight="1">
      <c r="A594" s="1"/>
      <c r="E594" s="3"/>
    </row>
    <row r="595" ht="13.5" customHeight="1">
      <c r="A595" s="1"/>
      <c r="E595" s="3"/>
    </row>
    <row r="596" ht="13.5" customHeight="1">
      <c r="A596" s="1"/>
      <c r="E596" s="3"/>
    </row>
    <row r="597" ht="13.5" customHeight="1">
      <c r="A597" s="1"/>
      <c r="E597" s="3"/>
    </row>
    <row r="598" ht="13.5" customHeight="1">
      <c r="A598" s="1"/>
      <c r="E598" s="3"/>
    </row>
    <row r="599" ht="13.5" customHeight="1">
      <c r="A599" s="1"/>
      <c r="E599" s="3"/>
    </row>
    <row r="600" ht="13.5" customHeight="1">
      <c r="A600" s="1"/>
      <c r="E600" s="3"/>
    </row>
    <row r="601" ht="13.5" customHeight="1">
      <c r="A601" s="1"/>
      <c r="E601" s="3"/>
    </row>
    <row r="602" ht="13.5" customHeight="1">
      <c r="A602" s="1"/>
      <c r="E602" s="3"/>
    </row>
    <row r="603" ht="13.5" customHeight="1">
      <c r="A603" s="1"/>
      <c r="E603" s="3"/>
    </row>
    <row r="604" ht="13.5" customHeight="1">
      <c r="A604" s="1"/>
      <c r="E604" s="3"/>
    </row>
    <row r="605" ht="13.5" customHeight="1">
      <c r="A605" s="1"/>
      <c r="E605" s="3"/>
    </row>
    <row r="606" ht="13.5" customHeight="1">
      <c r="A606" s="1"/>
      <c r="E606" s="3"/>
    </row>
    <row r="607" ht="13.5" customHeight="1">
      <c r="A607" s="1"/>
      <c r="E607" s="3"/>
    </row>
    <row r="608" ht="13.5" customHeight="1">
      <c r="A608" s="1"/>
      <c r="E608" s="3"/>
    </row>
    <row r="609" ht="13.5" customHeight="1">
      <c r="A609" s="1"/>
      <c r="E609" s="3"/>
    </row>
    <row r="610" ht="13.5" customHeight="1">
      <c r="A610" s="1"/>
      <c r="E610" s="3"/>
    </row>
    <row r="611" ht="13.5" customHeight="1">
      <c r="A611" s="1"/>
      <c r="E611" s="3"/>
    </row>
    <row r="612" ht="13.5" customHeight="1">
      <c r="A612" s="1"/>
      <c r="E612" s="3"/>
    </row>
    <row r="613" ht="13.5" customHeight="1">
      <c r="A613" s="1"/>
      <c r="E613" s="3"/>
    </row>
    <row r="614" ht="13.5" customHeight="1">
      <c r="A614" s="1"/>
      <c r="E614" s="3"/>
    </row>
    <row r="615" ht="13.5" customHeight="1">
      <c r="A615" s="1"/>
      <c r="E615" s="3"/>
    </row>
    <row r="616" ht="13.5" customHeight="1">
      <c r="A616" s="1"/>
      <c r="E616" s="3"/>
    </row>
    <row r="617" ht="13.5" customHeight="1">
      <c r="A617" s="1"/>
      <c r="E617" s="3"/>
    </row>
    <row r="618" ht="13.5" customHeight="1">
      <c r="A618" s="1"/>
      <c r="E618" s="3"/>
    </row>
    <row r="619" ht="13.5" customHeight="1">
      <c r="A619" s="1"/>
      <c r="E619" s="3"/>
    </row>
    <row r="620" ht="13.5" customHeight="1">
      <c r="A620" s="1"/>
      <c r="E620" s="3"/>
    </row>
    <row r="621" ht="13.5" customHeight="1">
      <c r="A621" s="1"/>
      <c r="E621" s="3"/>
    </row>
    <row r="622" ht="13.5" customHeight="1">
      <c r="A622" s="1"/>
      <c r="E622" s="3"/>
    </row>
    <row r="623" ht="13.5" customHeight="1">
      <c r="A623" s="1"/>
      <c r="E623" s="3"/>
    </row>
    <row r="624" ht="13.5" customHeight="1">
      <c r="A624" s="1"/>
      <c r="E624" s="3"/>
    </row>
    <row r="625" ht="13.5" customHeight="1">
      <c r="A625" s="1"/>
      <c r="E625" s="3"/>
    </row>
    <row r="626" ht="13.5" customHeight="1">
      <c r="A626" s="1"/>
      <c r="E626" s="3"/>
    </row>
    <row r="627" ht="13.5" customHeight="1">
      <c r="A627" s="1"/>
      <c r="E627" s="3"/>
    </row>
    <row r="628" ht="13.5" customHeight="1">
      <c r="A628" s="1"/>
      <c r="E628" s="3"/>
    </row>
    <row r="629" ht="13.5" customHeight="1">
      <c r="A629" s="1"/>
      <c r="E629" s="3"/>
    </row>
    <row r="630" ht="13.5" customHeight="1">
      <c r="A630" s="1"/>
      <c r="E630" s="3"/>
    </row>
    <row r="631" ht="13.5" customHeight="1">
      <c r="A631" s="1"/>
      <c r="E631" s="3"/>
    </row>
    <row r="632" ht="13.5" customHeight="1">
      <c r="A632" s="1"/>
      <c r="E632" s="3"/>
    </row>
    <row r="633" ht="13.5" customHeight="1">
      <c r="A633" s="1"/>
      <c r="E633" s="3"/>
    </row>
    <row r="634" ht="13.5" customHeight="1">
      <c r="A634" s="1"/>
      <c r="E634" s="3"/>
    </row>
    <row r="635" ht="13.5" customHeight="1">
      <c r="A635" s="1"/>
      <c r="E635" s="3"/>
    </row>
    <row r="636" ht="13.5" customHeight="1">
      <c r="A636" s="1"/>
      <c r="E636" s="3"/>
    </row>
    <row r="637" ht="13.5" customHeight="1">
      <c r="A637" s="1"/>
      <c r="E637" s="3"/>
    </row>
    <row r="638" ht="13.5" customHeight="1">
      <c r="A638" s="1"/>
      <c r="E638" s="3"/>
    </row>
    <row r="639" ht="13.5" customHeight="1">
      <c r="A639" s="1"/>
      <c r="E639" s="3"/>
    </row>
    <row r="640" ht="13.5" customHeight="1">
      <c r="A640" s="1"/>
      <c r="E640" s="3"/>
    </row>
    <row r="641" ht="13.5" customHeight="1">
      <c r="A641" s="1"/>
      <c r="E641" s="3"/>
    </row>
    <row r="642" ht="13.5" customHeight="1">
      <c r="A642" s="1"/>
      <c r="E642" s="3"/>
    </row>
    <row r="643" ht="13.5" customHeight="1">
      <c r="A643" s="1"/>
      <c r="E643" s="3"/>
    </row>
    <row r="644" ht="13.5" customHeight="1">
      <c r="A644" s="1"/>
      <c r="E644" s="3"/>
    </row>
    <row r="645" ht="13.5" customHeight="1">
      <c r="A645" s="1"/>
      <c r="E645" s="3"/>
    </row>
    <row r="646" ht="13.5" customHeight="1">
      <c r="A646" s="1"/>
      <c r="E646" s="3"/>
    </row>
    <row r="647" ht="13.5" customHeight="1">
      <c r="A647" s="1"/>
      <c r="E647" s="3"/>
    </row>
    <row r="648" ht="13.5" customHeight="1">
      <c r="A648" s="1"/>
      <c r="E648" s="3"/>
    </row>
    <row r="649" ht="13.5" customHeight="1">
      <c r="A649" s="1"/>
      <c r="E649" s="3"/>
    </row>
    <row r="650" ht="13.5" customHeight="1">
      <c r="A650" s="1"/>
      <c r="E650" s="3"/>
    </row>
    <row r="651" ht="13.5" customHeight="1">
      <c r="A651" s="1"/>
      <c r="E651" s="3"/>
    </row>
    <row r="652" ht="13.5" customHeight="1">
      <c r="A652" s="1"/>
      <c r="E652" s="3"/>
    </row>
    <row r="653" ht="13.5" customHeight="1">
      <c r="A653" s="1"/>
      <c r="E653" s="3"/>
    </row>
    <row r="654" ht="13.5" customHeight="1">
      <c r="A654" s="1"/>
      <c r="E654" s="3"/>
    </row>
    <row r="655" ht="13.5" customHeight="1">
      <c r="A655" s="1"/>
      <c r="E655" s="3"/>
    </row>
    <row r="656" ht="13.5" customHeight="1">
      <c r="A656" s="1"/>
      <c r="E656" s="3"/>
    </row>
    <row r="657" ht="13.5" customHeight="1">
      <c r="A657" s="1"/>
      <c r="E657" s="3"/>
    </row>
    <row r="658" ht="13.5" customHeight="1">
      <c r="A658" s="1"/>
      <c r="E658" s="3"/>
    </row>
    <row r="659" ht="13.5" customHeight="1">
      <c r="A659" s="1"/>
      <c r="E659" s="3"/>
    </row>
    <row r="660" ht="13.5" customHeight="1">
      <c r="A660" s="1"/>
      <c r="E660" s="3"/>
    </row>
    <row r="661" ht="13.5" customHeight="1">
      <c r="A661" s="1"/>
      <c r="E661" s="3"/>
    </row>
    <row r="662" ht="13.5" customHeight="1">
      <c r="A662" s="1"/>
      <c r="E662" s="3"/>
    </row>
    <row r="663" ht="13.5" customHeight="1">
      <c r="A663" s="1"/>
      <c r="E663" s="3"/>
    </row>
    <row r="664" ht="13.5" customHeight="1">
      <c r="A664" s="1"/>
      <c r="E664" s="3"/>
    </row>
    <row r="665" ht="13.5" customHeight="1">
      <c r="A665" s="1"/>
      <c r="E665" s="3"/>
    </row>
    <row r="666" ht="13.5" customHeight="1">
      <c r="A666" s="1"/>
      <c r="E666" s="3"/>
    </row>
    <row r="667" ht="13.5" customHeight="1">
      <c r="A667" s="1"/>
      <c r="E667" s="3"/>
    </row>
    <row r="668" ht="13.5" customHeight="1">
      <c r="A668" s="1"/>
      <c r="E668" s="3"/>
    </row>
    <row r="669" ht="13.5" customHeight="1">
      <c r="A669" s="1"/>
      <c r="E669" s="3"/>
    </row>
    <row r="670" ht="13.5" customHeight="1">
      <c r="A670" s="1"/>
      <c r="E670" s="3"/>
    </row>
    <row r="671" ht="13.5" customHeight="1">
      <c r="A671" s="1"/>
      <c r="E671" s="3"/>
    </row>
    <row r="672" ht="13.5" customHeight="1">
      <c r="A672" s="1"/>
      <c r="E672" s="3"/>
    </row>
    <row r="673" ht="13.5" customHeight="1">
      <c r="A673" s="1"/>
      <c r="E673" s="3"/>
    </row>
    <row r="674" ht="13.5" customHeight="1">
      <c r="A674" s="1"/>
      <c r="E674" s="3"/>
    </row>
    <row r="675" ht="13.5" customHeight="1">
      <c r="A675" s="1"/>
      <c r="E675" s="3"/>
    </row>
    <row r="676" ht="13.5" customHeight="1">
      <c r="A676" s="1"/>
      <c r="E676" s="3"/>
    </row>
    <row r="677" ht="13.5" customHeight="1">
      <c r="A677" s="1"/>
      <c r="E677" s="3"/>
    </row>
    <row r="678" ht="13.5" customHeight="1">
      <c r="A678" s="1"/>
      <c r="E678" s="3"/>
    </row>
    <row r="679" ht="13.5" customHeight="1">
      <c r="A679" s="1"/>
      <c r="E679" s="3"/>
    </row>
    <row r="680" ht="13.5" customHeight="1">
      <c r="A680" s="1"/>
      <c r="E680" s="3"/>
    </row>
    <row r="681" ht="13.5" customHeight="1">
      <c r="A681" s="1"/>
      <c r="E681" s="3"/>
    </row>
    <row r="682" ht="13.5" customHeight="1">
      <c r="A682" s="1"/>
      <c r="E682" s="3"/>
    </row>
    <row r="683" ht="13.5" customHeight="1">
      <c r="A683" s="1"/>
      <c r="E683" s="3"/>
    </row>
    <row r="684" ht="13.5" customHeight="1">
      <c r="A684" s="1"/>
      <c r="E684" s="3"/>
    </row>
    <row r="685" ht="13.5" customHeight="1">
      <c r="A685" s="1"/>
      <c r="E685" s="3"/>
    </row>
    <row r="686" ht="13.5" customHeight="1">
      <c r="A686" s="1"/>
      <c r="E686" s="3"/>
    </row>
    <row r="687" ht="13.5" customHeight="1">
      <c r="A687" s="1"/>
      <c r="E687" s="3"/>
    </row>
    <row r="688" ht="13.5" customHeight="1">
      <c r="A688" s="1"/>
      <c r="E688" s="3"/>
    </row>
    <row r="689" ht="13.5" customHeight="1">
      <c r="A689" s="1"/>
      <c r="E689" s="3"/>
    </row>
    <row r="690" ht="13.5" customHeight="1">
      <c r="A690" s="1"/>
      <c r="E690" s="3"/>
    </row>
    <row r="691" ht="13.5" customHeight="1">
      <c r="A691" s="1"/>
      <c r="E691" s="3"/>
    </row>
    <row r="692" ht="13.5" customHeight="1">
      <c r="A692" s="1"/>
      <c r="E692" s="3"/>
    </row>
    <row r="693" ht="13.5" customHeight="1">
      <c r="A693" s="1"/>
      <c r="E693" s="3"/>
    </row>
    <row r="694" ht="13.5" customHeight="1">
      <c r="A694" s="1"/>
      <c r="E694" s="3"/>
    </row>
    <row r="695" ht="13.5" customHeight="1">
      <c r="A695" s="1"/>
      <c r="E695" s="3"/>
    </row>
    <row r="696" ht="13.5" customHeight="1">
      <c r="A696" s="1"/>
      <c r="E696" s="3"/>
    </row>
    <row r="697" ht="13.5" customHeight="1">
      <c r="A697" s="1"/>
      <c r="E697" s="3"/>
    </row>
    <row r="698" ht="13.5" customHeight="1">
      <c r="A698" s="1"/>
      <c r="E698" s="3"/>
    </row>
    <row r="699" ht="13.5" customHeight="1">
      <c r="A699" s="1"/>
      <c r="E699" s="3"/>
    </row>
    <row r="700" ht="13.5" customHeight="1">
      <c r="A700" s="1"/>
      <c r="E700" s="3"/>
    </row>
    <row r="701" ht="13.5" customHeight="1">
      <c r="A701" s="1"/>
      <c r="E701" s="3"/>
    </row>
    <row r="702" ht="13.5" customHeight="1">
      <c r="A702" s="1"/>
      <c r="E702" s="3"/>
    </row>
    <row r="703" ht="13.5" customHeight="1">
      <c r="A703" s="1"/>
      <c r="E703" s="3"/>
    </row>
    <row r="704" ht="13.5" customHeight="1">
      <c r="A704" s="1"/>
      <c r="E704" s="3"/>
    </row>
    <row r="705" ht="13.5" customHeight="1">
      <c r="A705" s="1"/>
      <c r="E705" s="3"/>
    </row>
    <row r="706" ht="13.5" customHeight="1">
      <c r="A706" s="1"/>
      <c r="E706" s="3"/>
    </row>
    <row r="707" ht="13.5" customHeight="1">
      <c r="A707" s="1"/>
      <c r="E707" s="3"/>
    </row>
    <row r="708" ht="13.5" customHeight="1">
      <c r="A708" s="1"/>
      <c r="E708" s="3"/>
    </row>
    <row r="709" ht="13.5" customHeight="1">
      <c r="A709" s="1"/>
      <c r="E709" s="3"/>
    </row>
    <row r="710" ht="13.5" customHeight="1">
      <c r="A710" s="1"/>
      <c r="E710" s="3"/>
    </row>
    <row r="711" ht="13.5" customHeight="1">
      <c r="A711" s="1"/>
      <c r="E711" s="3"/>
    </row>
    <row r="712" ht="13.5" customHeight="1">
      <c r="A712" s="1"/>
      <c r="E712" s="3"/>
    </row>
    <row r="713" ht="13.5" customHeight="1">
      <c r="A713" s="1"/>
      <c r="E713" s="3"/>
    </row>
    <row r="714" ht="13.5" customHeight="1">
      <c r="A714" s="1"/>
      <c r="E714" s="3"/>
    </row>
    <row r="715" ht="13.5" customHeight="1">
      <c r="A715" s="1"/>
      <c r="E715" s="3"/>
    </row>
    <row r="716" ht="13.5" customHeight="1">
      <c r="A716" s="1"/>
      <c r="E716" s="3"/>
    </row>
    <row r="717" ht="13.5" customHeight="1">
      <c r="A717" s="1"/>
      <c r="E717" s="3"/>
    </row>
    <row r="718" ht="13.5" customHeight="1">
      <c r="A718" s="1"/>
      <c r="E718" s="3"/>
    </row>
    <row r="719" ht="13.5" customHeight="1">
      <c r="A719" s="1"/>
      <c r="E719" s="3"/>
    </row>
    <row r="720" ht="13.5" customHeight="1">
      <c r="A720" s="1"/>
      <c r="E720" s="3"/>
    </row>
    <row r="721" ht="13.5" customHeight="1">
      <c r="A721" s="1"/>
      <c r="E721" s="3"/>
    </row>
    <row r="722" ht="13.5" customHeight="1">
      <c r="A722" s="1"/>
      <c r="E722" s="3"/>
    </row>
    <row r="723" ht="13.5" customHeight="1">
      <c r="A723" s="1"/>
      <c r="E723" s="3"/>
    </row>
    <row r="724" ht="13.5" customHeight="1">
      <c r="A724" s="1"/>
      <c r="E724" s="3"/>
    </row>
    <row r="725" ht="13.5" customHeight="1">
      <c r="A725" s="1"/>
      <c r="E725" s="3"/>
    </row>
    <row r="726" ht="13.5" customHeight="1">
      <c r="A726" s="1"/>
      <c r="E726" s="3"/>
    </row>
    <row r="727" ht="13.5" customHeight="1">
      <c r="A727" s="1"/>
      <c r="E727" s="3"/>
    </row>
    <row r="728" ht="13.5" customHeight="1">
      <c r="A728" s="1"/>
      <c r="E728" s="3"/>
    </row>
    <row r="729" ht="13.5" customHeight="1">
      <c r="A729" s="1"/>
      <c r="E729" s="3"/>
    </row>
    <row r="730" ht="13.5" customHeight="1">
      <c r="A730" s="1"/>
      <c r="E730" s="3"/>
    </row>
    <row r="731" ht="13.5" customHeight="1">
      <c r="A731" s="1"/>
      <c r="E731" s="3"/>
    </row>
    <row r="732" ht="13.5" customHeight="1">
      <c r="A732" s="1"/>
      <c r="E732" s="3"/>
    </row>
    <row r="733" ht="13.5" customHeight="1">
      <c r="A733" s="1"/>
      <c r="E733" s="3"/>
    </row>
    <row r="734" ht="13.5" customHeight="1">
      <c r="A734" s="1"/>
      <c r="E734" s="3"/>
    </row>
    <row r="735" ht="13.5" customHeight="1">
      <c r="A735" s="1"/>
      <c r="E735" s="3"/>
    </row>
    <row r="736" ht="13.5" customHeight="1">
      <c r="A736" s="1"/>
      <c r="E736" s="3"/>
    </row>
    <row r="737" ht="13.5" customHeight="1">
      <c r="A737" s="1"/>
      <c r="E737" s="3"/>
    </row>
    <row r="738" ht="13.5" customHeight="1">
      <c r="A738" s="1"/>
      <c r="E738" s="3"/>
    </row>
    <row r="739" ht="13.5" customHeight="1">
      <c r="A739" s="1"/>
      <c r="E739" s="3"/>
    </row>
    <row r="740" ht="13.5" customHeight="1">
      <c r="A740" s="1"/>
      <c r="E740" s="3"/>
    </row>
    <row r="741" ht="13.5" customHeight="1">
      <c r="A741" s="1"/>
      <c r="E741" s="3"/>
    </row>
    <row r="742" ht="13.5" customHeight="1">
      <c r="A742" s="1"/>
      <c r="E742" s="3"/>
    </row>
    <row r="743" ht="13.5" customHeight="1">
      <c r="A743" s="1"/>
      <c r="E743" s="3"/>
    </row>
    <row r="744" ht="13.5" customHeight="1">
      <c r="A744" s="1"/>
      <c r="E744" s="3"/>
    </row>
    <row r="745" ht="13.5" customHeight="1">
      <c r="A745" s="1"/>
      <c r="E745" s="3"/>
    </row>
    <row r="746" ht="13.5" customHeight="1">
      <c r="A746" s="1"/>
      <c r="E746" s="3"/>
    </row>
    <row r="747" ht="13.5" customHeight="1">
      <c r="A747" s="1"/>
      <c r="E747" s="3"/>
    </row>
    <row r="748" ht="13.5" customHeight="1">
      <c r="A748" s="1"/>
      <c r="E748" s="3"/>
    </row>
    <row r="749" ht="13.5" customHeight="1">
      <c r="A749" s="1"/>
      <c r="E749" s="3"/>
    </row>
    <row r="750" ht="13.5" customHeight="1">
      <c r="A750" s="1"/>
      <c r="E750" s="3"/>
    </row>
    <row r="751" ht="13.5" customHeight="1">
      <c r="A751" s="1"/>
      <c r="E751" s="3"/>
    </row>
    <row r="752" ht="13.5" customHeight="1">
      <c r="A752" s="1"/>
      <c r="E752" s="3"/>
    </row>
    <row r="753" ht="13.5" customHeight="1">
      <c r="A753" s="1"/>
      <c r="E753" s="3"/>
    </row>
    <row r="754" ht="13.5" customHeight="1">
      <c r="A754" s="1"/>
      <c r="E754" s="3"/>
    </row>
    <row r="755" ht="13.5" customHeight="1">
      <c r="A755" s="1"/>
      <c r="E755" s="3"/>
    </row>
    <row r="756" ht="13.5" customHeight="1">
      <c r="A756" s="1"/>
      <c r="E756" s="3"/>
    </row>
    <row r="757" ht="13.5" customHeight="1">
      <c r="A757" s="1"/>
      <c r="E757" s="3"/>
    </row>
    <row r="758" ht="13.5" customHeight="1">
      <c r="A758" s="1"/>
      <c r="E758" s="3"/>
    </row>
    <row r="759" ht="13.5" customHeight="1">
      <c r="A759" s="1"/>
      <c r="E759" s="3"/>
    </row>
    <row r="760" ht="13.5" customHeight="1">
      <c r="A760" s="1"/>
      <c r="E760" s="3"/>
    </row>
    <row r="761" ht="13.5" customHeight="1">
      <c r="A761" s="1"/>
      <c r="E761" s="3"/>
    </row>
    <row r="762" ht="13.5" customHeight="1">
      <c r="A762" s="1"/>
      <c r="E762" s="3"/>
    </row>
    <row r="763" ht="13.5" customHeight="1">
      <c r="A763" s="1"/>
      <c r="E763" s="3"/>
    </row>
    <row r="764" ht="13.5" customHeight="1">
      <c r="A764" s="1"/>
      <c r="E764" s="3"/>
    </row>
    <row r="765" ht="13.5" customHeight="1">
      <c r="A765" s="1"/>
      <c r="E765" s="3"/>
    </row>
    <row r="766" ht="13.5" customHeight="1">
      <c r="A766" s="1"/>
      <c r="E766" s="3"/>
    </row>
    <row r="767" ht="13.5" customHeight="1">
      <c r="A767" s="1"/>
      <c r="E767" s="3"/>
    </row>
    <row r="768" ht="13.5" customHeight="1">
      <c r="A768" s="1"/>
      <c r="E768" s="3"/>
    </row>
    <row r="769" ht="13.5" customHeight="1">
      <c r="A769" s="1"/>
      <c r="E769" s="3"/>
    </row>
    <row r="770" ht="13.5" customHeight="1">
      <c r="A770" s="1"/>
      <c r="E770" s="3"/>
    </row>
    <row r="771" ht="13.5" customHeight="1">
      <c r="A771" s="1"/>
      <c r="E771" s="3"/>
    </row>
    <row r="772" ht="13.5" customHeight="1">
      <c r="A772" s="1"/>
      <c r="E772" s="3"/>
    </row>
    <row r="773" ht="13.5" customHeight="1">
      <c r="A773" s="1"/>
      <c r="E773" s="3"/>
    </row>
    <row r="774" ht="13.5" customHeight="1">
      <c r="A774" s="1"/>
      <c r="E774" s="3"/>
    </row>
    <row r="775" ht="13.5" customHeight="1">
      <c r="A775" s="1"/>
      <c r="E775" s="3"/>
    </row>
    <row r="776" ht="13.5" customHeight="1">
      <c r="A776" s="1"/>
      <c r="E776" s="3"/>
    </row>
    <row r="777" ht="13.5" customHeight="1">
      <c r="A777" s="1"/>
      <c r="E777" s="3"/>
    </row>
    <row r="778" ht="13.5" customHeight="1">
      <c r="A778" s="1"/>
      <c r="E778" s="3"/>
    </row>
    <row r="779" ht="13.5" customHeight="1">
      <c r="A779" s="1"/>
      <c r="E779" s="3"/>
    </row>
    <row r="780" ht="13.5" customHeight="1">
      <c r="A780" s="1"/>
      <c r="E780" s="3"/>
    </row>
    <row r="781" ht="13.5" customHeight="1">
      <c r="A781" s="1"/>
      <c r="E781" s="3"/>
    </row>
    <row r="782" ht="13.5" customHeight="1">
      <c r="A782" s="1"/>
      <c r="E782" s="3"/>
    </row>
    <row r="783" ht="13.5" customHeight="1">
      <c r="A783" s="1"/>
      <c r="E783" s="3"/>
    </row>
    <row r="784" ht="13.5" customHeight="1">
      <c r="A784" s="1"/>
      <c r="E784" s="3"/>
    </row>
    <row r="785" ht="13.5" customHeight="1">
      <c r="A785" s="1"/>
      <c r="E785" s="3"/>
    </row>
    <row r="786" ht="13.5" customHeight="1">
      <c r="A786" s="1"/>
      <c r="E786" s="3"/>
    </row>
    <row r="787" ht="13.5" customHeight="1">
      <c r="A787" s="1"/>
      <c r="E787" s="3"/>
    </row>
    <row r="788" ht="13.5" customHeight="1">
      <c r="A788" s="1"/>
      <c r="E788" s="3"/>
    </row>
    <row r="789" ht="13.5" customHeight="1">
      <c r="A789" s="1"/>
      <c r="E789" s="3"/>
    </row>
    <row r="790" ht="13.5" customHeight="1">
      <c r="A790" s="1"/>
      <c r="E790" s="3"/>
    </row>
    <row r="791" ht="13.5" customHeight="1">
      <c r="A791" s="1"/>
      <c r="E791" s="3"/>
    </row>
    <row r="792" ht="13.5" customHeight="1">
      <c r="A792" s="1"/>
      <c r="E792" s="3"/>
    </row>
    <row r="793" ht="13.5" customHeight="1">
      <c r="A793" s="1"/>
      <c r="E793" s="3"/>
    </row>
    <row r="794" ht="13.5" customHeight="1">
      <c r="A794" s="1"/>
      <c r="E794" s="3"/>
    </row>
    <row r="795" ht="13.5" customHeight="1">
      <c r="A795" s="1"/>
      <c r="E795" s="3"/>
    </row>
    <row r="796" ht="13.5" customHeight="1">
      <c r="A796" s="1"/>
      <c r="E796" s="3"/>
    </row>
    <row r="797" ht="13.5" customHeight="1">
      <c r="A797" s="1"/>
      <c r="E797" s="3"/>
    </row>
    <row r="798" ht="13.5" customHeight="1">
      <c r="A798" s="1"/>
      <c r="E798" s="3"/>
    </row>
    <row r="799" ht="13.5" customHeight="1">
      <c r="A799" s="1"/>
      <c r="E799" s="3"/>
    </row>
    <row r="800" ht="13.5" customHeight="1">
      <c r="A800" s="1"/>
      <c r="E800" s="3"/>
    </row>
    <row r="801" ht="13.5" customHeight="1">
      <c r="A801" s="1"/>
      <c r="E801" s="3"/>
    </row>
    <row r="802" ht="13.5" customHeight="1">
      <c r="A802" s="1"/>
      <c r="E802" s="3"/>
    </row>
    <row r="803" ht="13.5" customHeight="1">
      <c r="A803" s="1"/>
      <c r="E803" s="3"/>
    </row>
    <row r="804" ht="13.5" customHeight="1">
      <c r="A804" s="1"/>
      <c r="E804" s="3"/>
    </row>
    <row r="805" ht="13.5" customHeight="1">
      <c r="A805" s="1"/>
      <c r="E805" s="3"/>
    </row>
    <row r="806" ht="13.5" customHeight="1">
      <c r="A806" s="1"/>
      <c r="E806" s="3"/>
    </row>
    <row r="807" ht="13.5" customHeight="1">
      <c r="A807" s="1"/>
      <c r="E807" s="3"/>
    </row>
    <row r="808" ht="13.5" customHeight="1">
      <c r="A808" s="1"/>
      <c r="E808" s="3"/>
    </row>
    <row r="809" ht="13.5" customHeight="1">
      <c r="A809" s="1"/>
      <c r="E809" s="3"/>
    </row>
    <row r="810" ht="13.5" customHeight="1">
      <c r="A810" s="1"/>
      <c r="E810" s="3"/>
    </row>
    <row r="811" ht="13.5" customHeight="1">
      <c r="A811" s="1"/>
      <c r="E811" s="3"/>
    </row>
    <row r="812" ht="13.5" customHeight="1">
      <c r="A812" s="1"/>
      <c r="E812" s="3"/>
    </row>
    <row r="813" ht="13.5" customHeight="1">
      <c r="A813" s="1"/>
      <c r="E813" s="3"/>
    </row>
    <row r="814" ht="13.5" customHeight="1">
      <c r="A814" s="1"/>
      <c r="E814" s="3"/>
    </row>
    <row r="815" ht="13.5" customHeight="1">
      <c r="A815" s="1"/>
      <c r="E815" s="3"/>
    </row>
    <row r="816" ht="13.5" customHeight="1">
      <c r="A816" s="1"/>
      <c r="E816" s="3"/>
    </row>
    <row r="817" ht="13.5" customHeight="1">
      <c r="A817" s="1"/>
      <c r="E817" s="3"/>
    </row>
    <row r="818" ht="13.5" customHeight="1">
      <c r="A818" s="1"/>
      <c r="E818" s="3"/>
    </row>
    <row r="819" ht="13.5" customHeight="1">
      <c r="A819" s="1"/>
      <c r="E819" s="3"/>
    </row>
    <row r="820" ht="13.5" customHeight="1">
      <c r="A820" s="1"/>
      <c r="E820" s="3"/>
    </row>
    <row r="821" ht="13.5" customHeight="1">
      <c r="A821" s="1"/>
      <c r="E821" s="3"/>
    </row>
    <row r="822" ht="13.5" customHeight="1">
      <c r="A822" s="1"/>
      <c r="E822" s="3"/>
    </row>
    <row r="823" ht="13.5" customHeight="1">
      <c r="A823" s="1"/>
      <c r="E823" s="3"/>
    </row>
    <row r="824" ht="13.5" customHeight="1">
      <c r="A824" s="1"/>
      <c r="E824" s="3"/>
    </row>
    <row r="825" ht="13.5" customHeight="1">
      <c r="A825" s="1"/>
      <c r="E825" s="3"/>
    </row>
    <row r="826" ht="13.5" customHeight="1">
      <c r="A826" s="1"/>
      <c r="E826" s="3"/>
    </row>
    <row r="827" ht="13.5" customHeight="1">
      <c r="A827" s="1"/>
      <c r="E827" s="3"/>
    </row>
    <row r="828" ht="13.5" customHeight="1">
      <c r="A828" s="1"/>
      <c r="E828" s="3"/>
    </row>
    <row r="829" ht="13.5" customHeight="1">
      <c r="A829" s="1"/>
      <c r="E829" s="3"/>
    </row>
    <row r="830" ht="13.5" customHeight="1">
      <c r="A830" s="1"/>
      <c r="E830" s="3"/>
    </row>
    <row r="831" ht="13.5" customHeight="1">
      <c r="A831" s="1"/>
      <c r="E831" s="3"/>
    </row>
    <row r="832" ht="13.5" customHeight="1">
      <c r="A832" s="1"/>
      <c r="E832" s="3"/>
    </row>
    <row r="833" ht="13.5" customHeight="1">
      <c r="A833" s="1"/>
      <c r="E833" s="3"/>
    </row>
    <row r="834" ht="13.5" customHeight="1">
      <c r="A834" s="1"/>
      <c r="E834" s="3"/>
    </row>
    <row r="835" ht="13.5" customHeight="1">
      <c r="A835" s="1"/>
      <c r="E835" s="3"/>
    </row>
    <row r="836" ht="13.5" customHeight="1">
      <c r="A836" s="1"/>
      <c r="E836" s="3"/>
    </row>
    <row r="837" ht="13.5" customHeight="1">
      <c r="A837" s="1"/>
      <c r="E837" s="3"/>
    </row>
    <row r="838" ht="13.5" customHeight="1">
      <c r="A838" s="1"/>
      <c r="E838" s="3"/>
    </row>
    <row r="839" ht="13.5" customHeight="1">
      <c r="A839" s="1"/>
      <c r="E839" s="3"/>
    </row>
    <row r="840" ht="13.5" customHeight="1">
      <c r="A840" s="1"/>
      <c r="E840" s="3"/>
    </row>
    <row r="841" ht="13.5" customHeight="1">
      <c r="A841" s="1"/>
      <c r="E841" s="3"/>
    </row>
    <row r="842" ht="13.5" customHeight="1">
      <c r="A842" s="1"/>
      <c r="E842" s="3"/>
    </row>
    <row r="843" ht="13.5" customHeight="1">
      <c r="A843" s="1"/>
      <c r="E843" s="3"/>
    </row>
    <row r="844" ht="13.5" customHeight="1">
      <c r="A844" s="1"/>
      <c r="E844" s="3"/>
    </row>
    <row r="845" ht="13.5" customHeight="1">
      <c r="A845" s="1"/>
      <c r="E845" s="3"/>
    </row>
    <row r="846" ht="13.5" customHeight="1">
      <c r="A846" s="1"/>
      <c r="E846" s="3"/>
    </row>
    <row r="847" ht="13.5" customHeight="1">
      <c r="A847" s="1"/>
      <c r="E847" s="3"/>
    </row>
    <row r="848" ht="13.5" customHeight="1">
      <c r="A848" s="1"/>
      <c r="E848" s="3"/>
    </row>
    <row r="849" ht="13.5" customHeight="1">
      <c r="A849" s="1"/>
      <c r="E849" s="3"/>
    </row>
    <row r="850" ht="13.5" customHeight="1">
      <c r="A850" s="1"/>
      <c r="E850" s="3"/>
    </row>
    <row r="851" ht="13.5" customHeight="1">
      <c r="A851" s="1"/>
      <c r="E851" s="3"/>
    </row>
    <row r="852" ht="13.5" customHeight="1">
      <c r="A852" s="1"/>
      <c r="E852" s="3"/>
    </row>
    <row r="853" ht="13.5" customHeight="1">
      <c r="A853" s="1"/>
      <c r="E853" s="3"/>
    </row>
    <row r="854" ht="13.5" customHeight="1">
      <c r="A854" s="1"/>
      <c r="E854" s="3"/>
    </row>
    <row r="855" ht="13.5" customHeight="1">
      <c r="A855" s="1"/>
      <c r="E855" s="3"/>
    </row>
    <row r="856" ht="13.5" customHeight="1">
      <c r="A856" s="1"/>
      <c r="E856" s="3"/>
    </row>
    <row r="857" ht="13.5" customHeight="1">
      <c r="A857" s="1"/>
      <c r="E857" s="3"/>
    </row>
    <row r="858" ht="13.5" customHeight="1">
      <c r="A858" s="1"/>
      <c r="E858" s="3"/>
    </row>
    <row r="859" ht="13.5" customHeight="1">
      <c r="A859" s="1"/>
      <c r="E859" s="3"/>
    </row>
    <row r="860" ht="13.5" customHeight="1">
      <c r="A860" s="1"/>
      <c r="E860" s="3"/>
    </row>
    <row r="861" ht="13.5" customHeight="1">
      <c r="A861" s="1"/>
      <c r="E861" s="3"/>
    </row>
    <row r="862" ht="13.5" customHeight="1">
      <c r="A862" s="1"/>
      <c r="E862" s="3"/>
    </row>
    <row r="863" ht="13.5" customHeight="1">
      <c r="A863" s="1"/>
      <c r="E863" s="3"/>
    </row>
    <row r="864" ht="13.5" customHeight="1">
      <c r="A864" s="1"/>
      <c r="E864" s="3"/>
    </row>
    <row r="865" ht="13.5" customHeight="1">
      <c r="A865" s="1"/>
      <c r="E865" s="3"/>
    </row>
    <row r="866" ht="13.5" customHeight="1">
      <c r="A866" s="1"/>
      <c r="E866" s="3"/>
    </row>
    <row r="867" ht="13.5" customHeight="1">
      <c r="A867" s="1"/>
      <c r="E867" s="3"/>
    </row>
    <row r="868" ht="13.5" customHeight="1">
      <c r="A868" s="1"/>
      <c r="E868" s="3"/>
    </row>
    <row r="869" ht="13.5" customHeight="1">
      <c r="A869" s="1"/>
      <c r="E869" s="3"/>
    </row>
    <row r="870" ht="13.5" customHeight="1">
      <c r="A870" s="1"/>
      <c r="E870" s="3"/>
    </row>
    <row r="871" ht="13.5" customHeight="1">
      <c r="A871" s="1"/>
      <c r="E871" s="3"/>
    </row>
    <row r="872" ht="13.5" customHeight="1">
      <c r="A872" s="1"/>
      <c r="E872" s="3"/>
    </row>
    <row r="873" ht="13.5" customHeight="1">
      <c r="A873" s="1"/>
      <c r="E873" s="3"/>
    </row>
    <row r="874" ht="13.5" customHeight="1">
      <c r="A874" s="1"/>
      <c r="E874" s="3"/>
    </row>
    <row r="875" ht="13.5" customHeight="1">
      <c r="A875" s="1"/>
      <c r="E875" s="3"/>
    </row>
    <row r="876" ht="13.5" customHeight="1">
      <c r="A876" s="1"/>
      <c r="E876" s="3"/>
    </row>
    <row r="877" ht="13.5" customHeight="1">
      <c r="A877" s="1"/>
      <c r="E877" s="3"/>
    </row>
    <row r="878" ht="13.5" customHeight="1">
      <c r="A878" s="1"/>
      <c r="E878" s="3"/>
    </row>
    <row r="879" ht="13.5" customHeight="1">
      <c r="A879" s="1"/>
      <c r="E879" s="3"/>
    </row>
    <row r="880" ht="13.5" customHeight="1">
      <c r="A880" s="1"/>
      <c r="E880" s="3"/>
    </row>
    <row r="881" ht="13.5" customHeight="1">
      <c r="A881" s="1"/>
      <c r="E881" s="3"/>
    </row>
    <row r="882" ht="13.5" customHeight="1">
      <c r="A882" s="1"/>
      <c r="E882" s="3"/>
    </row>
    <row r="883" ht="13.5" customHeight="1">
      <c r="A883" s="1"/>
      <c r="E883" s="3"/>
    </row>
    <row r="884" ht="13.5" customHeight="1">
      <c r="A884" s="1"/>
      <c r="E884" s="3"/>
    </row>
    <row r="885" ht="13.5" customHeight="1">
      <c r="A885" s="1"/>
      <c r="E885" s="3"/>
    </row>
    <row r="886" ht="13.5" customHeight="1">
      <c r="A886" s="1"/>
      <c r="E886" s="3"/>
    </row>
    <row r="887" ht="13.5" customHeight="1">
      <c r="A887" s="1"/>
      <c r="E887" s="3"/>
    </row>
    <row r="888" ht="13.5" customHeight="1">
      <c r="A888" s="1"/>
      <c r="E888" s="3"/>
    </row>
    <row r="889" ht="13.5" customHeight="1">
      <c r="A889" s="1"/>
      <c r="E889" s="3"/>
    </row>
    <row r="890" ht="13.5" customHeight="1">
      <c r="A890" s="1"/>
      <c r="E890" s="3"/>
    </row>
    <row r="891" ht="13.5" customHeight="1">
      <c r="A891" s="1"/>
      <c r="E891" s="3"/>
    </row>
    <row r="892" ht="13.5" customHeight="1">
      <c r="A892" s="1"/>
      <c r="E892" s="3"/>
    </row>
    <row r="893" ht="13.5" customHeight="1">
      <c r="A893" s="1"/>
      <c r="E893" s="3"/>
    </row>
    <row r="894" ht="13.5" customHeight="1">
      <c r="A894" s="1"/>
      <c r="E894" s="3"/>
    </row>
    <row r="895" ht="13.5" customHeight="1">
      <c r="A895" s="1"/>
      <c r="E895" s="3"/>
    </row>
    <row r="896" ht="13.5" customHeight="1">
      <c r="A896" s="1"/>
      <c r="E896" s="3"/>
    </row>
    <row r="897" ht="13.5" customHeight="1">
      <c r="A897" s="1"/>
      <c r="E897" s="3"/>
    </row>
    <row r="898" ht="13.5" customHeight="1">
      <c r="A898" s="1"/>
      <c r="E898" s="3"/>
    </row>
    <row r="899" ht="13.5" customHeight="1">
      <c r="A899" s="1"/>
      <c r="E899" s="3"/>
    </row>
    <row r="900" ht="13.5" customHeight="1">
      <c r="A900" s="1"/>
      <c r="E900" s="3"/>
    </row>
    <row r="901" ht="13.5" customHeight="1">
      <c r="A901" s="1"/>
      <c r="E901" s="3"/>
    </row>
    <row r="902" ht="13.5" customHeight="1">
      <c r="A902" s="1"/>
      <c r="E902" s="3"/>
    </row>
    <row r="903" ht="13.5" customHeight="1">
      <c r="A903" s="1"/>
      <c r="E903" s="3"/>
    </row>
    <row r="904" ht="13.5" customHeight="1">
      <c r="A904" s="1"/>
      <c r="E904" s="3"/>
    </row>
    <row r="905" ht="13.5" customHeight="1">
      <c r="A905" s="1"/>
      <c r="E905" s="3"/>
    </row>
    <row r="906" ht="13.5" customHeight="1">
      <c r="A906" s="1"/>
      <c r="E906" s="3"/>
    </row>
    <row r="907" ht="13.5" customHeight="1">
      <c r="A907" s="1"/>
      <c r="E907" s="3"/>
    </row>
    <row r="908" ht="13.5" customHeight="1">
      <c r="A908" s="1"/>
      <c r="E908" s="3"/>
    </row>
    <row r="909" ht="13.5" customHeight="1">
      <c r="A909" s="1"/>
      <c r="E909" s="3"/>
    </row>
    <row r="910" ht="13.5" customHeight="1">
      <c r="A910" s="1"/>
      <c r="E910" s="3"/>
    </row>
    <row r="911" ht="13.5" customHeight="1">
      <c r="A911" s="1"/>
      <c r="E911" s="3"/>
    </row>
    <row r="912" ht="13.5" customHeight="1">
      <c r="A912" s="1"/>
      <c r="E912" s="3"/>
    </row>
    <row r="913" ht="13.5" customHeight="1">
      <c r="A913" s="1"/>
      <c r="E913" s="3"/>
    </row>
    <row r="914" ht="13.5" customHeight="1">
      <c r="A914" s="1"/>
      <c r="E914" s="3"/>
    </row>
    <row r="915" ht="13.5" customHeight="1">
      <c r="A915" s="1"/>
      <c r="E915" s="3"/>
    </row>
    <row r="916" ht="13.5" customHeight="1">
      <c r="A916" s="1"/>
      <c r="E916" s="3"/>
    </row>
    <row r="917" ht="13.5" customHeight="1">
      <c r="A917" s="1"/>
      <c r="E917" s="3"/>
    </row>
    <row r="918" ht="13.5" customHeight="1">
      <c r="A918" s="1"/>
      <c r="E918" s="3"/>
    </row>
    <row r="919" ht="13.5" customHeight="1">
      <c r="A919" s="1"/>
      <c r="E919" s="3"/>
    </row>
    <row r="920" ht="13.5" customHeight="1">
      <c r="A920" s="1"/>
      <c r="E920" s="3"/>
    </row>
    <row r="921" ht="13.5" customHeight="1">
      <c r="A921" s="1"/>
      <c r="E921" s="3"/>
    </row>
    <row r="922" ht="13.5" customHeight="1">
      <c r="A922" s="1"/>
      <c r="E922" s="3"/>
    </row>
    <row r="923" ht="13.5" customHeight="1">
      <c r="A923" s="1"/>
      <c r="E923" s="3"/>
    </row>
    <row r="924" ht="13.5" customHeight="1">
      <c r="A924" s="1"/>
      <c r="E924" s="3"/>
    </row>
    <row r="925" ht="13.5" customHeight="1">
      <c r="A925" s="1"/>
      <c r="E925" s="3"/>
    </row>
    <row r="926" ht="13.5" customHeight="1">
      <c r="A926" s="1"/>
      <c r="E926" s="3"/>
    </row>
    <row r="927" ht="13.5" customHeight="1">
      <c r="A927" s="1"/>
      <c r="E927" s="3"/>
    </row>
    <row r="928" ht="13.5" customHeight="1">
      <c r="A928" s="1"/>
      <c r="E928" s="3"/>
    </row>
    <row r="929" ht="13.5" customHeight="1">
      <c r="A929" s="1"/>
      <c r="E929" s="3"/>
    </row>
    <row r="930" ht="13.5" customHeight="1">
      <c r="A930" s="1"/>
      <c r="E930" s="3"/>
    </row>
    <row r="931" ht="13.5" customHeight="1">
      <c r="A931" s="1"/>
      <c r="E931" s="3"/>
    </row>
    <row r="932" ht="13.5" customHeight="1">
      <c r="A932" s="1"/>
      <c r="E932" s="3"/>
    </row>
    <row r="933" ht="13.5" customHeight="1">
      <c r="A933" s="1"/>
      <c r="E933" s="3"/>
    </row>
    <row r="934" ht="13.5" customHeight="1">
      <c r="A934" s="1"/>
      <c r="E934" s="3"/>
    </row>
    <row r="935" ht="13.5" customHeight="1">
      <c r="A935" s="1"/>
      <c r="E935" s="3"/>
    </row>
    <row r="936" ht="13.5" customHeight="1">
      <c r="A936" s="1"/>
      <c r="E936" s="3"/>
    </row>
    <row r="937" ht="13.5" customHeight="1">
      <c r="A937" s="1"/>
      <c r="E937" s="3"/>
    </row>
    <row r="938" ht="13.5" customHeight="1">
      <c r="A938" s="1"/>
      <c r="E938" s="3"/>
    </row>
    <row r="939" ht="13.5" customHeight="1">
      <c r="A939" s="1"/>
      <c r="E939" s="3"/>
    </row>
    <row r="940" ht="13.5" customHeight="1">
      <c r="A940" s="1"/>
      <c r="E940" s="3"/>
    </row>
    <row r="941" ht="13.5" customHeight="1">
      <c r="A941" s="1"/>
      <c r="E941" s="3"/>
    </row>
    <row r="942" ht="13.5" customHeight="1">
      <c r="A942" s="1"/>
      <c r="E942" s="3"/>
    </row>
    <row r="943" ht="13.5" customHeight="1">
      <c r="A943" s="1"/>
      <c r="E943" s="3"/>
    </row>
    <row r="944" ht="13.5" customHeight="1">
      <c r="A944" s="1"/>
      <c r="E944" s="3"/>
    </row>
    <row r="945" ht="13.5" customHeight="1">
      <c r="A945" s="1"/>
      <c r="E945" s="3"/>
    </row>
    <row r="946" ht="13.5" customHeight="1">
      <c r="A946" s="1"/>
      <c r="E946" s="3"/>
    </row>
    <row r="947" ht="13.5" customHeight="1">
      <c r="A947" s="1"/>
      <c r="E947" s="3"/>
    </row>
    <row r="948" ht="13.5" customHeight="1">
      <c r="A948" s="1"/>
      <c r="E948" s="3"/>
    </row>
    <row r="949" ht="13.5" customHeight="1">
      <c r="A949" s="1"/>
      <c r="E949" s="3"/>
    </row>
    <row r="950" ht="13.5" customHeight="1">
      <c r="A950" s="1"/>
      <c r="E950" s="3"/>
    </row>
    <row r="951" ht="13.5" customHeight="1">
      <c r="A951" s="1"/>
      <c r="E951" s="3"/>
    </row>
    <row r="952" ht="13.5" customHeight="1">
      <c r="A952" s="1"/>
      <c r="E952" s="3"/>
    </row>
    <row r="953" ht="13.5" customHeight="1">
      <c r="A953" s="1"/>
      <c r="E953" s="3"/>
    </row>
    <row r="954" ht="13.5" customHeight="1">
      <c r="A954" s="1"/>
      <c r="E954" s="3"/>
    </row>
    <row r="955" ht="13.5" customHeight="1">
      <c r="A955" s="1"/>
      <c r="E955" s="3"/>
    </row>
    <row r="956" ht="13.5" customHeight="1">
      <c r="A956" s="1"/>
      <c r="E956" s="3"/>
    </row>
    <row r="957" ht="13.5" customHeight="1">
      <c r="A957" s="1"/>
      <c r="E957" s="3"/>
    </row>
    <row r="958" ht="13.5" customHeight="1">
      <c r="A958" s="1"/>
      <c r="E958" s="3"/>
    </row>
    <row r="959" ht="13.5" customHeight="1">
      <c r="A959" s="1"/>
      <c r="E959" s="3"/>
    </row>
    <row r="960" ht="13.5" customHeight="1">
      <c r="A960" s="1"/>
      <c r="E960" s="3"/>
    </row>
    <row r="961" ht="13.5" customHeight="1">
      <c r="A961" s="1"/>
      <c r="E961" s="3"/>
    </row>
    <row r="962" ht="13.5" customHeight="1">
      <c r="A962" s="1"/>
      <c r="E962" s="3"/>
    </row>
    <row r="963" ht="13.5" customHeight="1">
      <c r="A963" s="1"/>
      <c r="E963" s="3"/>
    </row>
    <row r="964" ht="13.5" customHeight="1">
      <c r="A964" s="1"/>
      <c r="E964" s="3"/>
    </row>
    <row r="965" ht="13.5" customHeight="1">
      <c r="A965" s="1"/>
      <c r="E965" s="3"/>
    </row>
    <row r="966" ht="13.5" customHeight="1">
      <c r="A966" s="1"/>
      <c r="E966" s="3"/>
    </row>
    <row r="967" ht="13.5" customHeight="1">
      <c r="A967" s="1"/>
      <c r="E967" s="3"/>
    </row>
    <row r="968" ht="13.5" customHeight="1">
      <c r="A968" s="1"/>
      <c r="E968" s="3"/>
    </row>
    <row r="969" ht="13.5" customHeight="1">
      <c r="A969" s="1"/>
      <c r="E969" s="3"/>
    </row>
    <row r="970" ht="13.5" customHeight="1">
      <c r="A970" s="1"/>
      <c r="E970" s="3"/>
    </row>
    <row r="971" ht="13.5" customHeight="1">
      <c r="A971" s="1"/>
      <c r="E971" s="3"/>
    </row>
    <row r="972" ht="13.5" customHeight="1">
      <c r="A972" s="1"/>
      <c r="E972" s="3"/>
    </row>
    <row r="973" ht="13.5" customHeight="1">
      <c r="A973" s="1"/>
      <c r="E973" s="3"/>
    </row>
    <row r="974" ht="13.5" customHeight="1">
      <c r="A974" s="1"/>
      <c r="E974" s="3"/>
    </row>
    <row r="975" ht="13.5" customHeight="1">
      <c r="A975" s="1"/>
      <c r="E975" s="3"/>
    </row>
    <row r="976" ht="13.5" customHeight="1">
      <c r="A976" s="1"/>
      <c r="E976" s="3"/>
    </row>
    <row r="977" ht="13.5" customHeight="1">
      <c r="A977" s="1"/>
      <c r="E977" s="3"/>
    </row>
    <row r="978" ht="13.5" customHeight="1">
      <c r="A978" s="1"/>
      <c r="E978" s="3"/>
    </row>
    <row r="979" ht="13.5" customHeight="1">
      <c r="A979" s="1"/>
      <c r="E979" s="3"/>
    </row>
    <row r="980" ht="13.5" customHeight="1">
      <c r="A980" s="1"/>
      <c r="E980" s="3"/>
    </row>
    <row r="981" ht="13.5" customHeight="1">
      <c r="A981" s="1"/>
      <c r="E981" s="3"/>
    </row>
    <row r="982" ht="13.5" customHeight="1">
      <c r="A982" s="1"/>
      <c r="E982" s="3"/>
    </row>
    <row r="983" ht="13.5" customHeight="1">
      <c r="A983" s="1"/>
      <c r="E983" s="3"/>
    </row>
    <row r="984" ht="13.5" customHeight="1">
      <c r="A984" s="1"/>
      <c r="E984" s="3"/>
    </row>
    <row r="985" ht="13.5" customHeight="1">
      <c r="A985" s="1"/>
      <c r="E985" s="3"/>
    </row>
    <row r="986" ht="13.5" customHeight="1">
      <c r="A986" s="1"/>
      <c r="E986" s="3"/>
    </row>
    <row r="987" ht="13.5" customHeight="1">
      <c r="A987" s="1"/>
      <c r="E987" s="3"/>
    </row>
    <row r="988" ht="13.5" customHeight="1">
      <c r="A988" s="1"/>
      <c r="E988" s="3"/>
    </row>
    <row r="989" ht="13.5" customHeight="1">
      <c r="A989" s="1"/>
      <c r="E989" s="3"/>
    </row>
    <row r="990" ht="13.5" customHeight="1">
      <c r="A990" s="1"/>
      <c r="E990" s="3"/>
    </row>
    <row r="991" ht="13.5" customHeight="1">
      <c r="A991" s="1"/>
      <c r="E991" s="3"/>
    </row>
    <row r="992" ht="13.5" customHeight="1">
      <c r="A992" s="1"/>
      <c r="E992" s="3"/>
    </row>
    <row r="993" ht="13.5" customHeight="1">
      <c r="A993" s="1"/>
      <c r="E993" s="3"/>
    </row>
    <row r="994" ht="13.5" customHeight="1">
      <c r="A994" s="1"/>
      <c r="E994" s="3"/>
    </row>
    <row r="995" ht="13.5" customHeight="1">
      <c r="A995" s="1"/>
      <c r="E995" s="3"/>
    </row>
    <row r="996" ht="13.5" customHeight="1">
      <c r="A996" s="1"/>
      <c r="E996" s="3"/>
    </row>
    <row r="997" ht="13.5" customHeight="1">
      <c r="A997" s="1"/>
      <c r="E997" s="3"/>
    </row>
    <row r="998" ht="13.5" customHeight="1">
      <c r="A998" s="1"/>
      <c r="E998" s="3"/>
    </row>
    <row r="999" ht="13.5" customHeight="1">
      <c r="A999" s="1"/>
      <c r="E999" s="3"/>
    </row>
    <row r="1000" ht="13.5" customHeight="1">
      <c r="A1000" s="1"/>
      <c r="E1000" s="3"/>
    </row>
  </sheetData>
  <mergeCells count="28">
    <mergeCell ref="B8:L8"/>
    <mergeCell ref="B9:L9"/>
    <mergeCell ref="A10:M10"/>
    <mergeCell ref="J11:K11"/>
    <mergeCell ref="E12:H12"/>
    <mergeCell ref="J12:L12"/>
    <mergeCell ref="I13:M13"/>
    <mergeCell ref="J16:L16"/>
    <mergeCell ref="M16:M17"/>
    <mergeCell ref="I14:M14"/>
    <mergeCell ref="C15:K15"/>
    <mergeCell ref="A16:A17"/>
    <mergeCell ref="B16:B17"/>
    <mergeCell ref="C16:C17"/>
    <mergeCell ref="D16:D17"/>
    <mergeCell ref="E16:E17"/>
    <mergeCell ref="I95:J95"/>
    <mergeCell ref="I96:J96"/>
    <mergeCell ref="K96:M96"/>
    <mergeCell ref="D98:G98"/>
    <mergeCell ref="D99:G99"/>
    <mergeCell ref="F16:F17"/>
    <mergeCell ref="G16:I16"/>
    <mergeCell ref="B92:H92"/>
    <mergeCell ref="B93:I93"/>
    <mergeCell ref="I94:J94"/>
    <mergeCell ref="K94:M94"/>
    <mergeCell ref="K95:M95"/>
  </mergeCells>
  <printOptions/>
  <pageMargins bottom="0.3937007874015748" footer="0.0" header="0.0" left="0.31496062992125984" right="0.31496062992125984" top="0.3937007874015748"/>
  <pageSetup paperSize="9" orientation="portrait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8.63"/>
    <col customWidth="1" min="3" max="3" width="29.25"/>
    <col customWidth="1" min="4" max="4" width="11.75"/>
    <col customWidth="1" min="5" max="5" width="8.63"/>
    <col customWidth="1" min="6" max="6" width="16.63"/>
    <col customWidth="1" min="7" max="7" width="15.0"/>
    <col customWidth="1" min="8" max="26" width="8.63"/>
  </cols>
  <sheetData>
    <row r="1" ht="13.5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3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3.5" customHeight="1">
      <c r="A3" s="2"/>
      <c r="B3" s="2"/>
      <c r="C3" s="2"/>
      <c r="D3" s="2"/>
      <c r="E3" s="2"/>
      <c r="F3" s="2"/>
      <c r="G3" s="2"/>
    </row>
    <row r="4" ht="13.5" customHeight="1">
      <c r="A4" s="2"/>
      <c r="B4" s="2"/>
      <c r="C4" s="2"/>
      <c r="D4" s="2"/>
      <c r="E4" s="2"/>
      <c r="F4" s="2"/>
      <c r="G4" s="2"/>
    </row>
    <row r="5" ht="13.5" customHeight="1">
      <c r="A5" s="2"/>
      <c r="B5" s="2"/>
      <c r="C5" s="2"/>
      <c r="D5" s="2"/>
      <c r="E5" s="2"/>
      <c r="F5" s="2"/>
      <c r="G5" s="2"/>
    </row>
    <row r="6" ht="13.5" customHeight="1">
      <c r="A6" s="2"/>
      <c r="B6" s="2"/>
      <c r="C6" s="2"/>
      <c r="D6" s="2"/>
      <c r="E6" s="2"/>
      <c r="F6" s="2"/>
      <c r="G6" s="2"/>
    </row>
    <row r="7" ht="13.5" customHeight="1">
      <c r="A7" s="2"/>
      <c r="B7" s="5" t="s">
        <v>0</v>
      </c>
      <c r="H7" s="6"/>
      <c r="I7" s="6"/>
      <c r="J7" s="6"/>
      <c r="K7" s="6"/>
      <c r="L7" s="6"/>
    </row>
    <row r="8" ht="13.5" customHeight="1">
      <c r="A8" s="2"/>
      <c r="B8" s="5" t="s">
        <v>1</v>
      </c>
      <c r="H8" s="6"/>
      <c r="I8" s="6"/>
      <c r="J8" s="6"/>
      <c r="K8" s="6"/>
      <c r="L8" s="6"/>
    </row>
    <row r="9" ht="13.5" customHeight="1">
      <c r="A9" s="2"/>
      <c r="B9" s="90" t="s">
        <v>218</v>
      </c>
    </row>
    <row r="10" ht="13.5" customHeight="1">
      <c r="A10" s="2"/>
      <c r="B10" s="14" t="s">
        <v>219</v>
      </c>
    </row>
    <row r="11" ht="13.5" customHeight="1">
      <c r="A11" s="2"/>
      <c r="B11" s="19" t="s">
        <v>220</v>
      </c>
    </row>
    <row r="12" ht="13.5" customHeight="1">
      <c r="A12" s="2"/>
      <c r="B12" s="91" t="s">
        <v>221</v>
      </c>
      <c r="C12" s="92"/>
      <c r="D12" s="92"/>
      <c r="E12" s="92"/>
      <c r="F12" s="92"/>
      <c r="G12" s="93"/>
    </row>
    <row r="13" ht="13.5" customHeight="1">
      <c r="A13" s="2"/>
      <c r="B13" s="94"/>
      <c r="C13" s="95" t="s">
        <v>222</v>
      </c>
      <c r="D13" s="92"/>
      <c r="E13" s="92"/>
      <c r="F13" s="93"/>
      <c r="G13" s="96" t="s">
        <v>223</v>
      </c>
    </row>
    <row r="14" ht="13.5" customHeight="1">
      <c r="A14" s="2"/>
      <c r="B14" s="97">
        <f>Orcamento!B18</f>
        <v>1</v>
      </c>
      <c r="C14" s="98" t="str">
        <f>Orcamento!C18</f>
        <v>SERVIÇOS PRELIMINARES</v>
      </c>
      <c r="D14" s="9"/>
      <c r="E14" s="9"/>
      <c r="F14" s="99"/>
      <c r="G14" s="100">
        <f>Orcamento!L18</f>
        <v>6483.3</v>
      </c>
    </row>
    <row r="15" ht="13.5" customHeight="1">
      <c r="A15" s="2"/>
      <c r="B15" s="101">
        <f>Orcamento!B24</f>
        <v>2</v>
      </c>
      <c r="C15" s="102" t="str">
        <f>Orcamento!C24</f>
        <v>MOVIMENTAÇÃO DE TERRA</v>
      </c>
      <c r="D15" s="9"/>
      <c r="E15" s="9"/>
      <c r="F15" s="99"/>
      <c r="G15" s="103">
        <f>Orcamento!L24</f>
        <v>256429.29</v>
      </c>
    </row>
    <row r="16" ht="13.5" customHeight="1">
      <c r="A16" s="2"/>
      <c r="B16" s="97">
        <f>Orcamento!B42</f>
        <v>3</v>
      </c>
      <c r="C16" s="98" t="str">
        <f>Orcamento!C42</f>
        <v>PAVIMENTAÇÃO</v>
      </c>
      <c r="D16" s="9"/>
      <c r="E16" s="9"/>
      <c r="F16" s="99"/>
      <c r="G16" s="100">
        <f>Orcamento!L42</f>
        <v>604318.95</v>
      </c>
    </row>
    <row r="17" ht="13.5" customHeight="1">
      <c r="A17" s="2"/>
      <c r="B17" s="101">
        <f>Orcamento!B56</f>
        <v>4</v>
      </c>
      <c r="C17" s="102" t="str">
        <f>Orcamento!C56</f>
        <v>DRENAGEM DE ÁGUAS PLUVIAIS E ENTRADAS MORADORES</v>
      </c>
      <c r="D17" s="9"/>
      <c r="E17" s="9"/>
      <c r="F17" s="99"/>
      <c r="G17" s="103">
        <f>Orcamento!L56</f>
        <v>190149.65</v>
      </c>
    </row>
    <row r="18" ht="13.5" customHeight="1">
      <c r="A18" s="2"/>
      <c r="B18" s="97">
        <f>Orcamento!B71</f>
        <v>5</v>
      </c>
      <c r="C18" s="98" t="str">
        <f>Orcamento!C71</f>
        <v>CALÇADA DE PASSEIO E RAMPAS DE ACESSIBILIDADE</v>
      </c>
      <c r="D18" s="9"/>
      <c r="E18" s="9"/>
      <c r="F18" s="99"/>
      <c r="G18" s="100">
        <f>Orcamento!L71</f>
        <v>83787.76</v>
      </c>
    </row>
    <row r="19" ht="13.5" customHeight="1">
      <c r="A19" s="2"/>
      <c r="B19" s="97">
        <f>Orcamento!B78</f>
        <v>6</v>
      </c>
      <c r="C19" s="98" t="str">
        <f>Orcamento!C78</f>
        <v>SINALIZAÇÃO VIÁRIA</v>
      </c>
      <c r="D19" s="9"/>
      <c r="E19" s="9"/>
      <c r="F19" s="99"/>
      <c r="G19" s="100">
        <f>Orcamento!L78</f>
        <v>10390.7</v>
      </c>
    </row>
    <row r="20" ht="13.5" customHeight="1">
      <c r="A20" s="2"/>
      <c r="B20" s="104"/>
      <c r="C20" s="105" t="s">
        <v>224</v>
      </c>
      <c r="D20" s="92"/>
      <c r="E20" s="92"/>
      <c r="F20" s="93"/>
      <c r="G20" s="106">
        <f>SUM(G14:G19)</f>
        <v>1151559.65</v>
      </c>
    </row>
    <row r="21" ht="13.5" customHeight="1">
      <c r="A21" s="2"/>
      <c r="B21" s="2"/>
      <c r="C21" s="2"/>
      <c r="D21" s="2"/>
      <c r="E21" s="2"/>
      <c r="F21" s="2"/>
      <c r="G21" s="2"/>
    </row>
    <row r="22" ht="13.5" customHeight="1">
      <c r="A22" s="2"/>
      <c r="B22" s="2"/>
      <c r="C22" s="2"/>
      <c r="D22" s="2"/>
      <c r="E22" s="2"/>
      <c r="F22" s="2"/>
      <c r="G22" s="2"/>
    </row>
    <row r="23" ht="13.5" customHeight="1">
      <c r="A23" s="2"/>
      <c r="B23" s="2"/>
      <c r="C23" s="2"/>
      <c r="D23" s="2"/>
      <c r="E23" s="2"/>
      <c r="F23" s="2"/>
      <c r="G23" s="2"/>
    </row>
    <row r="24" ht="13.5" customHeight="1">
      <c r="B24" s="88" t="s">
        <v>225</v>
      </c>
      <c r="C24" s="2"/>
      <c r="D24" s="2"/>
      <c r="E24" s="2"/>
      <c r="F24" s="2"/>
      <c r="G24" s="2"/>
      <c r="H24" s="2"/>
      <c r="I24" s="2"/>
    </row>
    <row r="25" ht="13.5" customHeight="1">
      <c r="B25" s="2"/>
      <c r="C25" s="2"/>
      <c r="D25" s="2"/>
      <c r="E25" s="2"/>
      <c r="F25" s="1"/>
    </row>
    <row r="26" ht="13.5" customHeight="1">
      <c r="B26" s="2"/>
      <c r="C26" s="107"/>
      <c r="D26" s="1" t="s">
        <v>209</v>
      </c>
      <c r="H26" s="2"/>
      <c r="I26" s="2"/>
    </row>
    <row r="27" ht="13.5" customHeight="1">
      <c r="B27" s="2"/>
      <c r="C27" s="1"/>
      <c r="D27" s="1" t="s">
        <v>226</v>
      </c>
      <c r="H27" s="2"/>
      <c r="I27" s="2"/>
    </row>
    <row r="28" ht="13.5" customHeight="1">
      <c r="B28" s="2"/>
      <c r="C28" s="2"/>
      <c r="D28" s="1" t="s">
        <v>227</v>
      </c>
      <c r="H28" s="2"/>
      <c r="I28" s="2"/>
    </row>
    <row r="29" ht="13.5" customHeight="1">
      <c r="B29" s="2"/>
      <c r="C29" s="2"/>
      <c r="D29" s="2"/>
      <c r="E29" s="2"/>
      <c r="F29" s="2"/>
      <c r="G29" s="2"/>
      <c r="H29" s="2"/>
      <c r="I29" s="2"/>
    </row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  <row r="1001" ht="13.5" customHeight="1"/>
  </sheetData>
  <mergeCells count="18">
    <mergeCell ref="B7:G7"/>
    <mergeCell ref="B8:G8"/>
    <mergeCell ref="B9:G9"/>
    <mergeCell ref="B10:G10"/>
    <mergeCell ref="B11:G11"/>
    <mergeCell ref="B12:G12"/>
    <mergeCell ref="C13:F13"/>
    <mergeCell ref="D26:G26"/>
    <mergeCell ref="D27:G27"/>
    <mergeCell ref="D28:G28"/>
    <mergeCell ref="C14:F14"/>
    <mergeCell ref="C15:F15"/>
    <mergeCell ref="C16:F16"/>
    <mergeCell ref="C17:F17"/>
    <mergeCell ref="C18:F18"/>
    <mergeCell ref="C20:F20"/>
    <mergeCell ref="F25:I25"/>
    <mergeCell ref="C19:F19"/>
  </mergeCells>
  <printOptions/>
  <pageMargins bottom="0.7874015748031497" footer="0.0" header="0.0" left="0.5118110236220472" right="0.5118110236220472" top="0.7874015748031497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8.63"/>
    <col customWidth="1" min="3" max="3" width="33.63"/>
    <col customWidth="1" min="4" max="4" width="16.25"/>
    <col customWidth="1" min="5" max="5" width="12.75"/>
    <col customWidth="1" min="6" max="6" width="8.75"/>
    <col customWidth="1" min="7" max="7" width="12.75"/>
    <col customWidth="1" min="8" max="8" width="8.75"/>
    <col customWidth="1" min="9" max="9" width="12.75"/>
    <col customWidth="1" min="10" max="10" width="8.75"/>
    <col customWidth="1" min="11" max="26" width="8.63"/>
  </cols>
  <sheetData>
    <row r="1" ht="13.5" customHeight="1">
      <c r="A1" s="2"/>
      <c r="B1" s="2"/>
      <c r="C1" s="2"/>
      <c r="D1" s="2"/>
      <c r="E1" s="2"/>
      <c r="F1" s="2"/>
      <c r="G1" s="2"/>
      <c r="H1" s="2"/>
      <c r="I1" s="2"/>
      <c r="J1" s="2"/>
    </row>
    <row r="2" ht="13.5" customHeight="1">
      <c r="A2" s="2"/>
      <c r="B2" s="2"/>
      <c r="C2" s="2"/>
      <c r="D2" s="2"/>
      <c r="E2" s="2"/>
      <c r="F2" s="2"/>
      <c r="G2" s="2"/>
      <c r="H2" s="2"/>
      <c r="I2" s="2"/>
      <c r="J2" s="2"/>
    </row>
    <row r="3" ht="13.5" customHeight="1">
      <c r="A3" s="2"/>
      <c r="B3" s="2"/>
      <c r="C3" s="2"/>
      <c r="D3" s="2"/>
      <c r="E3" s="2"/>
      <c r="F3" s="2"/>
      <c r="G3" s="2"/>
      <c r="H3" s="2"/>
      <c r="I3" s="2"/>
      <c r="J3" s="2"/>
    </row>
    <row r="4" ht="13.5" customHeight="1">
      <c r="A4" s="2"/>
      <c r="B4" s="2"/>
      <c r="C4" s="2"/>
      <c r="D4" s="2"/>
      <c r="E4" s="2"/>
      <c r="F4" s="2"/>
      <c r="G4" s="2"/>
      <c r="H4" s="2"/>
      <c r="I4" s="2"/>
      <c r="J4" s="2"/>
    </row>
    <row r="5" ht="13.5" customHeight="1">
      <c r="A5" s="2"/>
      <c r="B5" s="2"/>
      <c r="C5" s="2"/>
      <c r="D5" s="2"/>
      <c r="E5" s="2"/>
      <c r="F5" s="2"/>
      <c r="G5" s="2"/>
      <c r="H5" s="2"/>
      <c r="I5" s="2"/>
      <c r="J5" s="2"/>
    </row>
    <row r="6" ht="13.5" customHeight="1">
      <c r="A6" s="2"/>
      <c r="B6" s="108"/>
      <c r="H6" s="2"/>
      <c r="I6" s="2"/>
      <c r="J6" s="2"/>
    </row>
    <row r="7" ht="13.5" customHeight="1">
      <c r="A7" s="2"/>
      <c r="B7" s="109"/>
      <c r="H7" s="2"/>
      <c r="I7" s="2"/>
      <c r="J7" s="2"/>
    </row>
    <row r="8" ht="13.5" customHeight="1">
      <c r="A8" s="2"/>
      <c r="B8" s="109"/>
      <c r="C8" s="109"/>
      <c r="D8" s="109"/>
      <c r="E8" s="109"/>
      <c r="F8" s="109"/>
      <c r="G8" s="109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3.5" customHeight="1">
      <c r="A9" s="2"/>
      <c r="B9" s="109"/>
      <c r="C9" s="109"/>
      <c r="D9" s="109"/>
      <c r="E9" s="109"/>
      <c r="F9" s="109"/>
      <c r="G9" s="109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3.5" customHeight="1">
      <c r="A10" s="2"/>
      <c r="B10" s="109"/>
      <c r="C10" s="109"/>
      <c r="D10" s="109"/>
      <c r="E10" s="109"/>
      <c r="F10" s="109"/>
      <c r="G10" s="109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3.5" customHeight="1">
      <c r="A11" s="2"/>
      <c r="B11" s="2"/>
      <c r="C11" s="2"/>
      <c r="D11" s="2"/>
      <c r="E11" s="2"/>
      <c r="F11" s="2"/>
      <c r="G11" s="2"/>
      <c r="H11" s="2"/>
      <c r="I11" s="2"/>
      <c r="J11" s="2"/>
    </row>
    <row r="12" ht="13.5" customHeight="1">
      <c r="A12" s="2"/>
      <c r="B12" s="90"/>
      <c r="H12" s="2"/>
      <c r="I12" s="2"/>
      <c r="J12" s="2"/>
    </row>
    <row r="13" ht="13.5" customHeight="1">
      <c r="A13" s="2"/>
      <c r="B13" s="5" t="s">
        <v>0</v>
      </c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3.5" customHeight="1">
      <c r="A14" s="2"/>
      <c r="B14" s="5" t="s">
        <v>1</v>
      </c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3.5" customHeight="1">
      <c r="A15" s="2"/>
      <c r="B15" s="90" t="s">
        <v>228</v>
      </c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3.5" customHeight="1">
      <c r="A16" s="2"/>
      <c r="B16" s="14" t="s">
        <v>6</v>
      </c>
    </row>
    <row r="17" ht="14.25" customHeight="1">
      <c r="A17" s="2"/>
      <c r="B17" s="110" t="s">
        <v>9</v>
      </c>
      <c r="C17" s="111"/>
      <c r="D17" s="111"/>
      <c r="E17" s="111"/>
      <c r="F17" s="111"/>
      <c r="G17" s="111"/>
      <c r="H17" s="111"/>
      <c r="I17" s="111"/>
      <c r="J17" s="111"/>
    </row>
    <row r="18" ht="13.5" customHeight="1">
      <c r="A18" s="2"/>
      <c r="B18" s="112" t="s">
        <v>229</v>
      </c>
      <c r="C18" s="92"/>
      <c r="D18" s="92"/>
      <c r="E18" s="92"/>
      <c r="F18" s="92"/>
      <c r="G18" s="92"/>
      <c r="H18" s="92"/>
      <c r="I18" s="92"/>
      <c r="J18" s="93"/>
    </row>
    <row r="19" ht="13.5" customHeight="1">
      <c r="A19" s="2"/>
      <c r="B19" s="113"/>
      <c r="C19" s="114"/>
      <c r="D19" s="115"/>
      <c r="E19" s="115"/>
      <c r="F19" s="115"/>
      <c r="G19" s="115"/>
      <c r="H19" s="115"/>
      <c r="I19" s="115"/>
      <c r="J19" s="115"/>
    </row>
    <row r="20" ht="13.5" customHeight="1">
      <c r="A20" s="2"/>
      <c r="B20" s="116"/>
      <c r="C20" s="117"/>
      <c r="D20" s="118"/>
      <c r="E20" s="118"/>
      <c r="F20" s="118"/>
      <c r="G20" s="118"/>
      <c r="H20" s="118"/>
      <c r="I20" s="118"/>
      <c r="J20" s="119"/>
    </row>
    <row r="21" ht="13.5" customHeight="1">
      <c r="A21" s="2"/>
      <c r="B21" s="120" t="s">
        <v>230</v>
      </c>
      <c r="C21" s="121" t="s">
        <v>231</v>
      </c>
      <c r="D21" s="122" t="s">
        <v>232</v>
      </c>
      <c r="E21" s="123" t="s">
        <v>233</v>
      </c>
      <c r="F21" s="124" t="s">
        <v>234</v>
      </c>
      <c r="G21" s="123" t="s">
        <v>235</v>
      </c>
      <c r="H21" s="124" t="s">
        <v>234</v>
      </c>
      <c r="I21" s="123" t="s">
        <v>236</v>
      </c>
      <c r="J21" s="124" t="s">
        <v>234</v>
      </c>
    </row>
    <row r="22" ht="13.5" customHeight="1">
      <c r="A22" s="2"/>
      <c r="B22" s="125" t="s">
        <v>237</v>
      </c>
      <c r="C22" s="126" t="str">
        <f>Orcamento!$C$18</f>
        <v>SERVIÇOS PRELIMINARES</v>
      </c>
      <c r="D22" s="127">
        <f>Orcamento!L18</f>
        <v>6483.3</v>
      </c>
      <c r="E22" s="128">
        <f>E23*D22</f>
        <v>6483.3</v>
      </c>
      <c r="F22" s="129"/>
      <c r="G22" s="128">
        <f>G23*D22</f>
        <v>0</v>
      </c>
      <c r="H22" s="129"/>
      <c r="I22" s="128">
        <f>I23*D22</f>
        <v>0</v>
      </c>
      <c r="J22" s="129"/>
    </row>
    <row r="23" ht="13.5" customHeight="1">
      <c r="A23" s="2"/>
      <c r="B23" s="130"/>
      <c r="C23" s="131"/>
      <c r="D23" s="132">
        <f>D22/$D$34</f>
        <v>0.005630016647</v>
      </c>
      <c r="E23" s="133">
        <v>1.0</v>
      </c>
      <c r="F23" s="134">
        <f>E23</f>
        <v>1</v>
      </c>
      <c r="G23" s="133"/>
      <c r="H23" s="134">
        <f>G23+E23</f>
        <v>1</v>
      </c>
      <c r="I23" s="133"/>
      <c r="J23" s="134">
        <f>I23+H23</f>
        <v>1</v>
      </c>
    </row>
    <row r="24" ht="13.5" customHeight="1">
      <c r="A24" s="2"/>
      <c r="B24" s="135" t="s">
        <v>238</v>
      </c>
      <c r="C24" s="136" t="str">
        <f>Orcamento!$C$24</f>
        <v>MOVIMENTAÇÃO DE TERRA</v>
      </c>
      <c r="D24" s="137">
        <f>Orcamento!L24</f>
        <v>256429.29</v>
      </c>
      <c r="E24" s="138">
        <f>E25*D24</f>
        <v>153857.574</v>
      </c>
      <c r="F24" s="139"/>
      <c r="G24" s="138">
        <f>G25*D24</f>
        <v>102571.716</v>
      </c>
      <c r="H24" s="139"/>
      <c r="I24" s="138">
        <f>I25*D24</f>
        <v>0</v>
      </c>
      <c r="J24" s="139"/>
    </row>
    <row r="25" ht="13.5" customHeight="1">
      <c r="A25" s="2"/>
      <c r="B25" s="140"/>
      <c r="C25" s="141"/>
      <c r="D25" s="142">
        <f>D24/$D$34</f>
        <v>0.2226799888</v>
      </c>
      <c r="E25" s="143">
        <v>0.6</v>
      </c>
      <c r="F25" s="144">
        <f>E25</f>
        <v>0.6</v>
      </c>
      <c r="G25" s="143">
        <v>0.4</v>
      </c>
      <c r="H25" s="144">
        <f>G25+E25</f>
        <v>1</v>
      </c>
      <c r="I25" s="143">
        <v>0.0</v>
      </c>
      <c r="J25" s="144">
        <f>I25+H25</f>
        <v>1</v>
      </c>
    </row>
    <row r="26" ht="13.5" customHeight="1">
      <c r="A26" s="2"/>
      <c r="B26" s="125" t="s">
        <v>239</v>
      </c>
      <c r="C26" s="126" t="str">
        <f>Orcamento!$C$42</f>
        <v>PAVIMENTAÇÃO</v>
      </c>
      <c r="D26" s="127">
        <f>Orcamento!L42</f>
        <v>604318.95</v>
      </c>
      <c r="E26" s="128">
        <f>E27*D26</f>
        <v>0</v>
      </c>
      <c r="F26" s="129"/>
      <c r="G26" s="128">
        <f>G27*D26</f>
        <v>90647.8425</v>
      </c>
      <c r="H26" s="129"/>
      <c r="I26" s="128">
        <f>I27*D26</f>
        <v>513671.1075</v>
      </c>
      <c r="J26" s="129"/>
    </row>
    <row r="27" ht="13.5" customHeight="1">
      <c r="A27" s="2"/>
      <c r="B27" s="130"/>
      <c r="C27" s="131"/>
      <c r="D27" s="132">
        <f>D26/$D$34</f>
        <v>0.5247830193</v>
      </c>
      <c r="E27" s="133"/>
      <c r="F27" s="134" t="str">
        <f>E27</f>
        <v/>
      </c>
      <c r="G27" s="133">
        <v>0.15</v>
      </c>
      <c r="H27" s="134">
        <f>G27+E27</f>
        <v>0.15</v>
      </c>
      <c r="I27" s="133">
        <v>0.85</v>
      </c>
      <c r="J27" s="134">
        <f>I27+H27</f>
        <v>1</v>
      </c>
    </row>
    <row r="28" ht="13.5" customHeight="1">
      <c r="A28" s="2"/>
      <c r="B28" s="135" t="s">
        <v>240</v>
      </c>
      <c r="C28" s="136" t="str">
        <f>Orcamento!$C$56</f>
        <v>DRENAGEM DE ÁGUAS PLUVIAIS E ENTRADAS MORADORES</v>
      </c>
      <c r="D28" s="137">
        <f>Orcamento!L56</f>
        <v>190149.65</v>
      </c>
      <c r="E28" s="138">
        <f>E29*D28</f>
        <v>114089.79</v>
      </c>
      <c r="F28" s="139"/>
      <c r="G28" s="138">
        <f>G29*D28</f>
        <v>76059.86</v>
      </c>
      <c r="H28" s="139"/>
      <c r="I28" s="138">
        <f>I29*D28</f>
        <v>0</v>
      </c>
      <c r="J28" s="139"/>
    </row>
    <row r="29" ht="13.5" customHeight="1">
      <c r="A29" s="2"/>
      <c r="B29" s="140"/>
      <c r="C29" s="141"/>
      <c r="D29" s="142">
        <f>D28/$D$34</f>
        <v>0.1651235783</v>
      </c>
      <c r="E29" s="143">
        <v>0.6</v>
      </c>
      <c r="F29" s="144">
        <f>E29</f>
        <v>0.6</v>
      </c>
      <c r="G29" s="143">
        <v>0.4</v>
      </c>
      <c r="H29" s="144">
        <f>G29+E29</f>
        <v>1</v>
      </c>
      <c r="I29" s="143">
        <v>0.0</v>
      </c>
      <c r="J29" s="144">
        <f>I29+H29</f>
        <v>1</v>
      </c>
    </row>
    <row r="30" ht="13.5" customHeight="1">
      <c r="A30" s="2"/>
      <c r="B30" s="125" t="s">
        <v>241</v>
      </c>
      <c r="C30" s="126" t="str">
        <f>Orcamento!C71</f>
        <v>CALÇADA DE PASSEIO E RAMPAS DE ACESSIBILIDADE</v>
      </c>
      <c r="D30" s="127">
        <f>Orcamento!L71</f>
        <v>83787.76</v>
      </c>
      <c r="E30" s="128">
        <f>E31*D30</f>
        <v>0</v>
      </c>
      <c r="F30" s="129"/>
      <c r="G30" s="128">
        <f>G31*D30</f>
        <v>41893.88</v>
      </c>
      <c r="H30" s="129"/>
      <c r="I30" s="128">
        <f>I31*D30</f>
        <v>41893.88</v>
      </c>
      <c r="J30" s="129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3.5" customHeight="1">
      <c r="A31" s="2"/>
      <c r="B31" s="130"/>
      <c r="C31" s="131"/>
      <c r="D31" s="132">
        <f>D30/$D$34</f>
        <v>0.07276024303</v>
      </c>
      <c r="E31" s="133"/>
      <c r="F31" s="134" t="str">
        <f>E31</f>
        <v/>
      </c>
      <c r="G31" s="133">
        <v>0.5</v>
      </c>
      <c r="H31" s="134">
        <f>G31+E31</f>
        <v>0.5</v>
      </c>
      <c r="I31" s="133">
        <v>0.5</v>
      </c>
      <c r="J31" s="134">
        <f>I31+H31</f>
        <v>1</v>
      </c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3.5" customHeight="1">
      <c r="A32" s="2"/>
      <c r="B32" s="135" t="s">
        <v>242</v>
      </c>
      <c r="C32" s="136" t="str">
        <f>Orcamento!$C$78</f>
        <v>SINALIZAÇÃO VIÁRIA</v>
      </c>
      <c r="D32" s="137">
        <f>Orcamento!L78</f>
        <v>10390.7</v>
      </c>
      <c r="E32" s="138">
        <f>E33*D32</f>
        <v>0</v>
      </c>
      <c r="F32" s="139"/>
      <c r="G32" s="138">
        <f>G33*D32</f>
        <v>0</v>
      </c>
      <c r="H32" s="139"/>
      <c r="I32" s="138">
        <f>I33*D32</f>
        <v>10390.7</v>
      </c>
      <c r="J32" s="139"/>
    </row>
    <row r="33" ht="13.5" customHeight="1">
      <c r="A33" s="2"/>
      <c r="B33" s="140"/>
      <c r="C33" s="141"/>
      <c r="D33" s="142">
        <f>D32/$D$34</f>
        <v>0.009023153946</v>
      </c>
      <c r="E33" s="143"/>
      <c r="F33" s="144" t="str">
        <f>E33</f>
        <v/>
      </c>
      <c r="G33" s="143"/>
      <c r="H33" s="144">
        <f>G33+E33</f>
        <v>0</v>
      </c>
      <c r="I33" s="143">
        <v>1.0</v>
      </c>
      <c r="J33" s="144">
        <f>I33+H33</f>
        <v>1</v>
      </c>
    </row>
    <row r="34" ht="13.5" customHeight="1">
      <c r="A34" s="2"/>
      <c r="B34" s="145" t="s">
        <v>243</v>
      </c>
      <c r="C34" s="146"/>
      <c r="D34" s="147">
        <f t="shared" ref="D34:E34" si="1">D22+D24+D26+D28+D32+D30</f>
        <v>1151559.65</v>
      </c>
      <c r="E34" s="148">
        <f t="shared" si="1"/>
        <v>274430.664</v>
      </c>
      <c r="F34" s="129"/>
      <c r="G34" s="148">
        <f>G22+G24+G26+G28+G32+G30</f>
        <v>311173.2985</v>
      </c>
      <c r="H34" s="129"/>
      <c r="I34" s="148">
        <f>I22+I24+I26+I28+I32+I30</f>
        <v>565955.6875</v>
      </c>
      <c r="J34" s="129"/>
    </row>
    <row r="35" ht="13.5" customHeight="1">
      <c r="A35" s="2"/>
      <c r="B35" s="149"/>
      <c r="C35" s="150"/>
      <c r="D35" s="151">
        <f>D23+D25+D27+D29+D33</f>
        <v>0.927239757</v>
      </c>
      <c r="E35" s="152">
        <f>E34/$D$34</f>
        <v>0.2383121569</v>
      </c>
      <c r="F35" s="153">
        <f>E35</f>
        <v>0.2383121569</v>
      </c>
      <c r="G35" s="152">
        <f>G34/$D$34</f>
        <v>0.2702190012</v>
      </c>
      <c r="H35" s="153">
        <f>G35+F35</f>
        <v>0.5085311582</v>
      </c>
      <c r="I35" s="152">
        <f>I34/$D$34</f>
        <v>0.4914688418</v>
      </c>
      <c r="J35" s="153">
        <f>I35+H35</f>
        <v>1</v>
      </c>
    </row>
    <row r="36" ht="13.5" customHeight="1">
      <c r="A36" s="2"/>
      <c r="B36" s="2"/>
      <c r="C36" s="2"/>
      <c r="D36" s="2"/>
      <c r="E36" s="2"/>
      <c r="F36" s="2"/>
      <c r="G36" s="2"/>
      <c r="H36" s="2"/>
      <c r="I36" s="2"/>
      <c r="J36" s="2"/>
    </row>
    <row r="37" ht="13.5" customHeight="1">
      <c r="A37" s="2"/>
      <c r="B37" s="2"/>
      <c r="C37" s="2"/>
      <c r="D37" s="2"/>
      <c r="E37" s="2"/>
      <c r="F37" s="2"/>
      <c r="G37" s="2"/>
      <c r="H37" s="2"/>
      <c r="I37" s="2"/>
      <c r="J37" s="2"/>
    </row>
    <row r="38" ht="13.5" customHeight="1">
      <c r="A38" s="2"/>
      <c r="B38" s="2"/>
      <c r="C38" s="88" t="s">
        <v>244</v>
      </c>
      <c r="D38" s="2"/>
      <c r="E38" s="2"/>
      <c r="F38" s="2"/>
      <c r="G38" s="2"/>
      <c r="H38" s="2"/>
      <c r="I38" s="2"/>
      <c r="J38" s="2"/>
    </row>
    <row r="39" ht="13.5" customHeight="1">
      <c r="A39" s="2"/>
      <c r="B39" s="2"/>
      <c r="C39" s="2"/>
      <c r="D39" s="2"/>
      <c r="E39" s="2"/>
      <c r="F39" s="2"/>
      <c r="G39" s="1"/>
    </row>
    <row r="40" ht="13.5" customHeight="1">
      <c r="A40" s="2"/>
      <c r="B40" s="2"/>
      <c r="C40" s="2"/>
      <c r="D40" s="107"/>
      <c r="E40" s="1" t="s">
        <v>209</v>
      </c>
    </row>
    <row r="41" ht="13.5" customHeight="1">
      <c r="A41" s="2"/>
      <c r="B41" s="2"/>
      <c r="C41" s="2"/>
      <c r="D41" s="1"/>
      <c r="E41" s="1" t="s">
        <v>226</v>
      </c>
    </row>
    <row r="42" ht="13.5" customHeight="1">
      <c r="A42" s="2"/>
      <c r="B42" s="2"/>
      <c r="C42" s="2"/>
      <c r="D42" s="2"/>
      <c r="E42" s="1" t="s">
        <v>227</v>
      </c>
    </row>
    <row r="43" ht="13.5" customHeight="1">
      <c r="A43" s="2"/>
      <c r="B43" s="2"/>
      <c r="C43" s="2"/>
      <c r="D43" s="2"/>
      <c r="E43" s="2"/>
      <c r="F43" s="2"/>
      <c r="G43" s="2"/>
      <c r="H43" s="2"/>
      <c r="I43" s="2"/>
      <c r="J43" s="2"/>
    </row>
    <row r="44" ht="13.5" customHeight="1">
      <c r="A44" s="2"/>
      <c r="B44" s="2"/>
      <c r="C44" s="2"/>
      <c r="D44" s="2"/>
      <c r="E44" s="2"/>
      <c r="F44" s="2"/>
      <c r="G44" s="2"/>
      <c r="H44" s="2"/>
      <c r="I44" s="2"/>
      <c r="J44" s="2"/>
    </row>
    <row r="45" ht="13.5" customHeight="1">
      <c r="A45" s="2"/>
      <c r="B45" s="2"/>
      <c r="C45" s="2"/>
      <c r="D45" s="2"/>
      <c r="E45" s="2"/>
      <c r="F45" s="2"/>
      <c r="G45" s="2"/>
      <c r="H45" s="2"/>
      <c r="I45" s="2"/>
      <c r="J45" s="2"/>
    </row>
    <row r="46" ht="13.5" customHeight="1"/>
    <row r="47" ht="13.5" customHeight="1"/>
    <row r="48" ht="13.5" customHeight="1"/>
    <row r="49" ht="13.5" customHeight="1">
      <c r="B49" s="109"/>
      <c r="H49" s="2"/>
      <c r="I49" s="2"/>
      <c r="J49" s="2"/>
    </row>
    <row r="50" ht="13.5" customHeight="1">
      <c r="B50" s="109"/>
      <c r="C50" s="109"/>
      <c r="D50" s="109"/>
      <c r="E50" s="109"/>
      <c r="F50" s="109"/>
      <c r="G50" s="109"/>
      <c r="H50" s="2"/>
      <c r="I50" s="2"/>
      <c r="J50" s="2"/>
    </row>
    <row r="51" ht="13.5" customHeight="1">
      <c r="B51" s="109"/>
      <c r="C51" s="109"/>
      <c r="D51" s="109"/>
      <c r="E51" s="109"/>
      <c r="F51" s="109"/>
      <c r="G51" s="109"/>
      <c r="H51" s="2"/>
      <c r="I51" s="2"/>
      <c r="J51" s="2"/>
    </row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26">
    <mergeCell ref="B6:G6"/>
    <mergeCell ref="B7:G7"/>
    <mergeCell ref="B12:G12"/>
    <mergeCell ref="B13:J13"/>
    <mergeCell ref="B14:J14"/>
    <mergeCell ref="B15:J15"/>
    <mergeCell ref="B16:J16"/>
    <mergeCell ref="B26:B27"/>
    <mergeCell ref="B28:B29"/>
    <mergeCell ref="C28:C29"/>
    <mergeCell ref="B30:B31"/>
    <mergeCell ref="C30:C31"/>
    <mergeCell ref="B32:B33"/>
    <mergeCell ref="C32:C33"/>
    <mergeCell ref="G39:J39"/>
    <mergeCell ref="E40:J40"/>
    <mergeCell ref="E41:J41"/>
    <mergeCell ref="E42:J42"/>
    <mergeCell ref="B49:G49"/>
    <mergeCell ref="B17:J17"/>
    <mergeCell ref="B18:J18"/>
    <mergeCell ref="B22:B23"/>
    <mergeCell ref="C22:C23"/>
    <mergeCell ref="B24:B25"/>
    <mergeCell ref="C24:C25"/>
    <mergeCell ref="C26:C27"/>
  </mergeCells>
  <printOptions/>
  <pageMargins bottom="0.7874015748031497" footer="0.0" header="0.0" left="0.5118110236220472" right="0.5118110236220472" top="0.7874015748031497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3" width="8.63"/>
    <col customWidth="1" min="4" max="4" width="56.38"/>
    <col customWidth="1" min="5" max="6" width="8.63"/>
    <col customWidth="1" min="7" max="7" width="10.5"/>
    <col customWidth="1" min="8" max="8" width="11.0"/>
    <col customWidth="1" min="9" max="26" width="8.63"/>
  </cols>
  <sheetData>
    <row r="1" ht="13.5" customHeight="1">
      <c r="A1" s="5" t="s">
        <v>0</v>
      </c>
      <c r="I1" s="154"/>
      <c r="J1" s="154"/>
      <c r="K1" s="154"/>
      <c r="L1" s="154"/>
      <c r="M1" s="154"/>
      <c r="N1" s="155"/>
    </row>
    <row r="2" ht="13.5" customHeight="1">
      <c r="A2" s="5" t="s">
        <v>1</v>
      </c>
      <c r="I2" s="154"/>
      <c r="J2" s="154"/>
      <c r="K2" s="154"/>
      <c r="L2" s="154"/>
      <c r="M2" s="154"/>
      <c r="N2" s="155"/>
    </row>
    <row r="3" ht="13.5" customHeight="1">
      <c r="A3" s="5"/>
      <c r="B3" s="5"/>
      <c r="C3" s="5"/>
      <c r="D3" s="5"/>
      <c r="E3" s="5"/>
      <c r="F3" s="5"/>
      <c r="G3" s="5"/>
      <c r="H3" s="5"/>
      <c r="I3" s="154"/>
      <c r="J3" s="154"/>
      <c r="K3" s="154"/>
      <c r="L3" s="154"/>
      <c r="M3" s="154"/>
      <c r="N3" s="155"/>
    </row>
    <row r="4" ht="44.25" customHeight="1">
      <c r="A4" s="156" t="s">
        <v>245</v>
      </c>
      <c r="I4" s="154"/>
      <c r="J4" s="154"/>
      <c r="K4" s="154"/>
      <c r="L4" s="154"/>
      <c r="M4" s="154"/>
      <c r="N4" s="155"/>
    </row>
    <row r="5" ht="40.5" customHeight="1">
      <c r="A5" s="2"/>
      <c r="B5" s="2"/>
      <c r="C5" s="2"/>
      <c r="D5" s="2"/>
      <c r="E5" s="2"/>
      <c r="F5" s="2"/>
      <c r="G5" s="2"/>
      <c r="H5" s="2"/>
      <c r="I5" s="157" t="s">
        <v>246</v>
      </c>
      <c r="J5" s="158" t="s">
        <v>247</v>
      </c>
      <c r="K5" s="158" t="s">
        <v>248</v>
      </c>
      <c r="L5" s="158" t="s">
        <v>249</v>
      </c>
      <c r="M5" s="158" t="s">
        <v>243</v>
      </c>
      <c r="N5" s="155"/>
    </row>
    <row r="6" ht="44.25" customHeight="1">
      <c r="A6" s="2"/>
      <c r="B6" s="2"/>
      <c r="C6" s="2"/>
      <c r="D6" s="2"/>
      <c r="E6" s="2"/>
      <c r="F6" s="2"/>
      <c r="G6" s="2"/>
      <c r="H6" s="2"/>
      <c r="I6" s="159">
        <v>2.634609107750584</v>
      </c>
      <c r="J6" s="160">
        <v>0.2</v>
      </c>
      <c r="K6" s="160">
        <v>0.0165</v>
      </c>
      <c r="L6" s="160">
        <v>0.076</v>
      </c>
      <c r="M6" s="161">
        <v>0.29250000000000004</v>
      </c>
      <c r="N6" s="155"/>
    </row>
    <row r="7" ht="75.75" customHeight="1">
      <c r="A7" s="162" t="s">
        <v>250</v>
      </c>
      <c r="B7" s="163" t="s">
        <v>251</v>
      </c>
      <c r="C7" s="163"/>
      <c r="D7" s="163"/>
      <c r="E7" s="164"/>
      <c r="F7" s="165"/>
      <c r="G7" s="166"/>
      <c r="H7" s="167"/>
      <c r="I7" s="154"/>
      <c r="J7" s="168" t="s">
        <v>252</v>
      </c>
      <c r="K7" s="154"/>
      <c r="L7" s="154"/>
      <c r="M7" s="154"/>
      <c r="N7" s="155"/>
    </row>
    <row r="8" ht="30.75" customHeight="1">
      <c r="A8" s="169" t="s">
        <v>16</v>
      </c>
      <c r="B8" s="170" t="s">
        <v>253</v>
      </c>
      <c r="C8" s="171"/>
      <c r="D8" s="172" t="s">
        <v>254</v>
      </c>
      <c r="E8" s="173" t="s">
        <v>18</v>
      </c>
      <c r="F8" s="174" t="s">
        <v>255</v>
      </c>
      <c r="G8" s="175" t="s">
        <v>256</v>
      </c>
      <c r="H8" s="176"/>
      <c r="I8" s="154"/>
      <c r="J8" s="168" t="s">
        <v>257</v>
      </c>
      <c r="K8" s="154"/>
      <c r="L8" s="154"/>
      <c r="M8" s="154"/>
      <c r="N8" s="155"/>
    </row>
    <row r="9" ht="43.5" customHeight="1">
      <c r="A9" s="177"/>
      <c r="B9" s="178"/>
      <c r="C9" s="179"/>
      <c r="D9" s="177"/>
      <c r="E9" s="177"/>
      <c r="F9" s="177"/>
      <c r="G9" s="180" t="s">
        <v>258</v>
      </c>
      <c r="H9" s="181" t="s">
        <v>22</v>
      </c>
      <c r="I9" s="154"/>
      <c r="J9" s="154"/>
      <c r="K9" s="154"/>
      <c r="L9" s="154"/>
      <c r="M9" s="154"/>
      <c r="N9" s="155"/>
    </row>
    <row r="10" ht="36.75" customHeight="1">
      <c r="A10" s="182">
        <v>1.0</v>
      </c>
      <c r="B10" s="183" t="s">
        <v>259</v>
      </c>
      <c r="C10" s="183">
        <v>5839.0</v>
      </c>
      <c r="D10" s="184" t="s">
        <v>260</v>
      </c>
      <c r="E10" s="185" t="s">
        <v>261</v>
      </c>
      <c r="F10" s="186">
        <v>0.002</v>
      </c>
      <c r="G10" s="187">
        <v>11.41</v>
      </c>
      <c r="H10" s="188">
        <v>0.02</v>
      </c>
      <c r="I10" s="154"/>
      <c r="J10" s="154"/>
      <c r="K10" s="154"/>
      <c r="L10" s="154"/>
      <c r="M10" s="154"/>
      <c r="N10" s="155"/>
    </row>
    <row r="11" ht="75.75" customHeight="1">
      <c r="A11" s="182">
        <v>2.0</v>
      </c>
      <c r="B11" s="183" t="s">
        <v>259</v>
      </c>
      <c r="C11" s="183">
        <v>5841.0</v>
      </c>
      <c r="D11" s="184" t="s">
        <v>262</v>
      </c>
      <c r="E11" s="185" t="s">
        <v>261</v>
      </c>
      <c r="F11" s="186">
        <v>0.004</v>
      </c>
      <c r="G11" s="187">
        <v>5.74</v>
      </c>
      <c r="H11" s="188">
        <v>0.02</v>
      </c>
      <c r="I11" s="154"/>
      <c r="J11" s="154"/>
      <c r="K11" s="154"/>
      <c r="L11" s="154"/>
      <c r="M11" s="154"/>
      <c r="N11" s="155"/>
    </row>
    <row r="12" ht="13.5" customHeight="1">
      <c r="A12" s="182">
        <v>3.0</v>
      </c>
      <c r="B12" s="182" t="s">
        <v>263</v>
      </c>
      <c r="C12" s="182">
        <v>41901.0</v>
      </c>
      <c r="D12" s="189" t="s">
        <v>264</v>
      </c>
      <c r="E12" s="190" t="s">
        <v>265</v>
      </c>
      <c r="F12" s="191">
        <v>1.2</v>
      </c>
      <c r="G12" s="192">
        <v>5.457740798700563</v>
      </c>
      <c r="H12" s="188">
        <v>6.55</v>
      </c>
      <c r="I12" s="154"/>
      <c r="J12" s="154"/>
      <c r="K12" s="154"/>
      <c r="L12" s="154"/>
      <c r="M12" s="154"/>
      <c r="N12" s="155"/>
    </row>
    <row r="13" ht="13.5" customHeight="1">
      <c r="A13" s="182">
        <v>4.0</v>
      </c>
      <c r="B13" s="183" t="s">
        <v>259</v>
      </c>
      <c r="C13" s="183">
        <v>83362.0</v>
      </c>
      <c r="D13" s="184" t="s">
        <v>266</v>
      </c>
      <c r="E13" s="185" t="s">
        <v>261</v>
      </c>
      <c r="F13" s="186">
        <v>0.001</v>
      </c>
      <c r="G13" s="187">
        <v>277.77</v>
      </c>
      <c r="H13" s="188">
        <v>0.28</v>
      </c>
    </row>
    <row r="14" ht="66.0" customHeight="1">
      <c r="A14" s="182">
        <v>5.0</v>
      </c>
      <c r="B14" s="182" t="s">
        <v>259</v>
      </c>
      <c r="C14" s="182">
        <v>88316.0</v>
      </c>
      <c r="D14" s="189" t="s">
        <v>267</v>
      </c>
      <c r="E14" s="190" t="s">
        <v>261</v>
      </c>
      <c r="F14" s="191">
        <v>0.0058</v>
      </c>
      <c r="G14" s="192">
        <v>21.98</v>
      </c>
      <c r="H14" s="188">
        <v>0.13</v>
      </c>
      <c r="I14" s="81"/>
      <c r="J14" s="10"/>
      <c r="K14" s="82"/>
      <c r="L14" s="9"/>
      <c r="M14" s="10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3.5" customHeight="1">
      <c r="A15" s="182">
        <v>6.0</v>
      </c>
      <c r="B15" s="182" t="s">
        <v>259</v>
      </c>
      <c r="C15" s="182">
        <v>89035.0</v>
      </c>
      <c r="D15" s="189" t="s">
        <v>268</v>
      </c>
      <c r="E15" s="190" t="s">
        <v>261</v>
      </c>
      <c r="F15" s="191">
        <v>0.0017</v>
      </c>
      <c r="G15" s="192">
        <v>143.36</v>
      </c>
      <c r="H15" s="188">
        <v>0.24</v>
      </c>
      <c r="I15" s="81"/>
      <c r="J15" s="10"/>
      <c r="K15" s="82"/>
      <c r="L15" s="9"/>
      <c r="M15" s="10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3.5" customHeight="1">
      <c r="A16" s="182">
        <v>7.0</v>
      </c>
      <c r="B16" s="182" t="s">
        <v>259</v>
      </c>
      <c r="C16" s="182">
        <v>89036.0</v>
      </c>
      <c r="D16" s="189" t="s">
        <v>269</v>
      </c>
      <c r="E16" s="190" t="s">
        <v>261</v>
      </c>
      <c r="F16" s="191">
        <v>0.0041</v>
      </c>
      <c r="G16" s="192">
        <v>57.8</v>
      </c>
      <c r="H16" s="188">
        <v>0.24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3.5" customHeight="1">
      <c r="A17" s="182">
        <v>8.0</v>
      </c>
      <c r="B17" s="182" t="s">
        <v>259</v>
      </c>
      <c r="C17" s="182">
        <v>91486.0</v>
      </c>
      <c r="D17" s="189" t="s">
        <v>270</v>
      </c>
      <c r="E17" s="190" t="s">
        <v>261</v>
      </c>
      <c r="F17" s="191">
        <v>0.0049</v>
      </c>
      <c r="G17" s="192">
        <v>67.73</v>
      </c>
      <c r="H17" s="188">
        <v>0.33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3.5" customHeight="1">
      <c r="A18" s="193" t="s">
        <v>271</v>
      </c>
      <c r="B18" s="194"/>
      <c r="C18" s="194"/>
      <c r="D18" s="194"/>
      <c r="E18" s="195"/>
      <c r="F18" s="196"/>
      <c r="G18" s="196"/>
      <c r="H18" s="197">
        <v>7.8100000000000005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3.5" customHeight="1">
      <c r="A19" s="198"/>
      <c r="B19" s="198"/>
      <c r="C19" s="198"/>
      <c r="D19" s="198"/>
      <c r="E19" s="198"/>
      <c r="F19" s="198"/>
      <c r="G19" s="199"/>
      <c r="H19" s="200"/>
    </row>
    <row r="20" ht="13.5" customHeight="1">
      <c r="A20" s="201" t="s">
        <v>272</v>
      </c>
      <c r="B20" s="202" t="s">
        <v>112</v>
      </c>
      <c r="C20" s="202"/>
      <c r="D20" s="202"/>
      <c r="E20" s="203"/>
      <c r="F20" s="204"/>
      <c r="G20" s="205"/>
      <c r="H20" s="206"/>
    </row>
    <row r="21" ht="13.5" customHeight="1">
      <c r="A21" s="207" t="s">
        <v>16</v>
      </c>
      <c r="B21" s="207" t="s">
        <v>253</v>
      </c>
      <c r="C21" s="207"/>
      <c r="D21" s="208" t="s">
        <v>254</v>
      </c>
      <c r="E21" s="209" t="s">
        <v>18</v>
      </c>
      <c r="F21" s="210" t="s">
        <v>255</v>
      </c>
      <c r="G21" s="209" t="s">
        <v>256</v>
      </c>
      <c r="H21" s="209"/>
    </row>
    <row r="22" ht="13.5" customHeight="1">
      <c r="A22" s="207"/>
      <c r="B22" s="207"/>
      <c r="C22" s="207"/>
      <c r="D22" s="208"/>
      <c r="E22" s="209"/>
      <c r="F22" s="210"/>
      <c r="G22" s="180" t="s">
        <v>258</v>
      </c>
      <c r="H22" s="181" t="s">
        <v>22</v>
      </c>
    </row>
    <row r="23" ht="13.5" customHeight="1">
      <c r="A23" s="183">
        <v>1.0</v>
      </c>
      <c r="B23" s="183" t="s">
        <v>259</v>
      </c>
      <c r="C23" s="183">
        <v>5839.0</v>
      </c>
      <c r="D23" s="189" t="s">
        <v>260</v>
      </c>
      <c r="E23" s="190" t="s">
        <v>273</v>
      </c>
      <c r="F23" s="191">
        <v>0.002</v>
      </c>
      <c r="G23" s="192">
        <v>11.41</v>
      </c>
      <c r="H23" s="211">
        <v>0.02</v>
      </c>
    </row>
    <row r="24" ht="13.5" customHeight="1">
      <c r="A24" s="183">
        <v>2.0</v>
      </c>
      <c r="B24" s="183" t="s">
        <v>259</v>
      </c>
      <c r="C24" s="183">
        <v>5841.0</v>
      </c>
      <c r="D24" s="189" t="s">
        <v>262</v>
      </c>
      <c r="E24" s="190" t="s">
        <v>274</v>
      </c>
      <c r="F24" s="191">
        <v>0.004</v>
      </c>
      <c r="G24" s="192">
        <v>5.74</v>
      </c>
      <c r="H24" s="211">
        <v>0.02</v>
      </c>
    </row>
    <row r="25" ht="13.5" customHeight="1">
      <c r="A25" s="182">
        <v>3.0</v>
      </c>
      <c r="B25" s="182" t="s">
        <v>263</v>
      </c>
      <c r="C25" s="182">
        <v>41903.0</v>
      </c>
      <c r="D25" s="189" t="s">
        <v>275</v>
      </c>
      <c r="E25" s="190" t="s">
        <v>265</v>
      </c>
      <c r="F25" s="191">
        <v>0.45</v>
      </c>
      <c r="G25" s="192">
        <v>3.40523227176763</v>
      </c>
      <c r="H25" s="211">
        <v>1.53</v>
      </c>
    </row>
    <row r="26" ht="13.5" customHeight="1">
      <c r="A26" s="183">
        <v>4.0</v>
      </c>
      <c r="B26" s="183" t="s">
        <v>259</v>
      </c>
      <c r="C26" s="183">
        <v>83362.0</v>
      </c>
      <c r="D26" s="189" t="s">
        <v>276</v>
      </c>
      <c r="E26" s="190" t="s">
        <v>273</v>
      </c>
      <c r="F26" s="191">
        <v>4.0E-4</v>
      </c>
      <c r="G26" s="192">
        <v>277.77</v>
      </c>
      <c r="H26" s="211">
        <v>0.11</v>
      </c>
    </row>
    <row r="27" ht="13.5" customHeight="1">
      <c r="A27" s="183">
        <v>5.0</v>
      </c>
      <c r="B27" s="183" t="s">
        <v>259</v>
      </c>
      <c r="C27" s="183">
        <v>88316.0</v>
      </c>
      <c r="D27" s="189" t="s">
        <v>267</v>
      </c>
      <c r="E27" s="190" t="s">
        <v>261</v>
      </c>
      <c r="F27" s="191">
        <v>0.0055</v>
      </c>
      <c r="G27" s="192">
        <v>21.98</v>
      </c>
      <c r="H27" s="211">
        <v>0.12</v>
      </c>
    </row>
    <row r="28" ht="13.5" customHeight="1">
      <c r="A28" s="183">
        <v>6.0</v>
      </c>
      <c r="B28" s="183" t="s">
        <v>259</v>
      </c>
      <c r="C28" s="183">
        <v>89035.0</v>
      </c>
      <c r="D28" s="189" t="s">
        <v>269</v>
      </c>
      <c r="E28" s="190" t="s">
        <v>273</v>
      </c>
      <c r="F28" s="191">
        <v>0.0017</v>
      </c>
      <c r="G28" s="192">
        <v>143.36</v>
      </c>
      <c r="H28" s="211">
        <v>0.24</v>
      </c>
    </row>
    <row r="29" ht="13.5" customHeight="1">
      <c r="A29" s="183">
        <v>7.0</v>
      </c>
      <c r="B29" s="183" t="s">
        <v>259</v>
      </c>
      <c r="C29" s="183">
        <v>89036.0</v>
      </c>
      <c r="D29" s="189" t="s">
        <v>269</v>
      </c>
      <c r="E29" s="190" t="s">
        <v>274</v>
      </c>
      <c r="F29" s="191">
        <v>0.0038</v>
      </c>
      <c r="G29" s="192">
        <v>57.8</v>
      </c>
      <c r="H29" s="211">
        <v>0.21</v>
      </c>
    </row>
    <row r="30" ht="13.5" customHeight="1">
      <c r="A30" s="183">
        <v>8.0</v>
      </c>
      <c r="B30" s="183" t="s">
        <v>259</v>
      </c>
      <c r="C30" s="183">
        <v>91486.0</v>
      </c>
      <c r="D30" s="189" t="s">
        <v>276</v>
      </c>
      <c r="E30" s="190" t="s">
        <v>274</v>
      </c>
      <c r="F30" s="191">
        <v>0.0051</v>
      </c>
      <c r="G30" s="192">
        <v>67.73</v>
      </c>
      <c r="H30" s="211">
        <v>0.34</v>
      </c>
    </row>
    <row r="31" ht="13.5" customHeight="1">
      <c r="A31" s="212" t="s">
        <v>271</v>
      </c>
      <c r="B31" s="213"/>
      <c r="C31" s="213"/>
      <c r="D31" s="213"/>
      <c r="E31" s="214"/>
      <c r="F31" s="215"/>
      <c r="G31" s="215"/>
      <c r="H31" s="216">
        <v>2.59</v>
      </c>
    </row>
    <row r="32" ht="13.5" customHeight="1">
      <c r="A32" s="217"/>
      <c r="B32" s="217"/>
      <c r="C32" s="217"/>
      <c r="D32" s="217"/>
      <c r="E32" s="218"/>
      <c r="F32" s="219"/>
      <c r="G32" s="219"/>
      <c r="H32" s="220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3.5" customHeight="1">
      <c r="A33" s="201" t="s">
        <v>277</v>
      </c>
      <c r="B33" s="202" t="s">
        <v>278</v>
      </c>
      <c r="C33" s="202"/>
      <c r="D33" s="202"/>
      <c r="E33" s="203"/>
      <c r="F33" s="204"/>
      <c r="G33" s="205"/>
      <c r="H33" s="206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3.5" customHeight="1">
      <c r="A34" s="207" t="s">
        <v>16</v>
      </c>
      <c r="B34" s="207" t="s">
        <v>253</v>
      </c>
      <c r="C34" s="207"/>
      <c r="D34" s="208" t="s">
        <v>254</v>
      </c>
      <c r="E34" s="209" t="s">
        <v>18</v>
      </c>
      <c r="F34" s="210" t="s">
        <v>255</v>
      </c>
      <c r="G34" s="209" t="s">
        <v>256</v>
      </c>
      <c r="H34" s="209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3.5" customHeight="1">
      <c r="A35" s="207"/>
      <c r="B35" s="207"/>
      <c r="C35" s="207"/>
      <c r="D35" s="208"/>
      <c r="E35" s="209"/>
      <c r="F35" s="210"/>
      <c r="G35" s="180" t="s">
        <v>258</v>
      </c>
      <c r="H35" s="181" t="s">
        <v>22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3.5" customHeight="1">
      <c r="A36" s="183">
        <v>1.0</v>
      </c>
      <c r="B36" s="183" t="s">
        <v>259</v>
      </c>
      <c r="C36" s="183">
        <v>41068.0</v>
      </c>
      <c r="D36" s="189" t="s">
        <v>279</v>
      </c>
      <c r="E36" s="190" t="s">
        <v>261</v>
      </c>
      <c r="F36" s="191">
        <v>1.5</v>
      </c>
      <c r="G36" s="192">
        <v>19.43</v>
      </c>
      <c r="H36" s="211">
        <f t="shared" ref="H36:H39" si="1">G36*F36</f>
        <v>29.145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3.5" customHeight="1">
      <c r="A37" s="183">
        <v>2.0</v>
      </c>
      <c r="B37" s="183" t="s">
        <v>259</v>
      </c>
      <c r="C37" s="183">
        <v>38546.0</v>
      </c>
      <c r="D37" s="189" t="s">
        <v>280</v>
      </c>
      <c r="E37" s="190" t="s">
        <v>95</v>
      </c>
      <c r="F37" s="191">
        <v>0.04</v>
      </c>
      <c r="G37" s="192">
        <v>589.22</v>
      </c>
      <c r="H37" s="211">
        <f t="shared" si="1"/>
        <v>23.5688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3.5" customHeight="1">
      <c r="A38" s="183">
        <v>3.0</v>
      </c>
      <c r="B38" s="221" t="s">
        <v>281</v>
      </c>
      <c r="C38" s="176"/>
      <c r="D38" s="189" t="s">
        <v>282</v>
      </c>
      <c r="E38" s="190" t="s">
        <v>95</v>
      </c>
      <c r="F38" s="191">
        <v>1.0</v>
      </c>
      <c r="G38" s="192">
        <v>159.0</v>
      </c>
      <c r="H38" s="211">
        <f t="shared" si="1"/>
        <v>159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3.5" customHeight="1">
      <c r="A39" s="183">
        <v>4.0</v>
      </c>
      <c r="B39" s="183" t="s">
        <v>259</v>
      </c>
      <c r="C39" s="183">
        <v>34357.0</v>
      </c>
      <c r="D39" s="189" t="s">
        <v>283</v>
      </c>
      <c r="E39" s="190" t="s">
        <v>284</v>
      </c>
      <c r="F39" s="191">
        <v>4.0</v>
      </c>
      <c r="G39" s="192">
        <v>4.69</v>
      </c>
      <c r="H39" s="211">
        <f t="shared" si="1"/>
        <v>18.76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3.5" customHeight="1">
      <c r="A40" s="212" t="s">
        <v>271</v>
      </c>
      <c r="B40" s="213"/>
      <c r="C40" s="213"/>
      <c r="D40" s="213"/>
      <c r="E40" s="214"/>
      <c r="F40" s="215"/>
      <c r="G40" s="215"/>
      <c r="H40" s="216">
        <f>H36+H37+H38+H39</f>
        <v>230.4738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3.5" customHeight="1">
      <c r="A41" s="222" t="s">
        <v>285</v>
      </c>
      <c r="B41" s="223"/>
      <c r="C41" s="224"/>
      <c r="D41" s="77"/>
      <c r="E41" s="74"/>
      <c r="F41" s="74"/>
      <c r="G41" s="74"/>
      <c r="H41" s="74"/>
    </row>
    <row r="42" ht="13.5" customHeight="1">
      <c r="A42" s="1"/>
      <c r="B42" s="74"/>
      <c r="C42" s="78"/>
      <c r="D42" s="74"/>
      <c r="E42" s="74"/>
      <c r="F42" s="74"/>
      <c r="G42" s="74"/>
      <c r="H42" s="74"/>
    </row>
    <row r="43" ht="13.5" customHeight="1">
      <c r="A43" s="1"/>
      <c r="B43" s="83"/>
      <c r="C43" s="2"/>
      <c r="D43" s="84"/>
      <c r="E43" s="2"/>
      <c r="F43" s="2"/>
      <c r="G43" s="2"/>
      <c r="H43" s="2"/>
    </row>
    <row r="44" ht="13.5" customHeight="1">
      <c r="A44" s="1"/>
      <c r="B44" s="2"/>
      <c r="C44" s="2"/>
      <c r="D44" s="1" t="s">
        <v>209</v>
      </c>
      <c r="E44" s="2"/>
      <c r="F44" s="2"/>
      <c r="G44" s="2"/>
      <c r="H44" s="2"/>
    </row>
    <row r="45" ht="13.5" customHeight="1">
      <c r="A45" s="1"/>
      <c r="B45" s="2"/>
      <c r="C45" s="2"/>
      <c r="D45" s="1" t="s">
        <v>210</v>
      </c>
      <c r="E45" s="2"/>
      <c r="F45" s="2"/>
      <c r="G45" s="2"/>
      <c r="H45" s="2"/>
    </row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</sheetData>
  <mergeCells count="15">
    <mergeCell ref="F8:F9"/>
    <mergeCell ref="G8:H8"/>
    <mergeCell ref="I14:J14"/>
    <mergeCell ref="K14:M14"/>
    <mergeCell ref="I15:J15"/>
    <mergeCell ref="K15:M15"/>
    <mergeCell ref="B38:C38"/>
    <mergeCell ref="A41:C41"/>
    <mergeCell ref="A1:H1"/>
    <mergeCell ref="A2:H2"/>
    <mergeCell ref="A4:H4"/>
    <mergeCell ref="A8:A9"/>
    <mergeCell ref="B8:C9"/>
    <mergeCell ref="D8:D9"/>
    <mergeCell ref="E8:E9"/>
  </mergeCells>
  <printOptions horizontalCentered="1"/>
  <pageMargins bottom="0.7874015748031497" footer="0.0" header="0.0" left="0.5118110236220472" right="0.5118110236220472" top="0.7874015748031497"/>
  <pageSetup orientation="portrait"/>
  <colBreaks count="1" manualBreakCount="1">
    <brk id="8" man="1"/>
  </col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.63"/>
    <col customWidth="1" min="2" max="2" width="8.63"/>
    <col customWidth="1" min="3" max="3" width="60.75"/>
    <col customWidth="1" min="4" max="4" width="8.13"/>
    <col customWidth="1" min="5" max="5" width="8.0"/>
    <col customWidth="1" min="6" max="9" width="8.63"/>
    <col customWidth="1" min="10" max="10" width="11.63"/>
    <col customWidth="1" min="11" max="11" width="10.75"/>
    <col customWidth="1" min="12" max="12" width="12.38"/>
    <col customWidth="1" min="13" max="26" width="8.63"/>
  </cols>
  <sheetData>
    <row r="1" ht="13.5" customHeight="1"/>
    <row r="2" ht="13.5" customHeight="1"/>
    <row r="3" ht="13.5" customHeight="1"/>
    <row r="4" ht="13.5" customHeight="1"/>
    <row r="5" ht="13.5" customHeight="1"/>
    <row r="6" ht="13.5" customHeight="1"/>
    <row r="7" ht="13.5" customHeight="1">
      <c r="B7" s="5" t="s">
        <v>0</v>
      </c>
    </row>
    <row r="8" ht="13.5" customHeight="1">
      <c r="B8" s="5" t="s">
        <v>1</v>
      </c>
    </row>
    <row r="9" ht="13.5" customHeight="1">
      <c r="B9" s="8" t="s">
        <v>286</v>
      </c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225"/>
    </row>
    <row r="10" ht="13.5" customHeight="1">
      <c r="B10" s="2"/>
      <c r="C10" s="11" t="s">
        <v>3</v>
      </c>
      <c r="D10" s="2"/>
      <c r="E10" s="2"/>
      <c r="F10" s="2"/>
      <c r="G10" s="2"/>
      <c r="H10" s="12" t="s">
        <v>287</v>
      </c>
      <c r="I10" s="3">
        <f>L10*6.5+35.5</f>
        <v>1205.5</v>
      </c>
      <c r="J10" s="12" t="s">
        <v>5</v>
      </c>
      <c r="L10" s="13">
        <v>180.0</v>
      </c>
      <c r="M10" s="2"/>
    </row>
    <row r="11" ht="13.5" customHeight="1">
      <c r="B11" s="14"/>
      <c r="C11" s="14" t="s">
        <v>288</v>
      </c>
      <c r="G11" s="22"/>
      <c r="H11" s="15"/>
      <c r="I11" s="22"/>
    </row>
    <row r="12" ht="13.5" customHeight="1">
      <c r="B12" s="19"/>
      <c r="C12" s="19" t="s">
        <v>289</v>
      </c>
      <c r="D12" s="20"/>
      <c r="E12" s="20"/>
      <c r="F12" s="20"/>
      <c r="G12" s="25"/>
      <c r="H12" s="226"/>
      <c r="I12" s="26"/>
    </row>
    <row r="13" ht="13.5" customHeight="1">
      <c r="B13" s="27"/>
      <c r="C13" s="28" t="s">
        <v>290</v>
      </c>
      <c r="D13" s="29"/>
      <c r="E13" s="29"/>
      <c r="F13" s="29"/>
      <c r="G13" s="29"/>
      <c r="H13" s="29"/>
      <c r="I13" s="29"/>
      <c r="J13" s="29"/>
      <c r="K13" s="29"/>
      <c r="L13" s="30"/>
      <c r="M13" s="30"/>
    </row>
    <row r="14" ht="13.5" customHeight="1">
      <c r="B14" s="32" t="s">
        <v>16</v>
      </c>
      <c r="C14" s="32" t="s">
        <v>17</v>
      </c>
      <c r="D14" s="33" t="s">
        <v>18</v>
      </c>
      <c r="E14" s="33" t="s">
        <v>19</v>
      </c>
      <c r="F14" s="35"/>
      <c r="G14" s="36"/>
      <c r="H14" s="37"/>
      <c r="I14" s="38"/>
      <c r="J14" s="36"/>
      <c r="K14" s="37"/>
      <c r="L14" s="38"/>
      <c r="M14" s="39"/>
    </row>
    <row r="15" ht="13.5" customHeight="1">
      <c r="B15" s="40"/>
      <c r="C15" s="40"/>
      <c r="D15" s="40"/>
      <c r="E15" s="40"/>
      <c r="F15" s="40"/>
      <c r="G15" s="41"/>
      <c r="H15" s="41"/>
      <c r="I15" s="41"/>
      <c r="J15" s="41"/>
      <c r="K15" s="41"/>
      <c r="L15" s="41"/>
      <c r="M15" s="40"/>
    </row>
    <row r="16" ht="13.5" customHeight="1">
      <c r="B16" s="43">
        <v>1.0</v>
      </c>
      <c r="C16" s="43" t="s">
        <v>26</v>
      </c>
      <c r="D16" s="43"/>
      <c r="E16" s="227"/>
      <c r="F16" s="43"/>
      <c r="G16" s="43"/>
      <c r="H16" s="43"/>
      <c r="I16" s="43"/>
      <c r="J16" s="43"/>
      <c r="K16" s="43"/>
      <c r="L16" s="44"/>
      <c r="M16" s="45"/>
    </row>
    <row r="17" ht="13.5" customHeight="1">
      <c r="B17" s="47" t="s">
        <v>28</v>
      </c>
      <c r="C17" s="47" t="s">
        <v>29</v>
      </c>
      <c r="D17" s="48" t="s">
        <v>30</v>
      </c>
      <c r="E17" s="228">
        <v>10.0</v>
      </c>
      <c r="F17" s="229" t="s">
        <v>291</v>
      </c>
      <c r="G17" s="37"/>
      <c r="H17" s="37"/>
      <c r="I17" s="37"/>
      <c r="J17" s="37"/>
      <c r="K17" s="37"/>
      <c r="L17" s="37"/>
      <c r="M17" s="38"/>
    </row>
    <row r="18" ht="13.5" customHeight="1">
      <c r="B18" s="47" t="s">
        <v>32</v>
      </c>
      <c r="C18" s="47" t="s">
        <v>33</v>
      </c>
      <c r="D18" s="48" t="s">
        <v>30</v>
      </c>
      <c r="E18" s="228">
        <v>10.0</v>
      </c>
      <c r="F18" s="229" t="s">
        <v>291</v>
      </c>
      <c r="G18" s="37"/>
      <c r="H18" s="37"/>
      <c r="I18" s="37"/>
      <c r="J18" s="37"/>
      <c r="K18" s="37"/>
      <c r="L18" s="37"/>
      <c r="M18" s="38"/>
    </row>
    <row r="19" ht="13.5" customHeight="1">
      <c r="B19" s="47" t="s">
        <v>35</v>
      </c>
      <c r="C19" s="47" t="s">
        <v>292</v>
      </c>
      <c r="D19" s="48" t="s">
        <v>293</v>
      </c>
      <c r="E19" s="228">
        <v>6.0</v>
      </c>
      <c r="F19" s="229" t="s">
        <v>294</v>
      </c>
      <c r="G19" s="37"/>
      <c r="H19" s="37"/>
      <c r="I19" s="37"/>
      <c r="J19" s="37"/>
      <c r="K19" s="37"/>
      <c r="L19" s="37"/>
      <c r="M19" s="38"/>
    </row>
    <row r="20" ht="13.5" customHeight="1">
      <c r="B20" s="47" t="s">
        <v>39</v>
      </c>
      <c r="C20" s="47" t="s">
        <v>40</v>
      </c>
      <c r="D20" s="48" t="s">
        <v>295</v>
      </c>
      <c r="E20" s="50">
        <f>L10*2*1.5</f>
        <v>540</v>
      </c>
      <c r="F20" s="229" t="s">
        <v>296</v>
      </c>
      <c r="G20" s="37"/>
      <c r="H20" s="37"/>
      <c r="I20" s="37"/>
      <c r="J20" s="37"/>
      <c r="K20" s="37"/>
      <c r="L20" s="37"/>
      <c r="M20" s="38"/>
    </row>
    <row r="21" ht="13.5" customHeight="1">
      <c r="B21" s="53"/>
      <c r="C21" s="53"/>
      <c r="D21" s="54"/>
      <c r="E21" s="230"/>
      <c r="F21" s="56"/>
      <c r="G21" s="56"/>
      <c r="H21" s="56"/>
      <c r="I21" s="56"/>
      <c r="J21" s="56"/>
      <c r="K21" s="56"/>
      <c r="L21" s="56"/>
      <c r="M21" s="57"/>
    </row>
    <row r="22" ht="13.5" customHeight="1">
      <c r="B22" s="59">
        <v>2.0</v>
      </c>
      <c r="C22" s="59" t="s">
        <v>42</v>
      </c>
      <c r="D22" s="60"/>
      <c r="E22" s="231"/>
      <c r="F22" s="62"/>
      <c r="G22" s="62"/>
      <c r="H22" s="62"/>
      <c r="I22" s="62"/>
      <c r="J22" s="62"/>
      <c r="K22" s="62"/>
      <c r="L22" s="63"/>
      <c r="M22" s="45"/>
    </row>
    <row r="23" ht="13.5" customHeight="1">
      <c r="B23" s="59" t="s">
        <v>43</v>
      </c>
      <c r="C23" s="59" t="s">
        <v>44</v>
      </c>
      <c r="D23" s="60"/>
      <c r="E23" s="231"/>
      <c r="F23" s="62"/>
      <c r="G23" s="62"/>
      <c r="H23" s="62"/>
      <c r="I23" s="62"/>
      <c r="J23" s="62"/>
      <c r="K23" s="62"/>
      <c r="L23" s="62"/>
      <c r="M23" s="45"/>
    </row>
    <row r="24" ht="13.5" customHeight="1">
      <c r="B24" s="47" t="s">
        <v>46</v>
      </c>
      <c r="C24" s="47" t="s">
        <v>297</v>
      </c>
      <c r="D24" s="48" t="s">
        <v>298</v>
      </c>
      <c r="E24" s="50">
        <f>1244.7*0.7</f>
        <v>871.29</v>
      </c>
      <c r="F24" s="229" t="s">
        <v>299</v>
      </c>
      <c r="G24" s="37"/>
      <c r="H24" s="37"/>
      <c r="I24" s="37"/>
      <c r="J24" s="37"/>
      <c r="K24" s="37"/>
      <c r="L24" s="37"/>
      <c r="M24" s="38"/>
    </row>
    <row r="25" ht="13.5" customHeight="1">
      <c r="B25" s="47" t="s">
        <v>50</v>
      </c>
      <c r="C25" s="47" t="s">
        <v>300</v>
      </c>
      <c r="D25" s="48" t="s">
        <v>301</v>
      </c>
      <c r="E25" s="50">
        <f>1244.7*0.25</f>
        <v>311.175</v>
      </c>
      <c r="F25" s="229" t="s">
        <v>302</v>
      </c>
      <c r="G25" s="37"/>
      <c r="H25" s="37"/>
      <c r="I25" s="37"/>
      <c r="J25" s="37"/>
      <c r="K25" s="37"/>
      <c r="L25" s="37"/>
      <c r="M25" s="38"/>
    </row>
    <row r="26" ht="13.5" customHeight="1">
      <c r="B26" s="47" t="s">
        <v>54</v>
      </c>
      <c r="C26" s="47" t="s">
        <v>303</v>
      </c>
      <c r="D26" s="48" t="s">
        <v>304</v>
      </c>
      <c r="E26" s="50">
        <f>1244.7*0.05</f>
        <v>62.235</v>
      </c>
      <c r="F26" s="229" t="s">
        <v>305</v>
      </c>
      <c r="G26" s="37"/>
      <c r="H26" s="37"/>
      <c r="I26" s="37"/>
      <c r="J26" s="37"/>
      <c r="K26" s="37"/>
      <c r="L26" s="37"/>
      <c r="M26" s="38"/>
    </row>
    <row r="27" ht="13.5" customHeight="1">
      <c r="B27" s="47" t="s">
        <v>58</v>
      </c>
      <c r="C27" s="47" t="s">
        <v>306</v>
      </c>
      <c r="D27" s="48" t="s">
        <v>307</v>
      </c>
      <c r="E27" s="50">
        <f>E26*1.3</f>
        <v>80.9055</v>
      </c>
      <c r="F27" s="229" t="s">
        <v>308</v>
      </c>
      <c r="G27" s="37"/>
      <c r="H27" s="37"/>
      <c r="I27" s="37"/>
      <c r="J27" s="37"/>
      <c r="K27" s="37"/>
      <c r="L27" s="37"/>
      <c r="M27" s="38"/>
    </row>
    <row r="28" ht="13.5" customHeight="1">
      <c r="B28" s="47" t="s">
        <v>62</v>
      </c>
      <c r="C28" s="47" t="s">
        <v>309</v>
      </c>
      <c r="D28" s="48" t="s">
        <v>64</v>
      </c>
      <c r="E28" s="50">
        <f t="shared" ref="E28:E29" si="1">E25*1.3*2</f>
        <v>809.055</v>
      </c>
      <c r="F28" s="229" t="s">
        <v>310</v>
      </c>
      <c r="G28" s="37"/>
      <c r="H28" s="37"/>
      <c r="I28" s="37"/>
      <c r="J28" s="37"/>
      <c r="K28" s="37"/>
      <c r="L28" s="37"/>
      <c r="M28" s="38"/>
    </row>
    <row r="29" ht="13.5" customHeight="1">
      <c r="B29" s="47" t="s">
        <v>65</v>
      </c>
      <c r="C29" s="47" t="s">
        <v>311</v>
      </c>
      <c r="D29" s="48" t="s">
        <v>64</v>
      </c>
      <c r="E29" s="50">
        <f t="shared" si="1"/>
        <v>161.811</v>
      </c>
      <c r="F29" s="229" t="s">
        <v>312</v>
      </c>
      <c r="G29" s="37"/>
      <c r="H29" s="37"/>
      <c r="I29" s="37"/>
      <c r="J29" s="37"/>
      <c r="K29" s="37"/>
      <c r="L29" s="37"/>
      <c r="M29" s="38"/>
    </row>
    <row r="30" ht="13.5" customHeight="1">
      <c r="B30" s="47" t="s">
        <v>68</v>
      </c>
      <c r="C30" s="47" t="s">
        <v>69</v>
      </c>
      <c r="D30" s="48" t="s">
        <v>313</v>
      </c>
      <c r="E30" s="50">
        <f>(E24+E25+E26)*1.3</f>
        <v>1618.11</v>
      </c>
      <c r="F30" s="229" t="s">
        <v>314</v>
      </c>
      <c r="G30" s="37"/>
      <c r="H30" s="37"/>
      <c r="I30" s="37"/>
      <c r="J30" s="37"/>
      <c r="K30" s="37"/>
      <c r="L30" s="37"/>
      <c r="M30" s="38"/>
    </row>
    <row r="31" ht="13.5" customHeight="1">
      <c r="B31" s="59" t="s">
        <v>71</v>
      </c>
      <c r="C31" s="59" t="s">
        <v>315</v>
      </c>
      <c r="D31" s="60"/>
      <c r="E31" s="231"/>
      <c r="F31" s="62"/>
      <c r="G31" s="62"/>
      <c r="H31" s="62"/>
      <c r="I31" s="62"/>
      <c r="J31" s="62"/>
      <c r="K31" s="62"/>
      <c r="L31" s="62"/>
      <c r="M31" s="45"/>
    </row>
    <row r="32" ht="13.5" customHeight="1">
      <c r="B32" s="47" t="s">
        <v>73</v>
      </c>
      <c r="C32" s="47" t="s">
        <v>316</v>
      </c>
      <c r="D32" s="48" t="s">
        <v>317</v>
      </c>
      <c r="E32" s="50">
        <f>(1.5+1.5)*0.5*L10</f>
        <v>270</v>
      </c>
      <c r="F32" s="229" t="s">
        <v>318</v>
      </c>
      <c r="G32" s="37"/>
      <c r="H32" s="37"/>
      <c r="I32" s="37"/>
      <c r="J32" s="37"/>
      <c r="K32" s="37"/>
      <c r="L32" s="37"/>
      <c r="M32" s="38"/>
    </row>
    <row r="33" ht="13.5" customHeight="1">
      <c r="B33" s="47" t="s">
        <v>75</v>
      </c>
      <c r="C33" s="47" t="s">
        <v>69</v>
      </c>
      <c r="D33" s="48" t="s">
        <v>319</v>
      </c>
      <c r="E33" s="50">
        <f>E32*1.3</f>
        <v>351</v>
      </c>
      <c r="F33" s="229" t="s">
        <v>320</v>
      </c>
      <c r="G33" s="37"/>
      <c r="H33" s="37"/>
      <c r="I33" s="37"/>
      <c r="J33" s="37"/>
      <c r="K33" s="37"/>
      <c r="L33" s="37"/>
      <c r="M33" s="38"/>
    </row>
    <row r="34" ht="13.5" customHeight="1">
      <c r="B34" s="47" t="s">
        <v>78</v>
      </c>
      <c r="C34" s="47" t="s">
        <v>321</v>
      </c>
      <c r="D34" s="48" t="s">
        <v>322</v>
      </c>
      <c r="E34" s="50">
        <f>E32</f>
        <v>270</v>
      </c>
      <c r="F34" s="229" t="s">
        <v>323</v>
      </c>
      <c r="G34" s="37"/>
      <c r="H34" s="37"/>
      <c r="I34" s="37"/>
      <c r="J34" s="37"/>
      <c r="K34" s="37"/>
      <c r="L34" s="37"/>
      <c r="M34" s="38"/>
    </row>
    <row r="35" ht="13.5" customHeight="1">
      <c r="B35" s="47" t="s">
        <v>81</v>
      </c>
      <c r="C35" s="47" t="s">
        <v>324</v>
      </c>
      <c r="D35" s="48" t="s">
        <v>83</v>
      </c>
      <c r="E35" s="50">
        <f>E34*1.3*26</f>
        <v>9126</v>
      </c>
      <c r="F35" s="229" t="s">
        <v>325</v>
      </c>
      <c r="G35" s="37"/>
      <c r="H35" s="37"/>
      <c r="I35" s="37"/>
      <c r="J35" s="37"/>
      <c r="K35" s="37"/>
      <c r="L35" s="37"/>
      <c r="M35" s="38"/>
    </row>
    <row r="36" ht="13.5" customHeight="1">
      <c r="B36" s="59" t="s">
        <v>84</v>
      </c>
      <c r="C36" s="59" t="s">
        <v>85</v>
      </c>
      <c r="D36" s="60"/>
      <c r="E36" s="231"/>
      <c r="F36" s="62"/>
      <c r="G36" s="62"/>
      <c r="H36" s="62"/>
      <c r="I36" s="62"/>
      <c r="J36" s="62"/>
      <c r="K36" s="62"/>
      <c r="L36" s="62"/>
      <c r="M36" s="45"/>
    </row>
    <row r="37" ht="13.5" customHeight="1">
      <c r="B37" s="47" t="s">
        <v>86</v>
      </c>
      <c r="C37" s="47" t="s">
        <v>326</v>
      </c>
      <c r="D37" s="48" t="s">
        <v>327</v>
      </c>
      <c r="E37" s="50">
        <v>208.0</v>
      </c>
      <c r="F37" s="229" t="s">
        <v>328</v>
      </c>
      <c r="G37" s="37"/>
      <c r="H37" s="37"/>
      <c r="I37" s="37"/>
      <c r="J37" s="37"/>
      <c r="K37" s="37"/>
      <c r="L37" s="37"/>
      <c r="M37" s="38"/>
    </row>
    <row r="38" ht="13.5" customHeight="1">
      <c r="B38" s="47" t="s">
        <v>89</v>
      </c>
      <c r="C38" s="47" t="s">
        <v>329</v>
      </c>
      <c r="D38" s="48" t="s">
        <v>83</v>
      </c>
      <c r="E38" s="50">
        <f>E37*1.3*26</f>
        <v>7030.4</v>
      </c>
      <c r="F38" s="229" t="s">
        <v>325</v>
      </c>
      <c r="G38" s="37"/>
      <c r="H38" s="37"/>
      <c r="I38" s="37"/>
      <c r="J38" s="37"/>
      <c r="K38" s="37"/>
      <c r="L38" s="37"/>
      <c r="M38" s="38"/>
    </row>
    <row r="39" ht="13.5" customHeight="1">
      <c r="B39" s="53"/>
      <c r="C39" s="53"/>
      <c r="D39" s="54"/>
      <c r="E39" s="56"/>
      <c r="F39" s="56"/>
      <c r="G39" s="56"/>
      <c r="H39" s="56"/>
      <c r="I39" s="56"/>
      <c r="J39" s="56"/>
      <c r="K39" s="56"/>
      <c r="L39" s="56"/>
      <c r="M39" s="57"/>
    </row>
    <row r="40" ht="13.5" customHeight="1">
      <c r="B40" s="43">
        <v>3.0</v>
      </c>
      <c r="C40" s="43" t="s">
        <v>91</v>
      </c>
      <c r="D40" s="43"/>
      <c r="E40" s="44"/>
      <c r="F40" s="43"/>
      <c r="G40" s="43"/>
      <c r="H40" s="43"/>
      <c r="I40" s="43"/>
      <c r="J40" s="43"/>
      <c r="K40" s="43"/>
      <c r="L40" s="44"/>
      <c r="M40" s="45"/>
    </row>
    <row r="41" ht="13.5" customHeight="1">
      <c r="B41" s="47" t="s">
        <v>93</v>
      </c>
      <c r="C41" s="47" t="s">
        <v>330</v>
      </c>
      <c r="D41" s="48" t="s">
        <v>95</v>
      </c>
      <c r="E41" s="50">
        <f>(L10*7.96)+35.5</f>
        <v>1468.3</v>
      </c>
      <c r="F41" s="229" t="s">
        <v>331</v>
      </c>
      <c r="G41" s="37"/>
      <c r="H41" s="37"/>
      <c r="I41" s="37"/>
      <c r="J41" s="37"/>
      <c r="K41" s="37"/>
      <c r="L41" s="37"/>
      <c r="M41" s="38"/>
    </row>
    <row r="42" ht="13.5" customHeight="1">
      <c r="B42" s="47" t="s">
        <v>96</v>
      </c>
      <c r="C42" s="47" t="s">
        <v>332</v>
      </c>
      <c r="D42" s="48" t="s">
        <v>333</v>
      </c>
      <c r="E42" s="50">
        <f>(L10*0.17*7.71)+(35.5*0.17)</f>
        <v>241.961</v>
      </c>
      <c r="F42" s="229" t="s">
        <v>334</v>
      </c>
      <c r="G42" s="37"/>
      <c r="H42" s="37"/>
      <c r="I42" s="37"/>
      <c r="J42" s="37"/>
      <c r="K42" s="37"/>
      <c r="L42" s="37"/>
      <c r="M42" s="38"/>
    </row>
    <row r="43" ht="13.5" customHeight="1">
      <c r="B43" s="47" t="s">
        <v>99</v>
      </c>
      <c r="C43" s="47" t="s">
        <v>335</v>
      </c>
      <c r="D43" s="48" t="s">
        <v>83</v>
      </c>
      <c r="E43" s="50">
        <f>E42*1.3*26</f>
        <v>8178.2818</v>
      </c>
      <c r="F43" s="229" t="s">
        <v>325</v>
      </c>
      <c r="G43" s="37"/>
      <c r="H43" s="37"/>
      <c r="I43" s="37"/>
      <c r="J43" s="37"/>
      <c r="K43" s="37"/>
      <c r="L43" s="37"/>
      <c r="M43" s="38"/>
    </row>
    <row r="44" ht="13.5" customHeight="1">
      <c r="B44" s="47" t="s">
        <v>102</v>
      </c>
      <c r="C44" s="47" t="s">
        <v>336</v>
      </c>
      <c r="D44" s="48" t="s">
        <v>337</v>
      </c>
      <c r="E44" s="50">
        <f>(L10*0.15*7.23)+(35.5*0.15)</f>
        <v>200.535</v>
      </c>
      <c r="F44" s="229" t="s">
        <v>338</v>
      </c>
      <c r="G44" s="37"/>
      <c r="H44" s="37"/>
      <c r="I44" s="37"/>
      <c r="J44" s="37"/>
      <c r="K44" s="37"/>
      <c r="L44" s="37"/>
      <c r="M44" s="38"/>
    </row>
    <row r="45" ht="13.5" customHeight="1">
      <c r="B45" s="47" t="s">
        <v>105</v>
      </c>
      <c r="C45" s="47" t="s">
        <v>339</v>
      </c>
      <c r="D45" s="48" t="s">
        <v>83</v>
      </c>
      <c r="E45" s="50">
        <f>E44*1.3*26</f>
        <v>6778.083</v>
      </c>
      <c r="F45" s="229" t="s">
        <v>325</v>
      </c>
      <c r="G45" s="37"/>
      <c r="H45" s="37"/>
      <c r="I45" s="37"/>
      <c r="J45" s="37"/>
      <c r="K45" s="37"/>
      <c r="L45" s="37"/>
      <c r="M45" s="38"/>
    </row>
    <row r="46" ht="13.5" customHeight="1">
      <c r="B46" s="47" t="s">
        <v>108</v>
      </c>
      <c r="C46" s="47" t="s">
        <v>109</v>
      </c>
      <c r="D46" s="48" t="s">
        <v>95</v>
      </c>
      <c r="E46" s="50">
        <f>(L10*7)+35.5</f>
        <v>1295.5</v>
      </c>
      <c r="F46" s="229" t="s">
        <v>340</v>
      </c>
      <c r="G46" s="37"/>
      <c r="H46" s="37"/>
      <c r="I46" s="37"/>
      <c r="J46" s="37"/>
      <c r="K46" s="37"/>
      <c r="L46" s="37"/>
      <c r="M46" s="38"/>
    </row>
    <row r="47" ht="13.5" customHeight="1">
      <c r="B47" s="47" t="s">
        <v>111</v>
      </c>
      <c r="C47" s="47" t="s">
        <v>112</v>
      </c>
      <c r="D47" s="48" t="s">
        <v>95</v>
      </c>
      <c r="E47" s="50">
        <f>E46</f>
        <v>1295.5</v>
      </c>
      <c r="F47" s="229" t="s">
        <v>341</v>
      </c>
      <c r="G47" s="37"/>
      <c r="H47" s="37"/>
      <c r="I47" s="37"/>
      <c r="J47" s="37"/>
      <c r="K47" s="37"/>
      <c r="L47" s="37"/>
      <c r="M47" s="38"/>
    </row>
    <row r="48" ht="13.5" customHeight="1">
      <c r="B48" s="47" t="s">
        <v>114</v>
      </c>
      <c r="C48" s="47" t="s">
        <v>342</v>
      </c>
      <c r="D48" s="48" t="s">
        <v>116</v>
      </c>
      <c r="E48" s="50">
        <f>(I10)*0.05*2.6</f>
        <v>156.715</v>
      </c>
      <c r="F48" s="229" t="s">
        <v>343</v>
      </c>
      <c r="G48" s="37"/>
      <c r="H48" s="37"/>
      <c r="I48" s="37"/>
      <c r="J48" s="37"/>
      <c r="K48" s="37"/>
      <c r="L48" s="37"/>
      <c r="M48" s="38"/>
    </row>
    <row r="49" ht="13.5" customHeight="1">
      <c r="B49" s="47" t="s">
        <v>117</v>
      </c>
      <c r="C49" s="47" t="s">
        <v>344</v>
      </c>
      <c r="D49" s="48" t="s">
        <v>83</v>
      </c>
      <c r="E49" s="50">
        <f>E48*26</f>
        <v>4074.59</v>
      </c>
      <c r="F49" s="229" t="s">
        <v>345</v>
      </c>
      <c r="G49" s="37"/>
      <c r="H49" s="37"/>
      <c r="I49" s="37"/>
      <c r="J49" s="37"/>
      <c r="K49" s="37"/>
      <c r="L49" s="37"/>
      <c r="M49" s="38"/>
    </row>
    <row r="50" ht="13.5" customHeight="1">
      <c r="A50" s="2"/>
      <c r="B50" s="47" t="s">
        <v>120</v>
      </c>
      <c r="C50" s="47" t="s">
        <v>121</v>
      </c>
      <c r="D50" s="48" t="s">
        <v>122</v>
      </c>
      <c r="E50" s="50">
        <f>ROUND(E47*0.6/1000,2)</f>
        <v>0.78</v>
      </c>
      <c r="F50" s="229" t="s">
        <v>346</v>
      </c>
      <c r="G50" s="37"/>
      <c r="H50" s="37"/>
      <c r="I50" s="37"/>
      <c r="J50" s="37"/>
      <c r="K50" s="37"/>
      <c r="L50" s="37"/>
      <c r="M50" s="38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3.5" customHeight="1">
      <c r="A51" s="2"/>
      <c r="B51" s="47" t="s">
        <v>123</v>
      </c>
      <c r="C51" s="47" t="s">
        <v>124</v>
      </c>
      <c r="D51" s="48" t="s">
        <v>122</v>
      </c>
      <c r="E51" s="50">
        <f>ROUND(E46*1.2/1000,2)</f>
        <v>1.55</v>
      </c>
      <c r="F51" s="229" t="s">
        <v>347</v>
      </c>
      <c r="G51" s="37"/>
      <c r="H51" s="37"/>
      <c r="I51" s="37"/>
      <c r="J51" s="37"/>
      <c r="K51" s="37"/>
      <c r="L51" s="37"/>
      <c r="M51" s="38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3.5" customHeight="1">
      <c r="A52" s="2"/>
      <c r="B52" s="47" t="s">
        <v>125</v>
      </c>
      <c r="C52" s="47" t="s">
        <v>126</v>
      </c>
      <c r="D52" s="48" t="s">
        <v>122</v>
      </c>
      <c r="E52" s="50">
        <f>ROUND(E48*0.06449,2)</f>
        <v>10.11</v>
      </c>
      <c r="F52" s="229" t="s">
        <v>348</v>
      </c>
      <c r="G52" s="37"/>
      <c r="H52" s="37"/>
      <c r="I52" s="37"/>
      <c r="J52" s="37"/>
      <c r="K52" s="37"/>
      <c r="L52" s="37"/>
      <c r="M52" s="38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3.5" customHeight="1">
      <c r="B53" s="53"/>
      <c r="C53" s="53"/>
      <c r="D53" s="54"/>
      <c r="E53" s="56"/>
      <c r="F53" s="56"/>
      <c r="G53" s="56"/>
      <c r="H53" s="56"/>
      <c r="I53" s="56"/>
      <c r="J53" s="56"/>
      <c r="K53" s="56"/>
      <c r="L53" s="56"/>
      <c r="M53" s="57"/>
    </row>
    <row r="54" ht="13.5" customHeight="1">
      <c r="B54" s="43">
        <v>4.0</v>
      </c>
      <c r="C54" s="43" t="s">
        <v>127</v>
      </c>
      <c r="D54" s="43"/>
      <c r="E54" s="44"/>
      <c r="F54" s="43"/>
      <c r="G54" s="43"/>
      <c r="H54" s="43"/>
      <c r="I54" s="43"/>
      <c r="J54" s="43"/>
      <c r="K54" s="43"/>
      <c r="L54" s="44"/>
      <c r="M54" s="45"/>
    </row>
    <row r="55" ht="13.5" customHeight="1">
      <c r="B55" s="47" t="s">
        <v>128</v>
      </c>
      <c r="C55" s="47" t="s">
        <v>349</v>
      </c>
      <c r="D55" s="48" t="s">
        <v>350</v>
      </c>
      <c r="E55" s="50">
        <f>61*0.15</f>
        <v>9.15</v>
      </c>
      <c r="F55" s="229" t="s">
        <v>351</v>
      </c>
      <c r="G55" s="37"/>
      <c r="H55" s="37"/>
      <c r="I55" s="37"/>
      <c r="J55" s="37"/>
      <c r="K55" s="37"/>
      <c r="L55" s="37"/>
      <c r="M55" s="38"/>
    </row>
    <row r="56" ht="13.5" customHeight="1">
      <c r="B56" s="47" t="s">
        <v>130</v>
      </c>
      <c r="C56" s="47" t="s">
        <v>300</v>
      </c>
      <c r="D56" s="48" t="s">
        <v>352</v>
      </c>
      <c r="E56" s="50">
        <f>61*0.1</f>
        <v>6.1</v>
      </c>
      <c r="F56" s="229" t="s">
        <v>351</v>
      </c>
      <c r="G56" s="37"/>
      <c r="H56" s="37"/>
      <c r="I56" s="37"/>
      <c r="J56" s="37"/>
      <c r="K56" s="37"/>
      <c r="L56" s="37"/>
      <c r="M56" s="38"/>
    </row>
    <row r="57" ht="13.5" customHeight="1">
      <c r="B57" s="47" t="s">
        <v>132</v>
      </c>
      <c r="C57" s="47" t="s">
        <v>303</v>
      </c>
      <c r="D57" s="48" t="s">
        <v>353</v>
      </c>
      <c r="E57" s="50">
        <f>61*0.4</f>
        <v>24.4</v>
      </c>
      <c r="F57" s="229" t="s">
        <v>351</v>
      </c>
      <c r="G57" s="37"/>
      <c r="H57" s="37"/>
      <c r="I57" s="37"/>
      <c r="J57" s="37"/>
      <c r="K57" s="37"/>
      <c r="L57" s="37"/>
      <c r="M57" s="38"/>
    </row>
    <row r="58" ht="13.5" customHeight="1">
      <c r="B58" s="47" t="s">
        <v>134</v>
      </c>
      <c r="C58" s="47" t="s">
        <v>306</v>
      </c>
      <c r="D58" s="48" t="s">
        <v>354</v>
      </c>
      <c r="E58" s="50">
        <f>E57*1.3</f>
        <v>31.72</v>
      </c>
      <c r="F58" s="229" t="s">
        <v>355</v>
      </c>
      <c r="G58" s="37"/>
      <c r="H58" s="37"/>
      <c r="I58" s="37"/>
      <c r="J58" s="37"/>
      <c r="K58" s="37"/>
      <c r="L58" s="37"/>
      <c r="M58" s="38"/>
    </row>
    <row r="59" ht="13.5" customHeight="1">
      <c r="B59" s="47" t="s">
        <v>136</v>
      </c>
      <c r="C59" s="47" t="s">
        <v>356</v>
      </c>
      <c r="D59" s="48" t="s">
        <v>64</v>
      </c>
      <c r="E59" s="50">
        <f t="shared" ref="E59:E60" si="2">E56*1.3*2</f>
        <v>15.86</v>
      </c>
      <c r="F59" s="229" t="s">
        <v>357</v>
      </c>
      <c r="G59" s="37"/>
      <c r="H59" s="37"/>
      <c r="I59" s="37"/>
      <c r="J59" s="37"/>
      <c r="K59" s="37"/>
      <c r="L59" s="37"/>
      <c r="M59" s="38"/>
    </row>
    <row r="60" ht="13.5" customHeight="1">
      <c r="B60" s="47" t="s">
        <v>138</v>
      </c>
      <c r="C60" s="47" t="s">
        <v>358</v>
      </c>
      <c r="D60" s="48" t="s">
        <v>64</v>
      </c>
      <c r="E60" s="50">
        <f t="shared" si="2"/>
        <v>63.44</v>
      </c>
      <c r="F60" s="229" t="s">
        <v>359</v>
      </c>
      <c r="G60" s="37"/>
      <c r="H60" s="37"/>
      <c r="I60" s="37"/>
      <c r="J60" s="37"/>
      <c r="K60" s="37"/>
      <c r="L60" s="37"/>
      <c r="M60" s="38"/>
    </row>
    <row r="61" ht="13.5" customHeight="1">
      <c r="B61" s="47" t="s">
        <v>142</v>
      </c>
      <c r="C61" s="47" t="s">
        <v>360</v>
      </c>
      <c r="D61" s="48" t="s">
        <v>148</v>
      </c>
      <c r="E61" s="50">
        <f>11+16</f>
        <v>27</v>
      </c>
      <c r="F61" s="229" t="s">
        <v>361</v>
      </c>
      <c r="G61" s="37"/>
      <c r="H61" s="37"/>
      <c r="I61" s="37"/>
      <c r="J61" s="37"/>
      <c r="K61" s="37"/>
      <c r="L61" s="37"/>
      <c r="M61" s="38"/>
    </row>
    <row r="62" ht="13.5" customHeight="1">
      <c r="B62" s="47" t="s">
        <v>146</v>
      </c>
      <c r="C62" s="47" t="s">
        <v>157</v>
      </c>
      <c r="D62" s="48" t="s">
        <v>158</v>
      </c>
      <c r="E62" s="50">
        <v>10.0</v>
      </c>
      <c r="F62" s="229" t="s">
        <v>361</v>
      </c>
      <c r="G62" s="37"/>
      <c r="H62" s="37"/>
      <c r="I62" s="37"/>
      <c r="J62" s="37"/>
      <c r="K62" s="37"/>
      <c r="L62" s="37"/>
      <c r="M62" s="38"/>
    </row>
    <row r="63" ht="13.5" customHeight="1">
      <c r="B63" s="47" t="s">
        <v>150</v>
      </c>
      <c r="C63" s="47" t="s">
        <v>362</v>
      </c>
      <c r="D63" s="48" t="s">
        <v>363</v>
      </c>
      <c r="E63" s="50">
        <f>0.6*0.6*2*0.25*2</f>
        <v>0.36</v>
      </c>
      <c r="F63" s="229" t="s">
        <v>364</v>
      </c>
      <c r="G63" s="37"/>
      <c r="H63" s="37"/>
      <c r="I63" s="37"/>
      <c r="J63" s="37"/>
      <c r="K63" s="37"/>
      <c r="L63" s="37"/>
      <c r="M63" s="38"/>
    </row>
    <row r="64" ht="13.5" customHeight="1">
      <c r="B64" s="47" t="s">
        <v>153</v>
      </c>
      <c r="C64" s="47" t="s">
        <v>365</v>
      </c>
      <c r="D64" s="48" t="s">
        <v>363</v>
      </c>
      <c r="E64" s="50">
        <f>2.2*1*0.25*2</f>
        <v>1.1</v>
      </c>
      <c r="F64" s="229" t="s">
        <v>366</v>
      </c>
      <c r="G64" s="37"/>
      <c r="H64" s="37"/>
      <c r="I64" s="37"/>
      <c r="J64" s="37"/>
      <c r="K64" s="37"/>
      <c r="L64" s="37"/>
      <c r="M64" s="38"/>
    </row>
    <row r="65" ht="13.5" customHeight="1">
      <c r="B65" s="47" t="s">
        <v>156</v>
      </c>
      <c r="C65" s="47" t="s">
        <v>160</v>
      </c>
      <c r="D65" s="48" t="s">
        <v>367</v>
      </c>
      <c r="E65" s="50">
        <f>E55+E56+E57</f>
        <v>39.65</v>
      </c>
      <c r="F65" s="229" t="s">
        <v>368</v>
      </c>
      <c r="G65" s="37"/>
      <c r="H65" s="37"/>
      <c r="I65" s="37"/>
      <c r="J65" s="37"/>
      <c r="K65" s="37"/>
      <c r="L65" s="37"/>
      <c r="M65" s="38"/>
    </row>
    <row r="66" ht="13.5" customHeight="1">
      <c r="B66" s="47" t="s">
        <v>159</v>
      </c>
      <c r="C66" s="47" t="s">
        <v>369</v>
      </c>
      <c r="D66" s="48" t="s">
        <v>370</v>
      </c>
      <c r="E66" s="50">
        <f>E55+E56+E57</f>
        <v>39.65</v>
      </c>
      <c r="F66" s="229" t="s">
        <v>368</v>
      </c>
      <c r="G66" s="37"/>
      <c r="H66" s="37"/>
      <c r="I66" s="37"/>
      <c r="J66" s="37"/>
      <c r="K66" s="37"/>
      <c r="L66" s="37"/>
      <c r="M66" s="38"/>
    </row>
    <row r="67" ht="13.5" customHeight="1">
      <c r="B67" s="53"/>
      <c r="C67" s="53"/>
      <c r="D67" s="54"/>
      <c r="E67" s="56"/>
      <c r="F67" s="56"/>
      <c r="G67" s="56"/>
      <c r="H67" s="56"/>
      <c r="I67" s="56"/>
      <c r="J67" s="56"/>
      <c r="K67" s="56"/>
      <c r="L67" s="56"/>
      <c r="M67" s="57"/>
    </row>
    <row r="68" ht="13.5" customHeight="1">
      <c r="B68" s="43">
        <v>5.0</v>
      </c>
      <c r="C68" s="43" t="s">
        <v>179</v>
      </c>
      <c r="D68" s="43"/>
      <c r="E68" s="44"/>
      <c r="F68" s="43"/>
      <c r="G68" s="43"/>
      <c r="H68" s="43"/>
      <c r="I68" s="43"/>
      <c r="J68" s="43"/>
      <c r="K68" s="43"/>
      <c r="L68" s="44"/>
      <c r="M68" s="45"/>
    </row>
    <row r="69" ht="13.5" customHeight="1">
      <c r="B69" s="47" t="s">
        <v>167</v>
      </c>
      <c r="C69" s="47" t="s">
        <v>371</v>
      </c>
      <c r="D69" s="48" t="s">
        <v>95</v>
      </c>
      <c r="E69" s="50">
        <f>Orcamento!E79</f>
        <v>52.779</v>
      </c>
      <c r="F69" s="229" t="s">
        <v>372</v>
      </c>
      <c r="G69" s="37"/>
      <c r="H69" s="37"/>
      <c r="I69" s="37"/>
      <c r="J69" s="37"/>
      <c r="K69" s="37"/>
      <c r="L69" s="37"/>
      <c r="M69" s="38"/>
    </row>
    <row r="70" ht="13.5" customHeight="1">
      <c r="B70" s="47" t="s">
        <v>169</v>
      </c>
      <c r="C70" s="47" t="s">
        <v>192</v>
      </c>
      <c r="D70" s="48" t="s">
        <v>193</v>
      </c>
      <c r="E70" s="50">
        <v>1.0</v>
      </c>
      <c r="F70" s="229" t="s">
        <v>373</v>
      </c>
      <c r="G70" s="37"/>
      <c r="H70" s="37"/>
      <c r="I70" s="37"/>
      <c r="J70" s="37"/>
      <c r="K70" s="37"/>
      <c r="L70" s="37"/>
      <c r="M70" s="38"/>
    </row>
    <row r="71" ht="13.5" customHeight="1">
      <c r="B71" s="47" t="s">
        <v>172</v>
      </c>
      <c r="C71" s="47" t="s">
        <v>374</v>
      </c>
      <c r="D71" s="48" t="s">
        <v>193</v>
      </c>
      <c r="E71" s="50">
        <v>1.0</v>
      </c>
      <c r="F71" s="229" t="s">
        <v>375</v>
      </c>
      <c r="G71" s="37"/>
      <c r="H71" s="37"/>
      <c r="I71" s="37"/>
      <c r="J71" s="37"/>
      <c r="K71" s="37"/>
      <c r="L71" s="37"/>
      <c r="M71" s="38"/>
    </row>
    <row r="72" ht="13.5" customHeight="1">
      <c r="B72" s="47" t="s">
        <v>174</v>
      </c>
      <c r="C72" s="47" t="s">
        <v>203</v>
      </c>
      <c r="D72" s="48" t="s">
        <v>193</v>
      </c>
      <c r="E72" s="50">
        <f>E70+E71</f>
        <v>2</v>
      </c>
      <c r="F72" s="229" t="s">
        <v>376</v>
      </c>
      <c r="G72" s="37"/>
      <c r="H72" s="37"/>
      <c r="I72" s="37"/>
      <c r="J72" s="37"/>
      <c r="K72" s="37"/>
      <c r="L72" s="37"/>
      <c r="M72" s="38"/>
    </row>
    <row r="73" ht="13.5" customHeight="1">
      <c r="B73" s="78"/>
      <c r="C73" s="78"/>
      <c r="D73" s="78"/>
      <c r="E73" s="78"/>
      <c r="F73" s="78"/>
      <c r="G73" s="78"/>
      <c r="H73" s="78"/>
      <c r="I73" s="77"/>
      <c r="J73" s="77"/>
      <c r="K73" s="77"/>
      <c r="L73" s="77"/>
      <c r="M73" s="77"/>
    </row>
    <row r="74" ht="13.5" customHeight="1">
      <c r="B74" s="80"/>
      <c r="C74" s="9"/>
      <c r="D74" s="9"/>
      <c r="E74" s="9"/>
      <c r="F74" s="9"/>
      <c r="G74" s="9"/>
      <c r="H74" s="9"/>
      <c r="I74" s="10"/>
      <c r="J74" s="77"/>
      <c r="K74" s="77"/>
      <c r="L74" s="77"/>
      <c r="M74" s="77"/>
    </row>
    <row r="75" ht="13.5" customHeight="1">
      <c r="B75" s="74"/>
      <c r="C75" s="78"/>
      <c r="D75" s="74"/>
      <c r="E75" s="74"/>
      <c r="F75" s="74"/>
      <c r="G75" s="74"/>
      <c r="H75" s="74"/>
      <c r="I75" s="81"/>
      <c r="J75" s="10"/>
      <c r="K75" s="82"/>
      <c r="L75" s="9"/>
      <c r="M75" s="10"/>
    </row>
    <row r="76" ht="13.5" customHeight="1">
      <c r="B76" s="74"/>
      <c r="C76" s="78" t="s">
        <v>377</v>
      </c>
      <c r="D76" s="74"/>
      <c r="E76" s="74"/>
      <c r="F76" s="74"/>
      <c r="G76" s="74"/>
      <c r="H76" s="74"/>
      <c r="I76" s="81"/>
      <c r="J76" s="10"/>
      <c r="K76" s="82"/>
      <c r="L76" s="9"/>
      <c r="M76" s="10"/>
    </row>
    <row r="77" ht="13.5" customHeight="1">
      <c r="B77" s="74"/>
      <c r="C77" s="78"/>
      <c r="D77" s="74"/>
      <c r="E77" s="74"/>
      <c r="F77" s="74"/>
      <c r="G77" s="74"/>
      <c r="H77" s="74"/>
      <c r="I77" s="81"/>
      <c r="J77" s="10"/>
      <c r="K77" s="82"/>
      <c r="L77" s="9"/>
      <c r="M77" s="10"/>
    </row>
    <row r="78" ht="13.5" customHeight="1">
      <c r="B78" s="83"/>
      <c r="C78" s="2"/>
      <c r="D78" s="84"/>
      <c r="E78" s="84"/>
      <c r="F78" s="84"/>
      <c r="G78" s="84"/>
      <c r="H78" s="2"/>
      <c r="I78" s="2"/>
      <c r="J78" s="2"/>
      <c r="K78" s="2"/>
      <c r="L78" s="2"/>
      <c r="M78" s="2"/>
    </row>
    <row r="79" ht="13.5" customHeight="1">
      <c r="B79" s="2"/>
      <c r="C79" s="2"/>
      <c r="D79" s="86" t="s">
        <v>209</v>
      </c>
      <c r="E79" s="87"/>
      <c r="F79" s="87"/>
      <c r="G79" s="87"/>
      <c r="H79" s="2"/>
      <c r="I79" s="2"/>
      <c r="J79" s="2"/>
      <c r="K79" s="2"/>
      <c r="L79" s="2"/>
      <c r="M79" s="2"/>
    </row>
    <row r="80" ht="13.5" customHeight="1">
      <c r="B80" s="2"/>
      <c r="C80" s="2"/>
      <c r="D80" s="1" t="s">
        <v>210</v>
      </c>
      <c r="H80" s="2"/>
      <c r="I80" s="2"/>
      <c r="J80" s="2"/>
      <c r="K80" s="2"/>
      <c r="L80" s="2"/>
      <c r="M80" s="2"/>
    </row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  <row r="101" ht="13.5" customHeight="1"/>
    <row r="102" ht="13.5" customHeight="1"/>
    <row r="103" ht="13.5" customHeight="1"/>
    <row r="104" ht="13.5" customHeight="1"/>
    <row r="105" ht="13.5" customHeight="1"/>
    <row r="106" ht="13.5" customHeight="1"/>
    <row r="107" ht="13.5" customHeight="1"/>
    <row r="108" ht="13.5" customHeight="1"/>
    <row r="109" ht="13.5" customHeight="1"/>
    <row r="110" ht="13.5" customHeight="1"/>
    <row r="111" ht="13.5" customHeight="1"/>
    <row r="112" ht="13.5" customHeight="1"/>
    <row r="113" ht="13.5" customHeight="1"/>
    <row r="114" ht="13.5" customHeight="1"/>
    <row r="115" ht="13.5" customHeight="1"/>
    <row r="116" ht="13.5" customHeight="1"/>
    <row r="117" ht="13.5" customHeight="1"/>
    <row r="118" ht="13.5" customHeight="1"/>
    <row r="119" ht="13.5" customHeight="1"/>
    <row r="120" ht="13.5" customHeight="1"/>
    <row r="121" ht="13.5" customHeight="1"/>
    <row r="122" ht="13.5" customHeight="1"/>
    <row r="123" ht="13.5" customHeight="1"/>
    <row r="124" ht="13.5" customHeight="1"/>
    <row r="125" ht="13.5" customHeight="1"/>
    <row r="126" ht="13.5" customHeight="1"/>
    <row r="127" ht="13.5" customHeight="1"/>
    <row r="128" ht="13.5" customHeight="1"/>
    <row r="129" ht="13.5" customHeight="1"/>
    <row r="130" ht="13.5" customHeight="1"/>
    <row r="131" ht="13.5" customHeight="1"/>
    <row r="132" ht="13.5" customHeight="1"/>
    <row r="133" ht="13.5" customHeight="1"/>
    <row r="134" ht="13.5" customHeight="1"/>
    <row r="135" ht="13.5" customHeight="1"/>
    <row r="136" ht="13.5" customHeight="1"/>
    <row r="137" ht="13.5" customHeight="1"/>
    <row r="138" ht="13.5" customHeight="1"/>
    <row r="139" ht="13.5" customHeight="1"/>
    <row r="140" ht="13.5" customHeight="1"/>
    <row r="141" ht="13.5" customHeight="1"/>
    <row r="142" ht="13.5" customHeight="1"/>
    <row r="143" ht="13.5" customHeight="1"/>
    <row r="144" ht="13.5" customHeight="1"/>
    <row r="145" ht="13.5" customHeight="1"/>
    <row r="146" ht="13.5" customHeight="1"/>
    <row r="147" ht="13.5" customHeight="1"/>
    <row r="148" ht="13.5" customHeight="1"/>
    <row r="149" ht="13.5" customHeight="1"/>
    <row r="150" ht="13.5" customHeight="1"/>
    <row r="151" ht="13.5" customHeight="1"/>
    <row r="152" ht="13.5" customHeight="1"/>
    <row r="153" ht="13.5" customHeight="1"/>
    <row r="154" ht="13.5" customHeight="1"/>
    <row r="155" ht="13.5" customHeight="1"/>
    <row r="156" ht="13.5" customHeight="1"/>
    <row r="157" ht="13.5" customHeight="1"/>
    <row r="158" ht="13.5" customHeight="1"/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ht="13.5" customHeight="1"/>
    <row r="178" ht="13.5" customHeight="1"/>
    <row r="179" ht="13.5" customHeight="1"/>
    <row r="180" ht="13.5" customHeight="1"/>
    <row r="181" ht="13.5" customHeight="1"/>
    <row r="182" ht="13.5" customHeight="1"/>
    <row r="183" ht="13.5" customHeight="1"/>
    <row r="184" ht="13.5" customHeight="1"/>
    <row r="185" ht="13.5" customHeight="1"/>
    <row r="186" ht="13.5" customHeight="1"/>
    <row r="187" ht="13.5" customHeight="1"/>
    <row r="188" ht="13.5" customHeight="1"/>
    <row r="189" ht="13.5" customHeight="1"/>
    <row r="190" ht="13.5" customHeight="1"/>
    <row r="191" ht="13.5" customHeight="1"/>
    <row r="192" ht="13.5" customHeight="1"/>
    <row r="193" ht="13.5" customHeight="1"/>
    <row r="194" ht="13.5" customHeight="1"/>
    <row r="195" ht="13.5" customHeight="1"/>
    <row r="196" ht="13.5" customHeight="1"/>
    <row r="197" ht="13.5" customHeight="1"/>
    <row r="198" ht="13.5" customHeight="1"/>
    <row r="199" ht="13.5" customHeight="1"/>
    <row r="200" ht="13.5" customHeight="1"/>
    <row r="201" ht="13.5" customHeight="1"/>
    <row r="202" ht="13.5" customHeight="1"/>
    <row r="203" ht="13.5" customHeight="1"/>
    <row r="204" ht="13.5" customHeight="1"/>
    <row r="205" ht="13.5" customHeight="1"/>
    <row r="206" ht="13.5" customHeight="1"/>
    <row r="207" ht="13.5" customHeight="1"/>
    <row r="208" ht="13.5" customHeight="1"/>
    <row r="209" ht="13.5" customHeight="1"/>
    <row r="210" ht="13.5" customHeight="1"/>
    <row r="211" ht="13.5" customHeight="1"/>
    <row r="212" ht="13.5" customHeight="1"/>
    <row r="213" ht="13.5" customHeight="1"/>
    <row r="214" ht="13.5" customHeight="1"/>
    <row r="215" ht="13.5" customHeight="1"/>
    <row r="216" ht="13.5" customHeight="1"/>
    <row r="217" ht="13.5" customHeight="1"/>
    <row r="218" ht="13.5" customHeight="1"/>
    <row r="219" ht="13.5" customHeight="1"/>
    <row r="220" ht="13.5" customHeight="1"/>
    <row r="221" ht="13.5" customHeight="1"/>
    <row r="222" ht="13.5" customHeight="1"/>
    <row r="223" ht="13.5" customHeight="1"/>
    <row r="224" ht="13.5" customHeight="1"/>
    <row r="225" ht="13.5" customHeight="1"/>
    <row r="226" ht="13.5" customHeight="1"/>
    <row r="227" ht="13.5" customHeight="1"/>
    <row r="228" ht="13.5" customHeight="1"/>
    <row r="229" ht="13.5" customHeight="1"/>
    <row r="230" ht="13.5" customHeight="1"/>
    <row r="231" ht="13.5" customHeight="1"/>
    <row r="232" ht="13.5" customHeight="1"/>
    <row r="233" ht="13.5" customHeight="1"/>
    <row r="234" ht="13.5" customHeight="1"/>
    <row r="235" ht="13.5" customHeight="1"/>
    <row r="236" ht="13.5" customHeight="1"/>
    <row r="237" ht="13.5" customHeight="1"/>
    <row r="238" ht="13.5" customHeight="1"/>
    <row r="239" ht="13.5" customHeight="1"/>
    <row r="240" ht="13.5" customHeight="1"/>
    <row r="241" ht="13.5" customHeight="1"/>
    <row r="242" ht="13.5" customHeight="1"/>
    <row r="243" ht="13.5" customHeight="1"/>
    <row r="244" ht="13.5" customHeight="1"/>
    <row r="245" ht="13.5" customHeight="1"/>
    <row r="246" ht="13.5" customHeight="1"/>
    <row r="247" ht="13.5" customHeight="1"/>
    <row r="248" ht="13.5" customHeight="1"/>
    <row r="249" ht="13.5" customHeight="1"/>
    <row r="250" ht="13.5" customHeight="1"/>
    <row r="251" ht="13.5" customHeight="1"/>
    <row r="252" ht="13.5" customHeight="1"/>
    <row r="253" ht="13.5" customHeight="1"/>
    <row r="254" ht="13.5" customHeight="1"/>
    <row r="255" ht="13.5" customHeight="1"/>
    <row r="256" ht="13.5" customHeight="1"/>
    <row r="257" ht="13.5" customHeight="1"/>
    <row r="258" ht="13.5" customHeight="1"/>
    <row r="259" ht="13.5" customHeight="1"/>
    <row r="260" ht="13.5" customHeight="1"/>
    <row r="261" ht="13.5" customHeight="1"/>
    <row r="262" ht="13.5" customHeight="1"/>
    <row r="263" ht="13.5" customHeight="1"/>
    <row r="264" ht="13.5" customHeight="1"/>
    <row r="265" ht="13.5" customHeight="1"/>
    <row r="266" ht="13.5" customHeight="1"/>
    <row r="267" ht="13.5" customHeight="1"/>
    <row r="268" ht="13.5" customHeight="1"/>
    <row r="269" ht="13.5" customHeight="1"/>
    <row r="270" ht="13.5" customHeight="1"/>
    <row r="271" ht="13.5" customHeight="1"/>
    <row r="272" ht="13.5" customHeight="1"/>
    <row r="273" ht="13.5" customHeight="1"/>
    <row r="274" ht="13.5" customHeight="1"/>
    <row r="275" ht="13.5" customHeight="1"/>
    <row r="276" ht="13.5" customHeight="1"/>
    <row r="277" ht="13.5" customHeight="1"/>
    <row r="278" ht="13.5" customHeight="1"/>
    <row r="279" ht="13.5" customHeight="1"/>
    <row r="280" ht="13.5" customHeight="1"/>
    <row r="281" ht="13.5" customHeight="1"/>
    <row r="282" ht="13.5" customHeight="1"/>
    <row r="283" ht="13.5" customHeight="1"/>
    <row r="284" ht="13.5" customHeight="1"/>
    <row r="285" ht="13.5" customHeight="1"/>
    <row r="286" ht="13.5" customHeight="1"/>
    <row r="287" ht="13.5" customHeight="1"/>
    <row r="288" ht="13.5" customHeight="1"/>
    <row r="289" ht="13.5" customHeight="1"/>
    <row r="290" ht="13.5" customHeight="1"/>
    <row r="291" ht="13.5" customHeight="1"/>
    <row r="292" ht="13.5" customHeight="1"/>
    <row r="293" ht="13.5" customHeight="1"/>
    <row r="294" ht="13.5" customHeight="1"/>
    <row r="295" ht="13.5" customHeight="1"/>
    <row r="296" ht="13.5" customHeight="1"/>
    <row r="297" ht="13.5" customHeight="1"/>
    <row r="298" ht="13.5" customHeight="1"/>
    <row r="299" ht="13.5" customHeight="1"/>
    <row r="300" ht="13.5" customHeight="1"/>
    <row r="301" ht="13.5" customHeight="1"/>
    <row r="302" ht="13.5" customHeight="1"/>
    <row r="303" ht="13.5" customHeight="1"/>
    <row r="304" ht="13.5" customHeight="1"/>
    <row r="305" ht="13.5" customHeight="1"/>
    <row r="306" ht="13.5" customHeight="1"/>
    <row r="307" ht="13.5" customHeight="1"/>
    <row r="308" ht="13.5" customHeight="1"/>
    <row r="309" ht="13.5" customHeight="1"/>
    <row r="310" ht="13.5" customHeight="1"/>
    <row r="311" ht="13.5" customHeight="1"/>
    <row r="312" ht="13.5" customHeight="1"/>
    <row r="313" ht="13.5" customHeight="1"/>
    <row r="314" ht="13.5" customHeight="1"/>
    <row r="315" ht="13.5" customHeight="1"/>
    <row r="316" ht="13.5" customHeight="1"/>
    <row r="317" ht="13.5" customHeight="1"/>
    <row r="318" ht="13.5" customHeight="1"/>
    <row r="319" ht="13.5" customHeight="1"/>
    <row r="320" ht="13.5" customHeight="1"/>
    <row r="321" ht="13.5" customHeight="1"/>
    <row r="322" ht="13.5" customHeight="1"/>
    <row r="323" ht="13.5" customHeight="1"/>
    <row r="324" ht="13.5" customHeight="1"/>
    <row r="325" ht="13.5" customHeight="1"/>
    <row r="326" ht="13.5" customHeight="1"/>
    <row r="327" ht="13.5" customHeight="1"/>
    <row r="328" ht="13.5" customHeight="1"/>
    <row r="329" ht="13.5" customHeight="1"/>
    <row r="330" ht="13.5" customHeight="1"/>
    <row r="331" ht="13.5" customHeight="1"/>
    <row r="332" ht="13.5" customHeight="1"/>
    <row r="333" ht="13.5" customHeight="1"/>
    <row r="334" ht="13.5" customHeight="1"/>
    <row r="335" ht="13.5" customHeight="1"/>
    <row r="336" ht="13.5" customHeight="1"/>
    <row r="337" ht="13.5" customHeight="1"/>
    <row r="338" ht="13.5" customHeight="1"/>
    <row r="339" ht="13.5" customHeight="1"/>
    <row r="340" ht="13.5" customHeight="1"/>
    <row r="341" ht="13.5" customHeight="1"/>
    <row r="342" ht="13.5" customHeight="1"/>
    <row r="343" ht="13.5" customHeight="1"/>
    <row r="344" ht="13.5" customHeight="1"/>
    <row r="345" ht="13.5" customHeight="1"/>
    <row r="346" ht="13.5" customHeight="1"/>
    <row r="347" ht="13.5" customHeight="1"/>
    <row r="348" ht="13.5" customHeight="1"/>
    <row r="349" ht="13.5" customHeight="1"/>
    <row r="350" ht="13.5" customHeight="1"/>
    <row r="351" ht="13.5" customHeight="1"/>
    <row r="352" ht="13.5" customHeight="1"/>
    <row r="353" ht="13.5" customHeight="1"/>
    <row r="354" ht="13.5" customHeight="1"/>
    <row r="355" ht="13.5" customHeight="1"/>
    <row r="356" ht="13.5" customHeight="1"/>
    <row r="357" ht="13.5" customHeight="1"/>
    <row r="358" ht="13.5" customHeight="1"/>
    <row r="359" ht="13.5" customHeight="1"/>
    <row r="360" ht="13.5" customHeight="1"/>
    <row r="361" ht="13.5" customHeight="1"/>
    <row r="362" ht="13.5" customHeight="1"/>
    <row r="363" ht="13.5" customHeight="1"/>
    <row r="364" ht="13.5" customHeight="1"/>
    <row r="365" ht="13.5" customHeight="1"/>
    <row r="366" ht="13.5" customHeight="1"/>
    <row r="367" ht="13.5" customHeight="1"/>
    <row r="368" ht="13.5" customHeight="1"/>
    <row r="369" ht="13.5" customHeight="1"/>
    <row r="370" ht="13.5" customHeight="1"/>
    <row r="371" ht="13.5" customHeight="1"/>
    <row r="372" ht="13.5" customHeight="1"/>
    <row r="373" ht="13.5" customHeight="1"/>
    <row r="374" ht="13.5" customHeight="1"/>
    <row r="375" ht="13.5" customHeight="1"/>
    <row r="376" ht="13.5" customHeight="1"/>
    <row r="377" ht="13.5" customHeight="1"/>
    <row r="378" ht="13.5" customHeight="1"/>
    <row r="379" ht="13.5" customHeight="1"/>
    <row r="380" ht="13.5" customHeight="1"/>
    <row r="381" ht="13.5" customHeight="1"/>
    <row r="382" ht="13.5" customHeight="1"/>
    <row r="383" ht="13.5" customHeight="1"/>
    <row r="384" ht="13.5" customHeight="1"/>
    <row r="385" ht="13.5" customHeight="1"/>
    <row r="386" ht="13.5" customHeight="1"/>
    <row r="387" ht="13.5" customHeight="1"/>
    <row r="388" ht="13.5" customHeight="1"/>
    <row r="389" ht="13.5" customHeight="1"/>
    <row r="390" ht="13.5" customHeight="1"/>
    <row r="391" ht="13.5" customHeight="1"/>
    <row r="392" ht="13.5" customHeight="1"/>
    <row r="393" ht="13.5" customHeight="1"/>
    <row r="394" ht="13.5" customHeight="1"/>
    <row r="395" ht="13.5" customHeight="1"/>
    <row r="396" ht="13.5" customHeight="1"/>
    <row r="397" ht="13.5" customHeight="1"/>
    <row r="398" ht="13.5" customHeight="1"/>
    <row r="399" ht="13.5" customHeight="1"/>
    <row r="400" ht="13.5" customHeight="1"/>
    <row r="401" ht="13.5" customHeight="1"/>
    <row r="402" ht="13.5" customHeight="1"/>
    <row r="403" ht="13.5" customHeight="1"/>
    <row r="404" ht="13.5" customHeight="1"/>
    <row r="405" ht="13.5" customHeight="1"/>
    <row r="406" ht="13.5" customHeight="1"/>
    <row r="407" ht="13.5" customHeight="1"/>
    <row r="408" ht="13.5" customHeight="1"/>
    <row r="409" ht="13.5" customHeight="1"/>
    <row r="410" ht="13.5" customHeight="1"/>
    <row r="411" ht="13.5" customHeight="1"/>
    <row r="412" ht="13.5" customHeight="1"/>
    <row r="413" ht="13.5" customHeight="1"/>
    <row r="414" ht="13.5" customHeight="1"/>
    <row r="415" ht="13.5" customHeight="1"/>
    <row r="416" ht="13.5" customHeight="1"/>
    <row r="417" ht="13.5" customHeight="1"/>
    <row r="418" ht="13.5" customHeight="1"/>
    <row r="419" ht="13.5" customHeight="1"/>
    <row r="420" ht="13.5" customHeight="1"/>
    <row r="421" ht="13.5" customHeight="1"/>
    <row r="422" ht="13.5" customHeight="1"/>
    <row r="423" ht="13.5" customHeight="1"/>
    <row r="424" ht="13.5" customHeight="1"/>
    <row r="425" ht="13.5" customHeight="1"/>
    <row r="426" ht="13.5" customHeight="1"/>
    <row r="427" ht="13.5" customHeight="1"/>
    <row r="428" ht="13.5" customHeight="1"/>
    <row r="429" ht="13.5" customHeight="1"/>
    <row r="430" ht="13.5" customHeight="1"/>
    <row r="431" ht="13.5" customHeight="1"/>
    <row r="432" ht="13.5" customHeight="1"/>
    <row r="433" ht="13.5" customHeight="1"/>
    <row r="434" ht="13.5" customHeight="1"/>
    <row r="435" ht="13.5" customHeight="1"/>
    <row r="436" ht="13.5" customHeight="1"/>
    <row r="437" ht="13.5" customHeight="1"/>
    <row r="438" ht="13.5" customHeight="1"/>
    <row r="439" ht="13.5" customHeight="1"/>
    <row r="440" ht="13.5" customHeight="1"/>
    <row r="441" ht="13.5" customHeight="1"/>
    <row r="442" ht="13.5" customHeight="1"/>
    <row r="443" ht="13.5" customHeight="1"/>
    <row r="444" ht="13.5" customHeight="1"/>
    <row r="445" ht="13.5" customHeight="1"/>
    <row r="446" ht="13.5" customHeight="1"/>
    <row r="447" ht="13.5" customHeight="1"/>
    <row r="448" ht="13.5" customHeight="1"/>
    <row r="449" ht="13.5" customHeight="1"/>
    <row r="450" ht="13.5" customHeight="1"/>
    <row r="451" ht="13.5" customHeight="1"/>
    <row r="452" ht="13.5" customHeight="1"/>
    <row r="453" ht="13.5" customHeight="1"/>
    <row r="454" ht="13.5" customHeight="1"/>
    <row r="455" ht="13.5" customHeight="1"/>
    <row r="456" ht="13.5" customHeight="1"/>
    <row r="457" ht="13.5" customHeight="1"/>
    <row r="458" ht="13.5" customHeight="1"/>
    <row r="459" ht="13.5" customHeight="1"/>
    <row r="460" ht="13.5" customHeight="1"/>
    <row r="461" ht="13.5" customHeight="1"/>
    <row r="462" ht="13.5" customHeight="1"/>
    <row r="463" ht="13.5" customHeight="1"/>
    <row r="464" ht="13.5" customHeight="1"/>
    <row r="465" ht="13.5" customHeight="1"/>
    <row r="466" ht="13.5" customHeight="1"/>
    <row r="467" ht="13.5" customHeight="1"/>
    <row r="468" ht="13.5" customHeight="1"/>
    <row r="469" ht="13.5" customHeight="1"/>
    <row r="470" ht="13.5" customHeight="1"/>
    <row r="471" ht="13.5" customHeight="1"/>
    <row r="472" ht="13.5" customHeight="1"/>
    <row r="473" ht="13.5" customHeight="1"/>
    <row r="474" ht="13.5" customHeight="1"/>
    <row r="475" ht="13.5" customHeight="1"/>
    <row r="476" ht="13.5" customHeight="1"/>
    <row r="477" ht="13.5" customHeight="1"/>
    <row r="478" ht="13.5" customHeight="1"/>
    <row r="479" ht="13.5" customHeight="1"/>
    <row r="480" ht="13.5" customHeight="1"/>
    <row r="481" ht="13.5" customHeight="1"/>
    <row r="482" ht="13.5" customHeight="1"/>
    <row r="483" ht="13.5" customHeight="1"/>
    <row r="484" ht="13.5" customHeight="1"/>
    <row r="485" ht="13.5" customHeight="1"/>
    <row r="486" ht="13.5" customHeight="1"/>
    <row r="487" ht="13.5" customHeight="1"/>
    <row r="488" ht="13.5" customHeight="1"/>
    <row r="489" ht="13.5" customHeight="1"/>
    <row r="490" ht="13.5" customHeight="1"/>
    <row r="491" ht="13.5" customHeight="1"/>
    <row r="492" ht="13.5" customHeight="1"/>
    <row r="493" ht="13.5" customHeight="1"/>
    <row r="494" ht="13.5" customHeight="1"/>
    <row r="495" ht="13.5" customHeight="1"/>
    <row r="496" ht="13.5" customHeight="1"/>
    <row r="497" ht="13.5" customHeight="1"/>
    <row r="498" ht="13.5" customHeight="1"/>
    <row r="499" ht="13.5" customHeight="1"/>
    <row r="500" ht="13.5" customHeight="1"/>
    <row r="501" ht="13.5" customHeight="1"/>
    <row r="502" ht="13.5" customHeight="1"/>
    <row r="503" ht="13.5" customHeight="1"/>
    <row r="504" ht="13.5" customHeight="1"/>
    <row r="505" ht="13.5" customHeight="1"/>
    <row r="506" ht="13.5" customHeight="1"/>
    <row r="507" ht="13.5" customHeight="1"/>
    <row r="508" ht="13.5" customHeight="1"/>
    <row r="509" ht="13.5" customHeight="1"/>
    <row r="510" ht="13.5" customHeight="1"/>
    <row r="511" ht="13.5" customHeight="1"/>
    <row r="512" ht="13.5" customHeight="1"/>
    <row r="513" ht="13.5" customHeight="1"/>
    <row r="514" ht="13.5" customHeight="1"/>
    <row r="515" ht="13.5" customHeight="1"/>
    <row r="516" ht="13.5" customHeight="1"/>
    <row r="517" ht="13.5" customHeight="1"/>
    <row r="518" ht="13.5" customHeight="1"/>
    <row r="519" ht="13.5" customHeight="1"/>
    <row r="520" ht="13.5" customHeight="1"/>
    <row r="521" ht="13.5" customHeight="1"/>
    <row r="522" ht="13.5" customHeight="1"/>
    <row r="523" ht="13.5" customHeight="1"/>
    <row r="524" ht="13.5" customHeight="1"/>
    <row r="525" ht="13.5" customHeight="1"/>
    <row r="526" ht="13.5" customHeight="1"/>
    <row r="527" ht="13.5" customHeight="1"/>
    <row r="528" ht="13.5" customHeight="1"/>
    <row r="529" ht="13.5" customHeight="1"/>
    <row r="530" ht="13.5" customHeight="1"/>
    <row r="531" ht="13.5" customHeight="1"/>
    <row r="532" ht="13.5" customHeight="1"/>
    <row r="533" ht="13.5" customHeight="1"/>
    <row r="534" ht="13.5" customHeight="1"/>
    <row r="535" ht="13.5" customHeight="1"/>
    <row r="536" ht="13.5" customHeight="1"/>
    <row r="537" ht="13.5" customHeight="1"/>
    <row r="538" ht="13.5" customHeight="1"/>
    <row r="539" ht="13.5" customHeight="1"/>
    <row r="540" ht="13.5" customHeight="1"/>
    <row r="541" ht="13.5" customHeight="1"/>
    <row r="542" ht="13.5" customHeight="1"/>
    <row r="543" ht="13.5" customHeight="1"/>
    <row r="544" ht="13.5" customHeight="1"/>
    <row r="545" ht="13.5" customHeight="1"/>
    <row r="546" ht="13.5" customHeight="1"/>
    <row r="547" ht="13.5" customHeight="1"/>
    <row r="548" ht="13.5" customHeight="1"/>
    <row r="549" ht="13.5" customHeight="1"/>
    <row r="550" ht="13.5" customHeight="1"/>
    <row r="551" ht="13.5" customHeight="1"/>
    <row r="552" ht="13.5" customHeight="1"/>
    <row r="553" ht="13.5" customHeight="1"/>
    <row r="554" ht="13.5" customHeight="1"/>
    <row r="555" ht="13.5" customHeight="1"/>
    <row r="556" ht="13.5" customHeight="1"/>
    <row r="557" ht="13.5" customHeight="1"/>
    <row r="558" ht="13.5" customHeight="1"/>
    <row r="559" ht="13.5" customHeight="1"/>
    <row r="560" ht="13.5" customHeight="1"/>
    <row r="561" ht="13.5" customHeight="1"/>
    <row r="562" ht="13.5" customHeight="1"/>
    <row r="563" ht="13.5" customHeight="1"/>
    <row r="564" ht="13.5" customHeight="1"/>
    <row r="565" ht="13.5" customHeight="1"/>
    <row r="566" ht="13.5" customHeight="1"/>
    <row r="567" ht="13.5" customHeight="1"/>
    <row r="568" ht="13.5" customHeight="1"/>
    <row r="569" ht="13.5" customHeight="1"/>
    <row r="570" ht="13.5" customHeight="1"/>
    <row r="571" ht="13.5" customHeight="1"/>
    <row r="572" ht="13.5" customHeight="1"/>
    <row r="573" ht="13.5" customHeight="1"/>
    <row r="574" ht="13.5" customHeight="1"/>
    <row r="575" ht="13.5" customHeight="1"/>
    <row r="576" ht="13.5" customHeight="1"/>
    <row r="577" ht="13.5" customHeight="1"/>
    <row r="578" ht="13.5" customHeight="1"/>
    <row r="579" ht="13.5" customHeight="1"/>
    <row r="580" ht="13.5" customHeight="1"/>
    <row r="581" ht="13.5" customHeight="1"/>
    <row r="582" ht="13.5" customHeight="1"/>
    <row r="583" ht="13.5" customHeight="1"/>
    <row r="584" ht="13.5" customHeight="1"/>
    <row r="585" ht="13.5" customHeight="1"/>
    <row r="586" ht="13.5" customHeight="1"/>
    <row r="587" ht="13.5" customHeight="1"/>
    <row r="588" ht="13.5" customHeight="1"/>
    <row r="589" ht="13.5" customHeight="1"/>
    <row r="590" ht="13.5" customHeight="1"/>
    <row r="591" ht="13.5" customHeight="1"/>
    <row r="592" ht="13.5" customHeight="1"/>
    <row r="593" ht="13.5" customHeight="1"/>
    <row r="594" ht="13.5" customHeight="1"/>
    <row r="595" ht="13.5" customHeight="1"/>
    <row r="596" ht="13.5" customHeight="1"/>
    <row r="597" ht="13.5" customHeight="1"/>
    <row r="598" ht="13.5" customHeight="1"/>
    <row r="599" ht="13.5" customHeight="1"/>
    <row r="600" ht="13.5" customHeight="1"/>
    <row r="601" ht="13.5" customHeight="1"/>
    <row r="602" ht="13.5" customHeight="1"/>
    <row r="603" ht="13.5" customHeight="1"/>
    <row r="604" ht="13.5" customHeight="1"/>
    <row r="605" ht="13.5" customHeight="1"/>
    <row r="606" ht="13.5" customHeight="1"/>
    <row r="607" ht="13.5" customHeight="1"/>
    <row r="608" ht="13.5" customHeight="1"/>
    <row r="609" ht="13.5" customHeight="1"/>
    <row r="610" ht="13.5" customHeight="1"/>
    <row r="611" ht="13.5" customHeight="1"/>
    <row r="612" ht="13.5" customHeight="1"/>
    <row r="613" ht="13.5" customHeight="1"/>
    <row r="614" ht="13.5" customHeight="1"/>
    <row r="615" ht="13.5" customHeight="1"/>
    <row r="616" ht="13.5" customHeight="1"/>
    <row r="617" ht="13.5" customHeight="1"/>
    <row r="618" ht="13.5" customHeight="1"/>
    <row r="619" ht="13.5" customHeight="1"/>
    <row r="620" ht="13.5" customHeight="1"/>
    <row r="621" ht="13.5" customHeight="1"/>
    <row r="622" ht="13.5" customHeight="1"/>
    <row r="623" ht="13.5" customHeight="1"/>
    <row r="624" ht="13.5" customHeight="1"/>
    <row r="625" ht="13.5" customHeight="1"/>
    <row r="626" ht="13.5" customHeight="1"/>
    <row r="627" ht="13.5" customHeight="1"/>
    <row r="628" ht="13.5" customHeight="1"/>
    <row r="629" ht="13.5" customHeight="1"/>
    <row r="630" ht="13.5" customHeight="1"/>
    <row r="631" ht="13.5" customHeight="1"/>
    <row r="632" ht="13.5" customHeight="1"/>
    <row r="633" ht="13.5" customHeight="1"/>
    <row r="634" ht="13.5" customHeight="1"/>
    <row r="635" ht="13.5" customHeight="1"/>
    <row r="636" ht="13.5" customHeight="1"/>
    <row r="637" ht="13.5" customHeight="1"/>
    <row r="638" ht="13.5" customHeight="1"/>
    <row r="639" ht="13.5" customHeight="1"/>
    <row r="640" ht="13.5" customHeight="1"/>
    <row r="641" ht="13.5" customHeight="1"/>
    <row r="642" ht="13.5" customHeight="1"/>
    <row r="643" ht="13.5" customHeight="1"/>
    <row r="644" ht="13.5" customHeight="1"/>
    <row r="645" ht="13.5" customHeight="1"/>
    <row r="646" ht="13.5" customHeight="1"/>
    <row r="647" ht="13.5" customHeight="1"/>
    <row r="648" ht="13.5" customHeight="1"/>
    <row r="649" ht="13.5" customHeight="1"/>
    <row r="650" ht="13.5" customHeight="1"/>
    <row r="651" ht="13.5" customHeight="1"/>
    <row r="652" ht="13.5" customHeight="1"/>
    <row r="653" ht="13.5" customHeight="1"/>
    <row r="654" ht="13.5" customHeight="1"/>
    <row r="655" ht="13.5" customHeight="1"/>
    <row r="656" ht="13.5" customHeight="1"/>
    <row r="657" ht="13.5" customHeight="1"/>
    <row r="658" ht="13.5" customHeight="1"/>
    <row r="659" ht="13.5" customHeight="1"/>
    <row r="660" ht="13.5" customHeight="1"/>
    <row r="661" ht="13.5" customHeight="1"/>
    <row r="662" ht="13.5" customHeight="1"/>
    <row r="663" ht="13.5" customHeight="1"/>
    <row r="664" ht="13.5" customHeight="1"/>
    <row r="665" ht="13.5" customHeight="1"/>
    <row r="666" ht="13.5" customHeight="1"/>
    <row r="667" ht="13.5" customHeight="1"/>
    <row r="668" ht="13.5" customHeight="1"/>
    <row r="669" ht="13.5" customHeight="1"/>
    <row r="670" ht="13.5" customHeight="1"/>
    <row r="671" ht="13.5" customHeight="1"/>
    <row r="672" ht="13.5" customHeight="1"/>
    <row r="673" ht="13.5" customHeight="1"/>
    <row r="674" ht="13.5" customHeight="1"/>
    <row r="675" ht="13.5" customHeight="1"/>
    <row r="676" ht="13.5" customHeight="1"/>
    <row r="677" ht="13.5" customHeight="1"/>
    <row r="678" ht="13.5" customHeight="1"/>
    <row r="679" ht="13.5" customHeight="1"/>
    <row r="680" ht="13.5" customHeight="1"/>
    <row r="681" ht="13.5" customHeight="1"/>
    <row r="682" ht="13.5" customHeight="1"/>
    <row r="683" ht="13.5" customHeight="1"/>
    <row r="684" ht="13.5" customHeight="1"/>
    <row r="685" ht="13.5" customHeight="1"/>
    <row r="686" ht="13.5" customHeight="1"/>
    <row r="687" ht="13.5" customHeight="1"/>
    <row r="688" ht="13.5" customHeight="1"/>
    <row r="689" ht="13.5" customHeight="1"/>
    <row r="690" ht="13.5" customHeight="1"/>
    <row r="691" ht="13.5" customHeight="1"/>
    <row r="692" ht="13.5" customHeight="1"/>
    <row r="693" ht="13.5" customHeight="1"/>
    <row r="694" ht="13.5" customHeight="1"/>
    <row r="695" ht="13.5" customHeight="1"/>
    <row r="696" ht="13.5" customHeight="1"/>
    <row r="697" ht="13.5" customHeight="1"/>
    <row r="698" ht="13.5" customHeight="1"/>
    <row r="699" ht="13.5" customHeight="1"/>
    <row r="700" ht="13.5" customHeight="1"/>
    <row r="701" ht="13.5" customHeight="1"/>
    <row r="702" ht="13.5" customHeight="1"/>
    <row r="703" ht="13.5" customHeight="1"/>
    <row r="704" ht="13.5" customHeight="1"/>
    <row r="705" ht="13.5" customHeight="1"/>
    <row r="706" ht="13.5" customHeight="1"/>
    <row r="707" ht="13.5" customHeight="1"/>
    <row r="708" ht="13.5" customHeight="1"/>
    <row r="709" ht="13.5" customHeight="1"/>
    <row r="710" ht="13.5" customHeight="1"/>
    <row r="711" ht="13.5" customHeight="1"/>
    <row r="712" ht="13.5" customHeight="1"/>
    <row r="713" ht="13.5" customHeight="1"/>
    <row r="714" ht="13.5" customHeight="1"/>
    <row r="715" ht="13.5" customHeight="1"/>
    <row r="716" ht="13.5" customHeight="1"/>
    <row r="717" ht="13.5" customHeight="1"/>
    <row r="718" ht="13.5" customHeight="1"/>
    <row r="719" ht="13.5" customHeight="1"/>
    <row r="720" ht="13.5" customHeight="1"/>
    <row r="721" ht="13.5" customHeight="1"/>
    <row r="722" ht="13.5" customHeight="1"/>
    <row r="723" ht="13.5" customHeight="1"/>
    <row r="724" ht="13.5" customHeight="1"/>
    <row r="725" ht="13.5" customHeight="1"/>
    <row r="726" ht="13.5" customHeight="1"/>
    <row r="727" ht="13.5" customHeight="1"/>
    <row r="728" ht="13.5" customHeight="1"/>
    <row r="729" ht="13.5" customHeight="1"/>
    <row r="730" ht="13.5" customHeight="1"/>
    <row r="731" ht="13.5" customHeight="1"/>
    <row r="732" ht="13.5" customHeight="1"/>
    <row r="733" ht="13.5" customHeight="1"/>
    <row r="734" ht="13.5" customHeight="1"/>
    <row r="735" ht="13.5" customHeight="1"/>
    <row r="736" ht="13.5" customHeight="1"/>
    <row r="737" ht="13.5" customHeight="1"/>
    <row r="738" ht="13.5" customHeight="1"/>
    <row r="739" ht="13.5" customHeight="1"/>
    <row r="740" ht="13.5" customHeight="1"/>
    <row r="741" ht="13.5" customHeight="1"/>
    <row r="742" ht="13.5" customHeight="1"/>
    <row r="743" ht="13.5" customHeight="1"/>
    <row r="744" ht="13.5" customHeight="1"/>
    <row r="745" ht="13.5" customHeight="1"/>
    <row r="746" ht="13.5" customHeight="1"/>
    <row r="747" ht="13.5" customHeight="1"/>
    <row r="748" ht="13.5" customHeight="1"/>
    <row r="749" ht="13.5" customHeight="1"/>
    <row r="750" ht="13.5" customHeight="1"/>
    <row r="751" ht="13.5" customHeight="1"/>
    <row r="752" ht="13.5" customHeight="1"/>
    <row r="753" ht="13.5" customHeight="1"/>
    <row r="754" ht="13.5" customHeight="1"/>
    <row r="755" ht="13.5" customHeight="1"/>
    <row r="756" ht="13.5" customHeight="1"/>
    <row r="757" ht="13.5" customHeight="1"/>
    <row r="758" ht="13.5" customHeight="1"/>
    <row r="759" ht="13.5" customHeight="1"/>
    <row r="760" ht="13.5" customHeight="1"/>
    <row r="761" ht="13.5" customHeight="1"/>
    <row r="762" ht="13.5" customHeight="1"/>
    <row r="763" ht="13.5" customHeight="1"/>
    <row r="764" ht="13.5" customHeight="1"/>
    <row r="765" ht="13.5" customHeight="1"/>
    <row r="766" ht="13.5" customHeight="1"/>
    <row r="767" ht="13.5" customHeight="1"/>
    <row r="768" ht="13.5" customHeight="1"/>
    <row r="769" ht="13.5" customHeight="1"/>
    <row r="770" ht="13.5" customHeight="1"/>
    <row r="771" ht="13.5" customHeight="1"/>
    <row r="772" ht="13.5" customHeight="1"/>
    <row r="773" ht="13.5" customHeight="1"/>
    <row r="774" ht="13.5" customHeight="1"/>
    <row r="775" ht="13.5" customHeight="1"/>
    <row r="776" ht="13.5" customHeight="1"/>
    <row r="777" ht="13.5" customHeight="1"/>
    <row r="778" ht="13.5" customHeight="1"/>
    <row r="779" ht="13.5" customHeight="1"/>
    <row r="780" ht="13.5" customHeight="1"/>
    <row r="781" ht="13.5" customHeight="1"/>
    <row r="782" ht="13.5" customHeight="1"/>
    <row r="783" ht="13.5" customHeight="1"/>
    <row r="784" ht="13.5" customHeight="1"/>
    <row r="785" ht="13.5" customHeight="1"/>
    <row r="786" ht="13.5" customHeight="1"/>
    <row r="787" ht="13.5" customHeight="1"/>
    <row r="788" ht="13.5" customHeight="1"/>
    <row r="789" ht="13.5" customHeight="1"/>
    <row r="790" ht="13.5" customHeight="1"/>
    <row r="791" ht="13.5" customHeight="1"/>
    <row r="792" ht="13.5" customHeight="1"/>
    <row r="793" ht="13.5" customHeight="1"/>
    <row r="794" ht="13.5" customHeight="1"/>
    <row r="795" ht="13.5" customHeight="1"/>
    <row r="796" ht="13.5" customHeight="1"/>
    <row r="797" ht="13.5" customHeight="1"/>
    <row r="798" ht="13.5" customHeight="1"/>
    <row r="799" ht="13.5" customHeight="1"/>
    <row r="800" ht="13.5" customHeight="1"/>
    <row r="801" ht="13.5" customHeight="1"/>
    <row r="802" ht="13.5" customHeight="1"/>
    <row r="803" ht="13.5" customHeight="1"/>
    <row r="804" ht="13.5" customHeight="1"/>
    <row r="805" ht="13.5" customHeight="1"/>
    <row r="806" ht="13.5" customHeight="1"/>
    <row r="807" ht="13.5" customHeight="1"/>
    <row r="808" ht="13.5" customHeight="1"/>
    <row r="809" ht="13.5" customHeight="1"/>
    <row r="810" ht="13.5" customHeight="1"/>
    <row r="811" ht="13.5" customHeight="1"/>
    <row r="812" ht="13.5" customHeight="1"/>
    <row r="813" ht="13.5" customHeight="1"/>
    <row r="814" ht="13.5" customHeight="1"/>
    <row r="815" ht="13.5" customHeight="1"/>
    <row r="816" ht="13.5" customHeight="1"/>
    <row r="817" ht="13.5" customHeight="1"/>
    <row r="818" ht="13.5" customHeight="1"/>
    <row r="819" ht="13.5" customHeight="1"/>
    <row r="820" ht="13.5" customHeight="1"/>
    <row r="821" ht="13.5" customHeight="1"/>
    <row r="822" ht="13.5" customHeight="1"/>
    <row r="823" ht="13.5" customHeight="1"/>
    <row r="824" ht="13.5" customHeight="1"/>
    <row r="825" ht="13.5" customHeight="1"/>
    <row r="826" ht="13.5" customHeight="1"/>
    <row r="827" ht="13.5" customHeight="1"/>
    <row r="828" ht="13.5" customHeight="1"/>
    <row r="829" ht="13.5" customHeight="1"/>
    <row r="830" ht="13.5" customHeight="1"/>
    <row r="831" ht="13.5" customHeight="1"/>
    <row r="832" ht="13.5" customHeight="1"/>
    <row r="833" ht="13.5" customHeight="1"/>
    <row r="834" ht="13.5" customHeight="1"/>
    <row r="835" ht="13.5" customHeight="1"/>
    <row r="836" ht="13.5" customHeight="1"/>
    <row r="837" ht="13.5" customHeight="1"/>
    <row r="838" ht="13.5" customHeight="1"/>
    <row r="839" ht="13.5" customHeight="1"/>
    <row r="840" ht="13.5" customHeight="1"/>
    <row r="841" ht="13.5" customHeight="1"/>
    <row r="842" ht="13.5" customHeight="1"/>
    <row r="843" ht="13.5" customHeight="1"/>
    <row r="844" ht="13.5" customHeight="1"/>
    <row r="845" ht="13.5" customHeight="1"/>
    <row r="846" ht="13.5" customHeight="1"/>
    <row r="847" ht="13.5" customHeight="1"/>
    <row r="848" ht="13.5" customHeight="1"/>
    <row r="849" ht="13.5" customHeight="1"/>
    <row r="850" ht="13.5" customHeight="1"/>
    <row r="851" ht="13.5" customHeight="1"/>
    <row r="852" ht="13.5" customHeight="1"/>
    <row r="853" ht="13.5" customHeight="1"/>
    <row r="854" ht="13.5" customHeight="1"/>
    <row r="855" ht="13.5" customHeight="1"/>
    <row r="856" ht="13.5" customHeight="1"/>
    <row r="857" ht="13.5" customHeight="1"/>
    <row r="858" ht="13.5" customHeight="1"/>
    <row r="859" ht="13.5" customHeight="1"/>
    <row r="860" ht="13.5" customHeight="1"/>
    <row r="861" ht="13.5" customHeight="1"/>
    <row r="862" ht="13.5" customHeight="1"/>
    <row r="863" ht="13.5" customHeight="1"/>
    <row r="864" ht="13.5" customHeight="1"/>
    <row r="865" ht="13.5" customHeight="1"/>
    <row r="866" ht="13.5" customHeight="1"/>
    <row r="867" ht="13.5" customHeight="1"/>
    <row r="868" ht="13.5" customHeight="1"/>
    <row r="869" ht="13.5" customHeight="1"/>
    <row r="870" ht="13.5" customHeight="1"/>
    <row r="871" ht="13.5" customHeight="1"/>
    <row r="872" ht="13.5" customHeight="1"/>
    <row r="873" ht="13.5" customHeight="1"/>
    <row r="874" ht="13.5" customHeight="1"/>
    <row r="875" ht="13.5" customHeight="1"/>
    <row r="876" ht="13.5" customHeight="1"/>
    <row r="877" ht="13.5" customHeight="1"/>
    <row r="878" ht="13.5" customHeight="1"/>
    <row r="879" ht="13.5" customHeight="1"/>
    <row r="880" ht="13.5" customHeight="1"/>
    <row r="881" ht="13.5" customHeight="1"/>
    <row r="882" ht="13.5" customHeight="1"/>
    <row r="883" ht="13.5" customHeight="1"/>
    <row r="884" ht="13.5" customHeight="1"/>
    <row r="885" ht="13.5" customHeight="1"/>
    <row r="886" ht="13.5" customHeight="1"/>
    <row r="887" ht="13.5" customHeight="1"/>
    <row r="888" ht="13.5" customHeight="1"/>
    <row r="889" ht="13.5" customHeight="1"/>
    <row r="890" ht="13.5" customHeight="1"/>
    <row r="891" ht="13.5" customHeight="1"/>
    <row r="892" ht="13.5" customHeight="1"/>
    <row r="893" ht="13.5" customHeight="1"/>
    <row r="894" ht="13.5" customHeight="1"/>
    <row r="895" ht="13.5" customHeight="1"/>
    <row r="896" ht="13.5" customHeight="1"/>
    <row r="897" ht="13.5" customHeight="1"/>
    <row r="898" ht="13.5" customHeight="1"/>
    <row r="899" ht="13.5" customHeight="1"/>
    <row r="900" ht="13.5" customHeight="1"/>
    <row r="901" ht="13.5" customHeight="1"/>
    <row r="902" ht="13.5" customHeight="1"/>
    <row r="903" ht="13.5" customHeight="1"/>
    <row r="904" ht="13.5" customHeight="1"/>
    <row r="905" ht="13.5" customHeight="1"/>
    <row r="906" ht="13.5" customHeight="1"/>
    <row r="907" ht="13.5" customHeight="1"/>
    <row r="908" ht="13.5" customHeight="1"/>
    <row r="909" ht="13.5" customHeight="1"/>
    <row r="910" ht="13.5" customHeight="1"/>
    <row r="911" ht="13.5" customHeight="1"/>
    <row r="912" ht="13.5" customHeight="1"/>
    <row r="913" ht="13.5" customHeight="1"/>
    <row r="914" ht="13.5" customHeight="1"/>
    <row r="915" ht="13.5" customHeight="1"/>
    <row r="916" ht="13.5" customHeight="1"/>
    <row r="917" ht="13.5" customHeight="1"/>
    <row r="918" ht="13.5" customHeight="1"/>
    <row r="919" ht="13.5" customHeight="1"/>
    <row r="920" ht="13.5" customHeight="1"/>
    <row r="921" ht="13.5" customHeight="1"/>
    <row r="922" ht="13.5" customHeight="1"/>
    <row r="923" ht="13.5" customHeight="1"/>
    <row r="924" ht="13.5" customHeight="1"/>
    <row r="925" ht="13.5" customHeight="1"/>
    <row r="926" ht="13.5" customHeight="1"/>
    <row r="927" ht="13.5" customHeight="1"/>
    <row r="928" ht="13.5" customHeight="1"/>
    <row r="929" ht="13.5" customHeight="1"/>
    <row r="930" ht="13.5" customHeight="1"/>
    <row r="931" ht="13.5" customHeight="1"/>
    <row r="932" ht="13.5" customHeight="1"/>
    <row r="933" ht="13.5" customHeight="1"/>
    <row r="934" ht="13.5" customHeight="1"/>
    <row r="935" ht="13.5" customHeight="1"/>
    <row r="936" ht="13.5" customHeight="1"/>
    <row r="937" ht="13.5" customHeight="1"/>
    <row r="938" ht="13.5" customHeight="1"/>
    <row r="939" ht="13.5" customHeight="1"/>
    <row r="940" ht="13.5" customHeight="1"/>
    <row r="941" ht="13.5" customHeight="1"/>
    <row r="942" ht="13.5" customHeight="1"/>
    <row r="943" ht="13.5" customHeight="1"/>
    <row r="944" ht="13.5" customHeight="1"/>
    <row r="945" ht="13.5" customHeight="1"/>
    <row r="946" ht="13.5" customHeight="1"/>
    <row r="947" ht="13.5" customHeight="1"/>
    <row r="948" ht="13.5" customHeight="1"/>
    <row r="949" ht="13.5" customHeight="1"/>
    <row r="950" ht="13.5" customHeight="1"/>
    <row r="951" ht="13.5" customHeight="1"/>
    <row r="952" ht="13.5" customHeight="1"/>
    <row r="953" ht="13.5" customHeight="1"/>
    <row r="954" ht="13.5" customHeight="1"/>
    <row r="955" ht="13.5" customHeight="1"/>
    <row r="956" ht="13.5" customHeight="1"/>
    <row r="957" ht="13.5" customHeight="1"/>
    <row r="958" ht="13.5" customHeight="1"/>
    <row r="959" ht="13.5" customHeight="1"/>
    <row r="960" ht="13.5" customHeight="1"/>
    <row r="961" ht="13.5" customHeight="1"/>
    <row r="962" ht="13.5" customHeight="1"/>
    <row r="963" ht="13.5" customHeight="1"/>
    <row r="964" ht="13.5" customHeight="1"/>
    <row r="965" ht="13.5" customHeight="1"/>
    <row r="966" ht="13.5" customHeight="1"/>
    <row r="967" ht="13.5" customHeight="1"/>
    <row r="968" ht="13.5" customHeight="1"/>
    <row r="969" ht="13.5" customHeight="1"/>
    <row r="970" ht="13.5" customHeight="1"/>
    <row r="971" ht="13.5" customHeight="1"/>
    <row r="972" ht="13.5" customHeight="1"/>
    <row r="973" ht="13.5" customHeight="1"/>
    <row r="974" ht="13.5" customHeight="1"/>
    <row r="975" ht="13.5" customHeight="1"/>
    <row r="976" ht="13.5" customHeight="1"/>
    <row r="977" ht="13.5" customHeight="1"/>
    <row r="978" ht="13.5" customHeight="1"/>
    <row r="979" ht="13.5" customHeight="1"/>
    <row r="980" ht="13.5" customHeight="1"/>
    <row r="981" ht="13.5" customHeight="1"/>
    <row r="982" ht="13.5" customHeight="1"/>
    <row r="983" ht="13.5" customHeight="1"/>
    <row r="984" ht="13.5" customHeight="1"/>
    <row r="985" ht="13.5" customHeight="1"/>
    <row r="986" ht="13.5" customHeight="1"/>
    <row r="987" ht="13.5" customHeight="1"/>
    <row r="988" ht="13.5" customHeight="1"/>
    <row r="989" ht="13.5" customHeight="1"/>
    <row r="990" ht="13.5" customHeight="1"/>
    <row r="991" ht="13.5" customHeight="1"/>
    <row r="992" ht="13.5" customHeight="1"/>
    <row r="993" ht="13.5" customHeight="1"/>
    <row r="994" ht="13.5" customHeight="1"/>
    <row r="995" ht="13.5" customHeight="1"/>
    <row r="996" ht="13.5" customHeight="1"/>
    <row r="997" ht="13.5" customHeight="1"/>
    <row r="998" ht="13.5" customHeight="1"/>
    <row r="999" ht="13.5" customHeight="1"/>
    <row r="1000" ht="13.5" customHeight="1"/>
  </sheetData>
  <mergeCells count="70">
    <mergeCell ref="F59:M59"/>
    <mergeCell ref="F60:M60"/>
    <mergeCell ref="F61:M61"/>
    <mergeCell ref="F62:M62"/>
    <mergeCell ref="F63:M63"/>
    <mergeCell ref="F64:M64"/>
    <mergeCell ref="F65:M65"/>
    <mergeCell ref="I75:J75"/>
    <mergeCell ref="I76:J76"/>
    <mergeCell ref="K76:M76"/>
    <mergeCell ref="I77:J77"/>
    <mergeCell ref="K77:M77"/>
    <mergeCell ref="D79:G79"/>
    <mergeCell ref="D80:G80"/>
    <mergeCell ref="F66:M66"/>
    <mergeCell ref="F69:M69"/>
    <mergeCell ref="F70:M70"/>
    <mergeCell ref="F71:M71"/>
    <mergeCell ref="F72:M72"/>
    <mergeCell ref="B74:I74"/>
    <mergeCell ref="K75:M75"/>
    <mergeCell ref="B7:L7"/>
    <mergeCell ref="B8:L8"/>
    <mergeCell ref="B9:M9"/>
    <mergeCell ref="J10:K10"/>
    <mergeCell ref="C11:F11"/>
    <mergeCell ref="I11:M11"/>
    <mergeCell ref="I12:M12"/>
    <mergeCell ref="C13:K13"/>
    <mergeCell ref="B14:B15"/>
    <mergeCell ref="C14:C15"/>
    <mergeCell ref="D14:D15"/>
    <mergeCell ref="E14:E15"/>
    <mergeCell ref="F14:F15"/>
    <mergeCell ref="G14:I14"/>
    <mergeCell ref="J14:L14"/>
    <mergeCell ref="M14:M15"/>
    <mergeCell ref="F17:M17"/>
    <mergeCell ref="F18:M18"/>
    <mergeCell ref="F19:M19"/>
    <mergeCell ref="F20:M20"/>
    <mergeCell ref="F24:M24"/>
    <mergeCell ref="F25:M25"/>
    <mergeCell ref="F26:M26"/>
    <mergeCell ref="F27:M27"/>
    <mergeCell ref="F28:M28"/>
    <mergeCell ref="F29:M29"/>
    <mergeCell ref="F30:M30"/>
    <mergeCell ref="F32:M32"/>
    <mergeCell ref="F33:M33"/>
    <mergeCell ref="F34:M34"/>
    <mergeCell ref="F35:M35"/>
    <mergeCell ref="F37:M37"/>
    <mergeCell ref="F38:M38"/>
    <mergeCell ref="F41:M41"/>
    <mergeCell ref="F42:M42"/>
    <mergeCell ref="F43:M43"/>
    <mergeCell ref="F44:M44"/>
    <mergeCell ref="F45:M45"/>
    <mergeCell ref="F46:M46"/>
    <mergeCell ref="F47:M47"/>
    <mergeCell ref="F48:M48"/>
    <mergeCell ref="F49:M49"/>
    <mergeCell ref="F50:M50"/>
    <mergeCell ref="F51:M51"/>
    <mergeCell ref="F52:M52"/>
    <mergeCell ref="F55:M55"/>
    <mergeCell ref="F56:M56"/>
    <mergeCell ref="F57:M57"/>
    <mergeCell ref="F58:M58"/>
  </mergeCells>
  <printOptions/>
  <pageMargins bottom="0.7874015748031497" footer="0.0" header="0.0" left="0.5118110236220472" right="0.5118110236220472" top="0.7874015748031497"/>
  <pageSetup orientation="portrait"/>
  <drawing r:id="rId2"/>
  <legacyDrawing r:id="rId3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2021-08-17T17:53:06Z</dcterms:created>
  <dc:creator>axlsx</dc:creator>
</cp:coreProperties>
</file>