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rcamento" sheetId="1" r:id="rId4"/>
    <sheet state="visible" name="Orcamento Resumo" sheetId="2" r:id="rId5"/>
    <sheet state="visible" name="Cronograma" sheetId="3" r:id="rId6"/>
    <sheet state="visible" name="Plan1" sheetId="4" r:id="rId7"/>
    <sheet state="visible" name="Composições" sheetId="5" r:id="rId8"/>
  </sheets>
  <externalReferences>
    <externalReference r:id="rId9"/>
  </externalReferences>
  <definedNames>
    <definedName localSheetId="0" name="_ftnref1">Orcamento!#REF!</definedName>
    <definedName localSheetId="0" name="_Toc89844996">Orcamento!#REF!</definedName>
    <definedName localSheetId="0" name="_ftn1">Orcamento!$B$10</definedName>
  </definedNames>
  <calcPr/>
  <extLst>
    <ext uri="GoogleSheetsCustomDataVersion2">
      <go:sheetsCustomData xmlns:go="http://customooxmlschemas.google.com/" r:id="rId10" roundtripDataChecksum="l2FnUm4OuAgU9L503bPkK/hO/fF8lEPtxvxYqmX0tXY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15">
      <text>
        <t xml:space="preserve">======
ID#AAAB9A1xJtQ
USUARIO    (2026-06-09 14:41:16)
Ocultar Coluna antes da impressao ou geracao do PDF</t>
      </text>
    </comment>
  </commentList>
  <extLst>
    <ext uri="GoogleSheetsCustomDataVersion2">
      <go:sheetsCustomData xmlns:go="http://customooxmlschemas.google.com/" r:id="rId1" roundtripDataSignature="AMtx7mhesZbqr6FVJscJP6lTNydG/o+0/w=="/>
    </ext>
  </extLst>
</comments>
</file>

<file path=xl/sharedStrings.xml><?xml version="1.0" encoding="utf-8"?>
<sst xmlns="http://schemas.openxmlformats.org/spreadsheetml/2006/main" count="262" uniqueCount="196">
  <si>
    <t>Estado do Rio Grande do Sul</t>
  </si>
  <si>
    <t>MUNICÍPIO DE SÃO VENDELINO</t>
  </si>
  <si>
    <t>Planilha de Orçamento - Global</t>
  </si>
  <si>
    <t>Proprietario: Prefeitura Municipal de São Vendelino, CNPJ.: 91.984.492/0001-52</t>
  </si>
  <si>
    <r>
      <rPr>
        <rFont val="Arial"/>
        <color theme="1"/>
        <sz val="11.0"/>
      </rPr>
      <t>Area a ser pavimentada:[m</t>
    </r>
    <r>
      <rPr>
        <rFont val="Calibri"/>
        <color theme="1"/>
        <sz val="11.0"/>
      </rPr>
      <t>²</t>
    </r>
    <r>
      <rPr>
        <rFont val="Arial"/>
        <color theme="1"/>
        <sz val="11.0"/>
      </rPr>
      <t>]</t>
    </r>
  </si>
  <si>
    <t>Extensao: 62,31 metros</t>
  </si>
  <si>
    <t>Obra: Ponte Metálica para pedestres</t>
  </si>
  <si>
    <t>B.D.I.</t>
  </si>
  <si>
    <t>Encargos Sociais sobre preco da M.O</t>
  </si>
  <si>
    <t>End. Rua Cônego Caspary, interligação com o Recanto do Paraíso, São Vendelino-RS</t>
  </si>
  <si>
    <t>Não Desonerado:  112,88% (hora) 69,79%(mês)</t>
  </si>
  <si>
    <t>Planilha Orçamentária Sintética Com Valor do Material e da Mão de Obra</t>
  </si>
  <si>
    <t>Cod. SINAPI</t>
  </si>
  <si>
    <t>Item</t>
  </si>
  <si>
    <t>Descrição</t>
  </si>
  <si>
    <t>Und</t>
  </si>
  <si>
    <t>Quant.</t>
  </si>
  <si>
    <t>Valor Unit s/ BDI</t>
  </si>
  <si>
    <t>Valor Unit com BDI</t>
  </si>
  <si>
    <t>Total</t>
  </si>
  <si>
    <t>Peso (%)</t>
  </si>
  <si>
    <t>M. O.</t>
  </si>
  <si>
    <t>MAT.</t>
  </si>
  <si>
    <t>TRELICAS METÁLICAS ESTRUTURA DA PONTE</t>
  </si>
  <si>
    <t>100377 + 10% CALANDRA</t>
  </si>
  <si>
    <t>1.1</t>
  </si>
  <si>
    <t>FABRICAÇÃO E INSTALAÇÃO DE TRELIÇA METÁLICA, COM PERFIL TUBULAR SEM COSTURA METÁLICO, DIMENSÕES 200X150[mm], ESPESSURA 6,3mm, CALANDRADO, PESO DO PERFIL POR m = 33,4 KG/m - COMPRIMENTO TOTAL 83,14m BANZO INFERIORES  CALANDRADAS</t>
  </si>
  <si>
    <t>KG</t>
  </si>
  <si>
    <t>1.2</t>
  </si>
  <si>
    <t>FABRICAÇÃO E INSTALAÇÃO DE TRELIÇA METÁLICA, COM PERFIL TUBULAR SEM COSTURA METÁLICO, DIMENSÕES 200X150[mm], ESPESSURA 3,75mm, CALANDRADO, PESO DO PERFIL POR m = 19,965 KG/m - COMPRIMENTO TOTAL 83,155m BANZO SUPERIORES CALANDRADAS</t>
  </si>
  <si>
    <t>1.3</t>
  </si>
  <si>
    <t>FABRICAÇÃO E INSTALAÇÃO DE TRELIÇA METÁLICA, COM PERFIL TUBULAR SEM COSTURA METÁLICO, DIMENSÕES 200X150[mm], ESPESSURA 3,75mm, PESO DO PERFIL POR m = 19,965 KG/m - COMPRIMENTO TOTAL 81,182m - BANZOS SUPERIORES E INFERIORES RETOS LATERAIS</t>
  </si>
  <si>
    <t>1.4</t>
  </si>
  <si>
    <t>FABRICAÇÃO E INSTALAÇÃO DE TRELIÇA METÁLICA, COM PERFIL TUBULAR SEM COSTURA METÁLICO, DIMENSÕES 200X150[mm], ESPESSURA 3,75mm, PESO DO PERFIL POR m = 19,965 KG/m - COMPRIMENTO TOTAL 68,523m - MONTANTES DO PISO</t>
  </si>
  <si>
    <t>1.5</t>
  </si>
  <si>
    <t>FABRICAÇÃO E INSTALAÇÃO DE TRELIÇA METÁLICA, COM PERFIL U MECÂNICO METÁLICO, DIMENSÕES 100X50[mm], ESPESSURA 3,75mm, , PESO DO PERFIL POR m = 5,74 KG/m - COMPRIMENTO TOTAL 22,10m - MONTANTES</t>
  </si>
  <si>
    <t>1.6</t>
  </si>
  <si>
    <t>FABRICAÇÃO E INSTALAÇÃO DE TRELIÇA METÁLICA, COM PERFIL QUADRADO SEM COSTURA METÁLICO, DIMENSÕES 100X100[mm], ESPESSURA 3,75mm, , PESO DO PERFIL POR m = 11,33 KG/m - COMPRIMENTO TOTAL 331,73m - MONTANTES, MONTANTES SEGUNDARIOS E DIAGONAIS</t>
  </si>
  <si>
    <t>1.7</t>
  </si>
  <si>
    <t>FABRICAÇÃO E INSTALAÇÃO DE TRELIÇA METÁLICA, COM PERFIL CANTONEIRA LAMINADA METÁLICA, DIMENSÕES 2"X2", ESPESSURA , 1/8" , PESO DO PERFIL POR m = 2,46 KG/m - COMPRIMENTO TOTAL 171,39m - CONTRA VENTAMENTO</t>
  </si>
  <si>
    <t>1.8</t>
  </si>
  <si>
    <t xml:space="preserve">FABRICAÇÃO E INSTALAÇÃO DE TRELIÇA METÁLICA, COM PERFIL RETANGULAR LAMINADA METÁLICA, DIMENSÕES 3"X200MM, ESPESSURA , 1/4" , PESO DO PERFIL POR m = 3,8 KG/m - COMPRIMENTO TOTAL 30m - CHAPA FIXAÇÃO DO CONTRA VENTAMENTO </t>
  </si>
  <si>
    <t>1.9</t>
  </si>
  <si>
    <t xml:space="preserve">GUINDASTE HIDRAULICO AUTOPROPELIDO COM LANÇA TELESCOPICO 28,80M, CAPACIDADE MAXIMA 30T, POTENCIA 97KW, TRAÇÃO 4X4 CHP DIURNO </t>
  </si>
  <si>
    <t>CHP</t>
  </si>
  <si>
    <t>1.10</t>
  </si>
  <si>
    <t>GUINDASTE HIDRAULICO AUTOPROPELIDO COM LANÇA TELESCOPICO 28,80M, CAPACIDADE MAXIMA 30T, POTENCIA 97KW, TRAÇÃO 4X4 CHI DIURNO (CUSTO PARA DESLOCAMENTO)</t>
  </si>
  <si>
    <t>CHI</t>
  </si>
  <si>
    <t>PEGA MÃO METÁLICO - 2 ALTURAS, 70cm E 92cm</t>
  </si>
  <si>
    <t>99855 + 10% CALANDRA</t>
  </si>
  <si>
    <t>2.1</t>
  </si>
  <si>
    <t>CORRIMÃO SIMPLES (COMPRIMENTO X 2 PARA DUAS ALTURAS) EM AÇO, PERFIL TUBULAR REDONDO, 1 1/2", 3MM ESPESSURA, INCLUSO ELEMENTO DE FIXAÇÃO.</t>
  </si>
  <si>
    <t>m</t>
  </si>
  <si>
    <t>CHAPA DE PISO - XADREZ</t>
  </si>
  <si>
    <t>AçoPlan+ 30% (MÃO DE OBRA E PERDA)</t>
  </si>
  <si>
    <t>3.1</t>
  </si>
  <si>
    <t>CHAPA METÁLICA XADREZ, ESPESSURA = 3,0mm - 25,4KG/m² - 1200X3000mm</t>
  </si>
  <si>
    <t>m²</t>
  </si>
  <si>
    <t>CHAPA EXPANDIDA PARA PROTEÇÃO LATERAL</t>
  </si>
  <si>
    <t>4.1</t>
  </si>
  <si>
    <t>CHAPA EXPANDIDA 25X50 [mm], CORDÃO DE 2MM PESO POR KG = 2,5kg/m²</t>
  </si>
  <si>
    <t>CHUMBADOR MECÂNICO PARA INTERLIGAÇÃO DA ESTRUTURA METÁLICA À ESTRUTURA DE CONCRETO ARMADO</t>
  </si>
  <si>
    <t>COMP 1</t>
  </si>
  <si>
    <t>5.1</t>
  </si>
  <si>
    <t xml:space="preserve">CHUMPADOR MECÂNICO, VERGALHÃO16MM + CHAPA 2,2 X 0,5 ESPESSURA 10mm + CHAPA 0,45 X 0,16 ESPSSURA 25,4MM </t>
  </si>
  <si>
    <t>UNID.</t>
  </si>
  <si>
    <t>POSTES PARA ILUMINAÇÃO SOBRE A PASSARELA</t>
  </si>
  <si>
    <t>6.1</t>
  </si>
  <si>
    <t>POSTE TUBO GALVANIZADO COM COSTURA MÉDIA DM 2' 1/2 ESPESSURA 3,65 MM MASSA LINEAR 6,51KG/M. INCLUSO ELEMENTOS DE FIXAÇÃO.</t>
  </si>
  <si>
    <t>6.2</t>
  </si>
  <si>
    <t>LUMINARIA DE LED PARA ILUMINAÇÃO PUBLICA, DE 98W ATÉ 137W, FORNECIMENTO E INSTALAÇÃO, INCLUSIVE FOTO CELULA PARA ACIONAMENTO AUTOMATICO. INSTALAÇÃO ELETRICA COM TOTAL ISOLAMENTO.</t>
  </si>
  <si>
    <t>UM</t>
  </si>
  <si>
    <t>SUPORTE PARA BANDEIRAS</t>
  </si>
  <si>
    <t>7.1</t>
  </si>
  <si>
    <t>TUBO MECÂNICO DM 2' ESPESSURA 3,75 MM MASSA LINEAR 4,56KG/M. INCLUSO ELEMENTOS DE FIXAÇÃO.</t>
  </si>
  <si>
    <t>PINTURA</t>
  </si>
  <si>
    <t>8.1</t>
  </si>
  <si>
    <t>PINTURA COM TINTA ALQUÍDICA DE FUNDO (TIPO ZARCÃO) PULVERIZADO SOBRE PERFIL METÁLICO EXECUTADO EM FÁBRICA - BANZO INFERIOR CALANDRADO</t>
  </si>
  <si>
    <t>8.2</t>
  </si>
  <si>
    <t>PINTURA COM TINTA ALQUÍDICA DE ACABAMENTO (ESMALTE SINTÉTICO FOSCO)PULVERIZADA SOBRE SUPERFÍCIE METÁLICA, EXECUTADO EM INDUSTRIA COM ARREMATES EM OBRA, 2 DEMÃOS - BANZO INFERIOR CALANDRADO</t>
  </si>
  <si>
    <t>8.3</t>
  </si>
  <si>
    <t>PINTURA COM TINTA ALQUÍDICA DE FUNDO (TIPO ZARCÃO) PULVERIZADO SOBRE PERFIL METÁLICO EXECUTADO EM FÁBRICA - BANZO SUPERIOR CALANDRADO</t>
  </si>
  <si>
    <t>8.4</t>
  </si>
  <si>
    <t>PINTURA COM TINTA ALQUÍDICA DEACABAMENTO (ESMALTE SINTÉTICO FOSCO)PULVERIZADA SOBRE SUPERFÍCIE METÁLICA, EXECUTADO EM OBRA, 2 DEMÃOS - BANZO SUPERIOR CALANDRADO</t>
  </si>
  <si>
    <t>8.5</t>
  </si>
  <si>
    <t>PINTURA COM TINTA ALQUÍDICA DE FUNDO (TIPO ZARCÃO) PULVERIZADO SOBRE PERFIL METÁLICO EXECUTADO EM FÁBRICA - BANZOS SUPERIORES E INFERIORES RETOS LATERAIS</t>
  </si>
  <si>
    <t>8.6</t>
  </si>
  <si>
    <t>PINTURA COM TINTA ALQUÍDICA DEACABAMENTO (ESMALTE SINTÉTICO FOSCO)PULVERIZADA SOBRE SUPERFÍCIE METÁLICA, EXECUTADO EM OBRA, 2 DEMÃOS -BANZOS SUPERIORES E INFERIORES RETOS LATERAIS</t>
  </si>
  <si>
    <t>8.7</t>
  </si>
  <si>
    <t>PINTURA COM TINTA ALQUÍDICA DE FUNDO (TIPO ZARCÃO) PULVERIZADO SOBRE PERFIL METÁLICO EXECUTADO EM FÁBRICA - MONTANTES DO PISO</t>
  </si>
  <si>
    <t>8.8</t>
  </si>
  <si>
    <t>PINTURA COM TINTA ALQUÍDICA DEACABAMENTO (ESMALTE SINTÉTICO FOSCO)PULVERIZADA SOBRE SUPERFÍCIE METÁLICA, EXECUTADO EM OBRA, 2 DEMÃOS - MONTANTES DO PISO</t>
  </si>
  <si>
    <t>8.9</t>
  </si>
  <si>
    <t>PINTURA COM TINTA ALQUÍDICA DE FUNDO (TIPO ZARCÃO) PULVERIZADO SOBRE PERFIL METÁLICO EXECUTADO EM FÁBRICA - MONTANTES</t>
  </si>
  <si>
    <t>8.10</t>
  </si>
  <si>
    <t>PINTURA COM TINTA ALQUÍDICA DEACABAMENTO (ESMALTE SINTÉTICO FOSCO)PULVERIZADA SOBRE SUPERFÍCIE METÁLICA, EXECUTADO EM OBRA, 2 DEMÃOS - MONTANTES</t>
  </si>
  <si>
    <t>8.11</t>
  </si>
  <si>
    <t>PINTURA COM TINTA ALQUÍDICA DE FUNDO (TIPO ZARCÃO) PULVERIZADO SOBRE PERFIL METÁLICO EXECUTADO EM FÁBRICA - MONTANTES, MONTANTES SEGUNDARIOS E DIAGONAIS</t>
  </si>
  <si>
    <t>8.12</t>
  </si>
  <si>
    <t>PINTURA COM TINTA ALQUÍDICA DEACABAMENTO (ESMALTE SINTÉTICO FOSCO)PULVERIZADA SOBRE SUPERFÍCIE METÁLICA, EXECUTADO EM OBRA, 2 DEMÃOS -MONTANTES, MONTANTES SEGUNDARIOS E DIAGONAIS</t>
  </si>
  <si>
    <t>8.13</t>
  </si>
  <si>
    <t>PINTURA COM TINTA ALQUÍDICA DE FUNDO (TIPO ZARCÃO) PULVERIZADO SOBRE PERFIL METÁLICO EXECUTADO EM FÁBRICA - CONTRA VENTAMENTO</t>
  </si>
  <si>
    <t>8.14</t>
  </si>
  <si>
    <t>PINTURA COM TINTA ALQUÍDICA DEACABAMENTO (ESMALTE SINTÉTICO FOSCO)PULVERIZADA SOBRE SUPERFÍCIE METÁLICA, EXECUTADO EM OBRA, 2 DEMÃOS -CONTRA VENTAMENTO</t>
  </si>
  <si>
    <t>8.15</t>
  </si>
  <si>
    <t xml:space="preserve">PINTURA COM TINTA ALQUÍDICA DE FUNDO (TIPO ZARCÃO) PULVERIZADO SOBRE PERFIL METÁLICO EXECUTADO EM FÁBRICA -CORRIMÃO SIMPLES </t>
  </si>
  <si>
    <t>8.16</t>
  </si>
  <si>
    <t xml:space="preserve">PINTURA COM TINTA ALQUÍDICA DEACABAMENTO (ESMALTE SINTÉTICO FOSCO)PULVERIZADA SOBRE SUPERFÍCIE METÁLICA, EXECUTADO EM OBRA, 2 DEMÃOS -CORRIMÃO SIMPLES </t>
  </si>
  <si>
    <t>8.17</t>
  </si>
  <si>
    <t xml:space="preserve">PINTURA COM TINTA ALQUÍDICA DE FUNDO (TIPO ZARCÃO) PULVERIZADO SOBRE PERFIL METÁLICO EXECUTADO EM FÁBRICA -PEÇA FIXAÇÃO DO CORRIMÃO SIMPLES </t>
  </si>
  <si>
    <t>8.18</t>
  </si>
  <si>
    <t>PINTURA COM TINTA ALQUÍDICA DEACABAMENTO (ESMALTE SINTÉTICO FOSCO)PULVERIZADA SOBRE SUPERFÍCIE METÁLICA, EXECUTADO EM OBRA, 2 DEMÃOS -PEÇA FIXAÇÃO DO CORRIMÃO SIMPLES</t>
  </si>
  <si>
    <t>8.19</t>
  </si>
  <si>
    <t>PINTURA COM TINTA ALQUÍDICA DE FUNDO (TIPO ZARCÃO) PULVERIZADO SOBRE PERFIL METÁLICO EXECUTADO EM FÁBRICA - CHAPA METÁLICA XADREZ</t>
  </si>
  <si>
    <t>8.20</t>
  </si>
  <si>
    <t>PINTURA COM TINTA ALQUÍDICA DEACABAMENTO (ESMALTE SINTÉTICO FOSCO)PULVERIZADA SOBRE SUPERFÍCIE METÁLICA, EXECUTADO EM OBRA, 2 DEMÃOS -CHAPA METÁLICA XADREZ</t>
  </si>
  <si>
    <t>8.21</t>
  </si>
  <si>
    <t>PINTURA COM TINTA ALQUÍDICA DE FUNDO (TIPO ZARCÃO) PULVERIZADO SOBRE PERFIL METÁLICO EXECUTADO EM FÁBRICA - CHAPA EXPANDIDA</t>
  </si>
  <si>
    <t>8.22</t>
  </si>
  <si>
    <t>PINTURA COM TINTA ALQUÍDICA DEACABAMENTO (ESMALTE SINTÉTICO FOSCO)PULVERIZADA SOBRE SUPERFÍCIE METÁLICA, EXECUTADO EM OBRA, 2 DEMÃOS -CHAPA EXPANDIDA</t>
  </si>
  <si>
    <t>8.23</t>
  </si>
  <si>
    <t>PINTURA COM TINTA ALQUÍDICA DE FUNDO (TIPO ZARCÃO) PULVERIZADO SOBRE PERFIL METÁLICO EXECUTADO EM FÁBRICA - CHUMBADOR</t>
  </si>
  <si>
    <t>8.24</t>
  </si>
  <si>
    <t>PINTURA COM TINTA ALQUÍDICA DEACABAMENTO (ESMALTE SINTÉTICO FOSCO)PULVERIZADA SOBRE SUPERFÍCIE METÁLICA, EXECUTADO EM OBRA, 2 DEMÃOS -CHUMBADOR</t>
  </si>
  <si>
    <t>8.25</t>
  </si>
  <si>
    <t>PINTURA COM TINTA ALQUÍDICA DE FUNDO (TIPO ZARCÃO) PULVERIZADO SOBRE PERFIL METÁLICO EXECUTADO EM FÁBRICA - POSTE DE LUZ EM AÇO</t>
  </si>
  <si>
    <t>8.26</t>
  </si>
  <si>
    <t>PINTURA COM TINTA ALQUÍDICA DEACABAMENTO (ESMALTE SINTÉTICO FOSCO)PULVERIZADA SOBRE SUPERFÍCIE METÁLICA, EXECUTADO EM OBRA, 2 DEMÃOS - POSTE DE LUZ EM AÇO</t>
  </si>
  <si>
    <t>8.27</t>
  </si>
  <si>
    <t>PINTURA COM TINTA ALQUÍDICA DE FUNDO (TIPO ZARCÃO) PULVERIZADO SOBRE PERFIL METÁLICO EXECUTADO EM FÁBRICA - SUPORTE PARA BANDEIRAS</t>
  </si>
  <si>
    <t>8.28</t>
  </si>
  <si>
    <t>PINTURA COM TINTA ALQUÍDICA DEACABAMENTO (ESMALTE SINTÉTICO FOSCO)PULVERIZADA SOBRE SUPERFÍCIE METÁLICA, EXECUTADO EM OBRA, 2 DEMÃOS - SUPORTE PARA BANDEIRAS</t>
  </si>
  <si>
    <t>Totais -&gt;</t>
  </si>
  <si>
    <t>M.O.</t>
  </si>
  <si>
    <t>Material</t>
  </si>
  <si>
    <t>Valores atualizados na data do orçamento</t>
  </si>
  <si>
    <t>São Vendelino - RS, 09 de Junho de 2026.</t>
  </si>
  <si>
    <t>Lisandro Michels Tunnermann</t>
  </si>
  <si>
    <t>CREA-RS 271474</t>
  </si>
  <si>
    <t>SINAPI, custo de composições – Sintético, Não Desonerado, Data de Referencia 04/2026, Emitido em 12/05/2026, base Rio Grande do Sul.</t>
  </si>
  <si>
    <t>MUNICÍPIO DE FORQUETINHA</t>
  </si>
  <si>
    <t>Proprietario: Prefeitura Municipal de Forquetinha - RS</t>
  </si>
  <si>
    <t>Obra: Pavimentacao Asfaltica Bauereck TRECHO 1</t>
  </si>
  <si>
    <t>End. Bauereck, Interior, Forquetinha - RS</t>
  </si>
  <si>
    <t>PLANILHA DE ORCAMENTO RESUMO</t>
  </si>
  <si>
    <t>DESCRICAO ATIVIDADE</t>
  </si>
  <si>
    <t>Valor</t>
  </si>
  <si>
    <t xml:space="preserve">TOTAL    </t>
  </si>
  <si>
    <t>Forquetinha-RS, 26 de JUNHO de 2023.</t>
  </si>
  <si>
    <t>EVERSON SERGIO KERBES</t>
  </si>
  <si>
    <t>ENGENHEIRO CIVIL</t>
  </si>
  <si>
    <t>CREA/RS 124.620</t>
  </si>
  <si>
    <t>Proprietario: Prefeitura Municipal de SÃO VENDELINO - RS</t>
  </si>
  <si>
    <t>End. Rua Cônego Caspary, interligação com o Recanto do Paraíso, Centro, São Vendelino-RS</t>
  </si>
  <si>
    <t>CRONOGRAMA FÍSICO-FINANCEIRO</t>
  </si>
  <si>
    <t>ITEM</t>
  </si>
  <si>
    <t>DESCRIÇÃO</t>
  </si>
  <si>
    <t>Total Servico</t>
  </si>
  <si>
    <t>PARCELA 1</t>
  </si>
  <si>
    <t>% Acum</t>
  </si>
  <si>
    <t>PARCELA 2</t>
  </si>
  <si>
    <t>PARCELA 3</t>
  </si>
  <si>
    <t>PARCELA 4</t>
  </si>
  <si>
    <t>1.</t>
  </si>
  <si>
    <t>2.</t>
  </si>
  <si>
    <t>3.</t>
  </si>
  <si>
    <t>4.</t>
  </si>
  <si>
    <t>5.</t>
  </si>
  <si>
    <t>6.</t>
  </si>
  <si>
    <t>7.</t>
  </si>
  <si>
    <t>8.</t>
  </si>
  <si>
    <t>TOTAL</t>
  </si>
  <si>
    <t>Obs. Importante: Tendo em vista que este projeto é composto por uma parte civil (sapatas e pilares em concreto armado), os 2 primeiros mêses da execução deste projeto reportam-se</t>
  </si>
  <si>
    <t>aos trabalhos de obras civis, sendo que possuem orçamento e cronograma próprio. A única etapa que se soprepõem é a instalação dos chumbadores as quais deverão ser executadas</t>
  </si>
  <si>
    <t>simultaneamente nomomento da concretagem dos pilares.</t>
  </si>
  <si>
    <t>São Vendelino-RS, 09 de Junho de 2026.</t>
  </si>
  <si>
    <t>ENGENHEIRO MECÂNICO</t>
  </si>
  <si>
    <t>Calculo de volumes</t>
  </si>
  <si>
    <t>Cota projeto</t>
  </si>
  <si>
    <t>cota Terreno</t>
  </si>
  <si>
    <t>CORTE +</t>
  </si>
  <si>
    <t>Composições</t>
  </si>
  <si>
    <t>CP1</t>
  </si>
  <si>
    <t>CHUMBADOR, COMPOSTO POR CHAPA DE AÇO - E=12,7mm - COM HASTES EM AÇO CA-50 - 16,0mm</t>
  </si>
  <si>
    <t>Referência</t>
  </si>
  <si>
    <t>Seviços</t>
  </si>
  <si>
    <t>Quant</t>
  </si>
  <si>
    <t>Custo R$</t>
  </si>
  <si>
    <t>Unit.</t>
  </si>
  <si>
    <t>SINAPI</t>
  </si>
  <si>
    <t>SOLDA DE TOPO EM CHPA/PERFIL/TUBO DE AÇO</t>
  </si>
  <si>
    <t>HASTES 16MM PARA CHUMBAÇÃO EM CONCRETO ARMADO - 10 UNIDADES POR CHAPA, COMPRIMENTO DE CADA 80cm - PREÇO POR KG = R$9,65 - MASSA 1,60KG/m</t>
  </si>
  <si>
    <t>AçoPlan</t>
  </si>
  <si>
    <t>CHAPA  2,20X0,50 - ESPESSURA 9,50mm - PESO/m² = 76,36KG/m²</t>
  </si>
  <si>
    <t>BARRA CHATA  SEÇÃO TRANSVERSAL RETANGULAR DE BAIXO TEOR DE CARBONO 0,45X0,15 - 2 LADOS - ESPESSURA 25,4mm - PESO/m/² = 158,9KG/m² - CONTENÇÃO LATERAL</t>
  </si>
  <si>
    <t>TOTAL DA COMPOSIÇÃO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</si>
</sst>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#,##0.000"/>
    <numFmt numFmtId="165" formatCode="0.0000"/>
    <numFmt numFmtId="166" formatCode="#,##0.00\ %"/>
    <numFmt numFmtId="167" formatCode="#,##0.0000"/>
    <numFmt numFmtId="168" formatCode="&quot;R$&quot;\ #,##0.00"/>
    <numFmt numFmtId="169" formatCode="_-&quot;R$&quot;\ * #,##0.00_-;\-&quot;R$&quot;\ * #,##0.00_-;_-&quot;R$&quot;\ * &quot;-&quot;??_-;_-@"/>
    <numFmt numFmtId="170" formatCode="_-* #,##0.00_-;\-* #,##0.00_-;_-* &quot;-&quot;??_-;_-@"/>
    <numFmt numFmtId="171" formatCode="&quot;Área:&quot;\ #,##0.00\ &quot;m²&quot;"/>
    <numFmt numFmtId="172" formatCode="dd/mm/yy"/>
    <numFmt numFmtId="173" formatCode="0.00000"/>
  </numFmts>
  <fonts count="26">
    <font>
      <sz val="11.0"/>
      <color rgb="FF000000"/>
      <name val="Arial"/>
      <scheme val="minor"/>
    </font>
    <font>
      <sz val="11.0"/>
      <color theme="1"/>
      <name val="Arial"/>
    </font>
    <font>
      <b/>
      <sz val="10.0"/>
      <color theme="1"/>
      <name val="Noto Sans Symbols"/>
    </font>
    <font>
      <b/>
      <sz val="12.0"/>
      <color theme="1"/>
      <name val="Calibri"/>
    </font>
    <font>
      <sz val="10.0"/>
      <color theme="1"/>
      <name val="Questrial"/>
    </font>
    <font>
      <b/>
      <sz val="9.0"/>
      <color theme="1"/>
      <name val="Arial"/>
    </font>
    <font/>
    <font>
      <b/>
      <sz val="11.0"/>
      <color theme="1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theme="1"/>
      <name val="Arial"/>
    </font>
    <font>
      <sz val="10.0"/>
      <color rgb="FF000000"/>
      <name val="Arial"/>
    </font>
    <font>
      <sz val="8.0"/>
      <color theme="1"/>
      <name val="Arial"/>
    </font>
    <font>
      <sz val="9.0"/>
      <color theme="1"/>
      <name val="Arial"/>
    </font>
    <font>
      <color theme="1"/>
      <name val="Arial"/>
      <scheme val="minor"/>
    </font>
    <font>
      <sz val="14.0"/>
      <color theme="1"/>
      <name val="Arial"/>
    </font>
    <font>
      <b/>
      <sz val="12.0"/>
      <color theme="1"/>
      <name val="Arial Narrow"/>
    </font>
    <font>
      <b/>
      <sz val="12.0"/>
      <color rgb="FF000000"/>
      <name val="Arial Narrow"/>
    </font>
    <font>
      <sz val="16.0"/>
      <color theme="1"/>
      <name val="Arial Narrow"/>
    </font>
    <font>
      <sz val="10.0"/>
      <color theme="1"/>
      <name val="Open Sans"/>
    </font>
    <font>
      <b/>
      <sz val="16.0"/>
      <color theme="1"/>
      <name val="Arial Narrow"/>
    </font>
    <font>
      <sz val="12.0"/>
      <color theme="1"/>
      <name val="Arial Narrow"/>
    </font>
    <font>
      <b/>
      <sz val="14.0"/>
      <color theme="1"/>
      <name val="Arial Narrow"/>
    </font>
    <font>
      <sz val="14.0"/>
      <color theme="1"/>
      <name val="Arial Narrow"/>
    </font>
    <font>
      <sz val="11.0"/>
      <color theme="1"/>
      <name val="Arial Narrow"/>
    </font>
    <font>
      <b/>
      <sz val="11.0"/>
      <color theme="1"/>
      <name val="Arial Narrow"/>
    </font>
  </fonts>
  <fills count="1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  <fill>
      <patternFill patternType="solid">
        <fgColor rgb="FFD8ECF6"/>
        <bgColor rgb="FFD8ECF6"/>
      </patternFill>
    </fill>
    <fill>
      <patternFill patternType="solid">
        <fgColor rgb="FFE2EFD9"/>
        <bgColor rgb="FFE2EFD9"/>
      </patternFill>
    </fill>
    <fill>
      <patternFill patternType="solid">
        <fgColor rgb="FFDFF0D8"/>
        <bgColor rgb="FFDFF0D8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D6DCE4"/>
        <bgColor rgb="FFD6DCE4"/>
      </patternFill>
    </fill>
    <fill>
      <patternFill patternType="solid">
        <fgColor theme="0"/>
        <bgColor theme="0"/>
      </patternFill>
    </fill>
    <fill>
      <patternFill patternType="solid">
        <fgColor rgb="FFBDD6EE"/>
        <bgColor rgb="FFBDD6EE"/>
      </patternFill>
    </fill>
  </fills>
  <borders count="78">
    <border/>
    <border>
      <left/>
      <top/>
      <bottom/>
    </border>
    <border>
      <top/>
      <bottom/>
    </border>
    <border>
      <right/>
      <top/>
      <bottom/>
    </border>
    <border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bottom style="thin">
        <color rgb="FFCCCCCC"/>
      </bottom>
    </border>
    <border>
      <left style="thin">
        <color rgb="FFCCCCCC"/>
      </left>
      <right style="thin">
        <color rgb="FFCCCCCC"/>
      </right>
      <bottom/>
    </border>
    <border>
      <left style="thin">
        <color rgb="FFCCCCCC"/>
      </left>
      <right style="thin">
        <color rgb="FFCCCCCC"/>
      </right>
      <top style="thin">
        <color rgb="FFCCCCCC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top/>
      <bottom/>
    </border>
    <border>
      <right style="medium">
        <color rgb="FF000000"/>
      </right>
      <top/>
      <bottom/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</border>
    <border>
      <left/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bottom style="thin">
        <color rgb="FF000000"/>
      </bottom>
    </border>
    <border>
      <left/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</border>
    <border>
      <right style="medium">
        <color rgb="FF000000"/>
      </right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/>
      <top/>
      <bottom/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Font="1"/>
    <xf borderId="1" fillId="2" fontId="5" numFmtId="0" xfId="0" applyAlignment="1" applyBorder="1" applyFill="1" applyFont="1">
      <alignment horizontal="center"/>
    </xf>
    <xf borderId="2" fillId="0" fontId="6" numFmtId="0" xfId="0" applyBorder="1" applyFont="1"/>
    <xf borderId="3" fillId="0" fontId="6" numFmtId="0" xfId="0" applyBorder="1" applyFont="1"/>
    <xf borderId="0" fillId="0" fontId="7" numFmtId="0" xfId="0" applyFont="1"/>
    <xf borderId="0" fillId="0" fontId="1" numFmtId="0" xfId="0" applyAlignment="1" applyFont="1">
      <alignment horizontal="right"/>
    </xf>
    <xf borderId="0" fillId="0" fontId="1" numFmtId="4" xfId="0" applyFont="1" applyNumberFormat="1"/>
    <xf borderId="0" fillId="0" fontId="1" numFmtId="164" xfId="0" applyFont="1" applyNumberFormat="1"/>
    <xf borderId="0" fillId="0" fontId="7" numFmtId="0" xfId="0" applyAlignment="1" applyFont="1">
      <alignment horizontal="left" shrinkToFit="0" vertical="top" wrapText="1"/>
    </xf>
    <xf borderId="0" fillId="0" fontId="7" numFmtId="0" xfId="0" applyAlignment="1" applyFont="1">
      <alignment horizontal="center" shrinkToFit="0" vertical="top" wrapText="1"/>
    </xf>
    <xf borderId="0" fillId="0" fontId="7" numFmtId="0" xfId="0" applyAlignment="1" applyFont="1">
      <alignment shrinkToFit="0" vertical="top" wrapText="1"/>
    </xf>
    <xf borderId="0" fillId="0" fontId="8" numFmtId="0" xfId="0" applyAlignment="1" applyFont="1">
      <alignment horizontal="left" shrinkToFit="0" vertical="top" wrapText="1"/>
    </xf>
    <xf borderId="0" fillId="0" fontId="8" numFmtId="0" xfId="0" applyAlignment="1" applyFont="1">
      <alignment shrinkToFit="0" vertical="top" wrapText="1"/>
    </xf>
    <xf borderId="0" fillId="0" fontId="8" numFmtId="10" xfId="0" applyAlignment="1" applyFont="1" applyNumberFormat="1">
      <alignment horizontal="center" shrinkToFit="0" vertical="top" wrapText="1"/>
    </xf>
    <xf borderId="0" fillId="0" fontId="8" numFmtId="10" xfId="0" applyAlignment="1" applyFont="1" applyNumberFormat="1">
      <alignment shrinkToFit="0" vertical="top" wrapText="1"/>
    </xf>
    <xf borderId="0" fillId="0" fontId="8" numFmtId="0" xfId="0" applyAlignment="1" applyFont="1">
      <alignment horizontal="center" shrinkToFit="0" vertical="top" wrapText="1"/>
    </xf>
    <xf borderId="4" fillId="0" fontId="7" numFmtId="0" xfId="0" applyAlignment="1" applyBorder="1" applyFont="1">
      <alignment shrinkToFit="0" wrapText="1"/>
    </xf>
    <xf borderId="4" fillId="0" fontId="7" numFmtId="0" xfId="0" applyAlignment="1" applyBorder="1" applyFont="1">
      <alignment horizontal="center" shrinkToFit="0" wrapText="1"/>
    </xf>
    <xf borderId="4" fillId="0" fontId="6" numFmtId="0" xfId="0" applyBorder="1" applyFont="1"/>
    <xf borderId="4" fillId="0" fontId="1" numFmtId="0" xfId="0" applyBorder="1" applyFont="1"/>
    <xf borderId="5" fillId="0" fontId="1" numFmtId="0" xfId="0" applyAlignment="1" applyBorder="1" applyFont="1">
      <alignment horizontal="center" shrinkToFit="0" wrapText="1"/>
    </xf>
    <xf borderId="5" fillId="3" fontId="7" numFmtId="0" xfId="0" applyAlignment="1" applyBorder="1" applyFill="1" applyFont="1">
      <alignment horizontal="left" shrinkToFit="0" vertical="top" wrapText="1"/>
    </xf>
    <xf borderId="5" fillId="3" fontId="7" numFmtId="0" xfId="0" applyAlignment="1" applyBorder="1" applyFont="1">
      <alignment horizontal="center" shrinkToFit="0" vertical="top" wrapText="1"/>
    </xf>
    <xf borderId="5" fillId="3" fontId="8" numFmtId="0" xfId="0" applyAlignment="1" applyBorder="1" applyFont="1">
      <alignment horizontal="center" shrinkToFit="0" vertical="top" wrapText="1"/>
    </xf>
    <xf borderId="6" fillId="3" fontId="7" numFmtId="0" xfId="0" applyAlignment="1" applyBorder="1" applyFont="1">
      <alignment horizontal="center" shrinkToFit="0" vertical="top" wrapText="1"/>
    </xf>
    <xf borderId="7" fillId="0" fontId="6" numFmtId="0" xfId="0" applyBorder="1" applyFont="1"/>
    <xf borderId="8" fillId="0" fontId="6" numFmtId="0" xfId="0" applyBorder="1" applyFont="1"/>
    <xf borderId="5" fillId="3" fontId="7" numFmtId="0" xfId="0" applyAlignment="1" applyBorder="1" applyFont="1">
      <alignment horizontal="right" shrinkToFit="0" vertical="top" wrapText="1"/>
    </xf>
    <xf borderId="9" fillId="0" fontId="6" numFmtId="0" xfId="0" applyBorder="1" applyFont="1"/>
    <xf borderId="10" fillId="0" fontId="6" numFmtId="0" xfId="0" applyBorder="1" applyFont="1"/>
    <xf borderId="11" fillId="3" fontId="7" numFmtId="0" xfId="0" applyAlignment="1" applyBorder="1" applyFont="1">
      <alignment horizontal="center" shrinkToFit="0" vertical="top" wrapText="1"/>
    </xf>
    <xf borderId="12" fillId="4" fontId="1" numFmtId="0" xfId="0" applyAlignment="1" applyBorder="1" applyFill="1" applyFont="1">
      <alignment horizontal="center" vertical="center"/>
    </xf>
    <xf borderId="12" fillId="5" fontId="9" numFmtId="0" xfId="0" applyAlignment="1" applyBorder="1" applyFill="1" applyFont="1">
      <alignment horizontal="left" shrinkToFit="0" vertical="top" wrapText="1"/>
    </xf>
    <xf borderId="12" fillId="5" fontId="9" numFmtId="165" xfId="0" applyAlignment="1" applyBorder="1" applyFont="1" applyNumberFormat="1">
      <alignment horizontal="right" shrinkToFit="0" vertical="top" wrapText="1"/>
    </xf>
    <xf borderId="12" fillId="5" fontId="9" numFmtId="4" xfId="0" applyAlignment="1" applyBorder="1" applyFont="1" applyNumberFormat="1">
      <alignment horizontal="right" shrinkToFit="0" vertical="top" wrapText="1"/>
    </xf>
    <xf borderId="12" fillId="5" fontId="9" numFmtId="166" xfId="0" applyAlignment="1" applyBorder="1" applyFont="1" applyNumberFormat="1">
      <alignment horizontal="right" shrinkToFit="0" vertical="top" wrapText="1"/>
    </xf>
    <xf borderId="12" fillId="6" fontId="10" numFmtId="0" xfId="0" applyAlignment="1" applyBorder="1" applyFill="1" applyFont="1">
      <alignment horizontal="center" shrinkToFit="0" vertical="center" wrapText="1"/>
    </xf>
    <xf borderId="12" fillId="7" fontId="11" numFmtId="0" xfId="0" applyAlignment="1" applyBorder="1" applyFill="1" applyFont="1">
      <alignment horizontal="left" shrinkToFit="0" vertical="top" wrapText="1"/>
    </xf>
    <xf borderId="12" fillId="6" fontId="11" numFmtId="0" xfId="0" applyAlignment="1" applyBorder="1" applyFont="1">
      <alignment horizontal="left" shrinkToFit="0" vertical="top" wrapText="1"/>
    </xf>
    <xf borderId="12" fillId="7" fontId="11" numFmtId="0" xfId="0" applyAlignment="1" applyBorder="1" applyFont="1">
      <alignment horizontal="center" shrinkToFit="0" vertical="top" wrapText="1"/>
    </xf>
    <xf borderId="12" fillId="7" fontId="11" numFmtId="167" xfId="0" applyAlignment="1" applyBorder="1" applyFont="1" applyNumberFormat="1">
      <alignment horizontal="right" shrinkToFit="0" vertical="top" wrapText="1"/>
    </xf>
    <xf borderId="12" fillId="7" fontId="11" numFmtId="4" xfId="0" applyAlignment="1" applyBorder="1" applyFont="1" applyNumberFormat="1">
      <alignment horizontal="right" shrinkToFit="0" vertical="top" wrapText="1"/>
    </xf>
    <xf borderId="12" fillId="5" fontId="11" numFmtId="166" xfId="0" applyAlignment="1" applyBorder="1" applyFont="1" applyNumberFormat="1">
      <alignment horizontal="right" shrinkToFit="0" vertical="top" wrapText="1"/>
    </xf>
    <xf borderId="12" fillId="6" fontId="10" numFmtId="0" xfId="0" applyAlignment="1" applyBorder="1" applyFont="1">
      <alignment horizontal="center" vertical="center"/>
    </xf>
    <xf borderId="12" fillId="0" fontId="1" numFmtId="0" xfId="0" applyAlignment="1" applyBorder="1" applyFont="1">
      <alignment horizontal="center"/>
    </xf>
    <xf borderId="12" fillId="0" fontId="1" numFmtId="0" xfId="0" applyBorder="1" applyFont="1"/>
    <xf borderId="12" fillId="0" fontId="1" numFmtId="4" xfId="0" applyBorder="1" applyFont="1" applyNumberFormat="1"/>
    <xf borderId="13" fillId="5" fontId="9" numFmtId="0" xfId="0" applyAlignment="1" applyBorder="1" applyFont="1">
      <alignment horizontal="left" shrinkToFit="0" vertical="top" wrapText="1"/>
    </xf>
    <xf borderId="14" fillId="0" fontId="6" numFmtId="0" xfId="0" applyBorder="1" applyFont="1"/>
    <xf borderId="15" fillId="0" fontId="6" numFmtId="0" xfId="0" applyBorder="1" applyFont="1"/>
    <xf borderId="12" fillId="0" fontId="1" numFmtId="0" xfId="0" applyAlignment="1" applyBorder="1" applyFont="1">
      <alignment horizontal="center" vertical="center"/>
    </xf>
    <xf borderId="12" fillId="0" fontId="11" numFmtId="0" xfId="0" applyAlignment="1" applyBorder="1" applyFont="1">
      <alignment horizontal="left" shrinkToFit="0" vertical="top" wrapText="1"/>
    </xf>
    <xf borderId="12" fillId="0" fontId="11" numFmtId="0" xfId="0" applyAlignment="1" applyBorder="1" applyFont="1">
      <alignment horizontal="center" shrinkToFit="0" vertical="top" wrapText="1"/>
    </xf>
    <xf borderId="12" fillId="0" fontId="11" numFmtId="165" xfId="0" applyAlignment="1" applyBorder="1" applyFont="1" applyNumberFormat="1">
      <alignment horizontal="right" shrinkToFit="0" vertical="top" wrapText="1"/>
    </xf>
    <xf borderId="12" fillId="0" fontId="11" numFmtId="4" xfId="0" applyAlignment="1" applyBorder="1" applyFont="1" applyNumberFormat="1">
      <alignment horizontal="right" shrinkToFit="0" vertical="top" wrapText="1"/>
    </xf>
    <xf borderId="12" fillId="0" fontId="11" numFmtId="166" xfId="0" applyAlignment="1" applyBorder="1" applyFont="1" applyNumberFormat="1">
      <alignment horizontal="right" shrinkToFit="0" vertical="top" wrapText="1"/>
    </xf>
    <xf borderId="12" fillId="6" fontId="1" numFmtId="0" xfId="0" applyAlignment="1" applyBorder="1" applyFont="1">
      <alignment horizontal="center" vertical="center"/>
    </xf>
    <xf borderId="12" fillId="7" fontId="11" numFmtId="165" xfId="0" applyAlignment="1" applyBorder="1" applyFont="1" applyNumberFormat="1">
      <alignment horizontal="right" shrinkToFit="0" vertical="top" wrapText="1"/>
    </xf>
    <xf borderId="12" fillId="8" fontId="1" numFmtId="0" xfId="0" applyAlignment="1" applyBorder="1" applyFill="1" applyFont="1">
      <alignment horizontal="center" vertical="center"/>
    </xf>
    <xf borderId="12" fillId="8" fontId="11" numFmtId="0" xfId="0" applyAlignment="1" applyBorder="1" applyFont="1">
      <alignment horizontal="left" shrinkToFit="0" vertical="top" wrapText="1"/>
    </xf>
    <xf borderId="12" fillId="8" fontId="11" numFmtId="0" xfId="0" applyAlignment="1" applyBorder="1" applyFont="1">
      <alignment horizontal="center" shrinkToFit="0" vertical="top" wrapText="1"/>
    </xf>
    <xf borderId="12" fillId="8" fontId="11" numFmtId="0" xfId="0" applyAlignment="1" applyBorder="1" applyFont="1">
      <alignment horizontal="right" shrinkToFit="0" vertical="top" wrapText="1"/>
    </xf>
    <xf borderId="12" fillId="8" fontId="11" numFmtId="4" xfId="0" applyAlignment="1" applyBorder="1" applyFont="1" applyNumberFormat="1">
      <alignment horizontal="right" shrinkToFit="0" vertical="top" wrapText="1"/>
    </xf>
    <xf borderId="12" fillId="8" fontId="11" numFmtId="166" xfId="0" applyAlignment="1" applyBorder="1" applyFont="1" applyNumberFormat="1">
      <alignment horizontal="right" shrinkToFit="0" vertical="top" wrapText="1"/>
    </xf>
    <xf borderId="16" fillId="3" fontId="8" numFmtId="0" xfId="0" applyAlignment="1" applyBorder="1" applyFont="1">
      <alignment horizontal="right" shrinkToFit="0" vertical="top" wrapText="1"/>
    </xf>
    <xf borderId="16" fillId="3" fontId="8" numFmtId="4" xfId="0" applyAlignment="1" applyBorder="1" applyFont="1" applyNumberFormat="1">
      <alignment horizontal="right" shrinkToFit="0" vertical="top" wrapText="1"/>
    </xf>
    <xf borderId="16" fillId="3" fontId="8" numFmtId="10" xfId="0" applyAlignment="1" applyBorder="1" applyFont="1" applyNumberFormat="1">
      <alignment horizontal="right" shrinkToFit="0" vertical="top" wrapText="1"/>
    </xf>
    <xf borderId="16" fillId="3" fontId="10" numFmtId="0" xfId="0" applyAlignment="1" applyBorder="1" applyFont="1">
      <alignment horizontal="center" shrinkToFit="0" vertical="top" wrapText="1"/>
    </xf>
    <xf borderId="16" fillId="3" fontId="10" numFmtId="0" xfId="0" applyAlignment="1" applyBorder="1" applyFont="1">
      <alignment horizontal="left" shrinkToFit="0" vertical="top" wrapText="1"/>
    </xf>
    <xf borderId="1" fillId="3" fontId="10" numFmtId="0" xfId="0" applyAlignment="1" applyBorder="1" applyFont="1">
      <alignment horizontal="left" shrinkToFit="0" vertical="top" wrapText="1"/>
    </xf>
    <xf borderId="16" fillId="3" fontId="10" numFmtId="4" xfId="0" applyAlignment="1" applyBorder="1" applyFont="1" applyNumberFormat="1">
      <alignment horizontal="center" shrinkToFit="0" vertical="top" wrapText="1"/>
    </xf>
    <xf borderId="1" fillId="3" fontId="8" numFmtId="0" xfId="0" applyAlignment="1" applyBorder="1" applyFont="1">
      <alignment horizontal="left" shrinkToFit="0" vertical="top" wrapText="1"/>
    </xf>
    <xf borderId="1" fillId="3" fontId="8" numFmtId="4" xfId="0" applyAlignment="1" applyBorder="1" applyFont="1" applyNumberFormat="1">
      <alignment horizontal="right" shrinkToFit="0" vertical="top" wrapText="1"/>
    </xf>
    <xf borderId="16" fillId="3" fontId="10" numFmtId="0" xfId="0" applyAlignment="1" applyBorder="1" applyFont="1">
      <alignment shrinkToFit="0" vertical="top" wrapText="1"/>
    </xf>
    <xf borderId="17" fillId="0" fontId="1" numFmtId="0" xfId="0" applyBorder="1" applyFont="1"/>
    <xf borderId="18" fillId="0" fontId="1" numFmtId="0" xfId="0" applyAlignment="1" applyBorder="1" applyFont="1">
      <alignment horizontal="center"/>
    </xf>
    <xf borderId="18" fillId="0" fontId="6" numFmtId="0" xfId="0" applyBorder="1" applyFont="1"/>
    <xf borderId="0" fillId="0" fontId="10" numFmtId="0" xfId="0" applyFont="1"/>
    <xf borderId="0" fillId="0" fontId="7" numFmtId="0" xfId="0" applyAlignment="1" applyFont="1">
      <alignment horizontal="left" shrinkToFit="0" wrapText="1"/>
    </xf>
    <xf borderId="19" fillId="9" fontId="1" numFmtId="0" xfId="0" applyAlignment="1" applyBorder="1" applyFill="1" applyFont="1">
      <alignment horizontal="center"/>
    </xf>
    <xf borderId="20" fillId="0" fontId="6" numFmtId="0" xfId="0" applyBorder="1" applyFont="1"/>
    <xf borderId="21" fillId="0" fontId="6" numFmtId="0" xfId="0" applyBorder="1" applyFont="1"/>
    <xf borderId="19" fillId="0" fontId="1" numFmtId="0" xfId="0" applyBorder="1" applyFont="1"/>
    <xf borderId="20" fillId="0" fontId="1" numFmtId="0" xfId="0" applyAlignment="1" applyBorder="1" applyFont="1">
      <alignment horizontal="center"/>
    </xf>
    <xf borderId="22" fillId="0" fontId="1" numFmtId="0" xfId="0" applyBorder="1" applyFont="1"/>
    <xf borderId="23" fillId="10" fontId="1" numFmtId="0" xfId="0" applyAlignment="1" applyBorder="1" applyFill="1" applyFont="1">
      <alignment horizontal="center"/>
    </xf>
    <xf borderId="24" fillId="10" fontId="1" numFmtId="0" xfId="0" applyAlignment="1" applyBorder="1" applyFont="1">
      <alignment horizontal="left"/>
    </xf>
    <xf borderId="25" fillId="0" fontId="6" numFmtId="0" xfId="0" applyBorder="1" applyFont="1"/>
    <xf borderId="23" fillId="10" fontId="1" numFmtId="4" xfId="0" applyBorder="1" applyFont="1" applyNumberFormat="1"/>
    <xf borderId="23" fillId="9" fontId="1" numFmtId="0" xfId="0" applyAlignment="1" applyBorder="1" applyFont="1">
      <alignment horizontal="center"/>
    </xf>
    <xf borderId="24" fillId="9" fontId="1" numFmtId="0" xfId="0" applyAlignment="1" applyBorder="1" applyFont="1">
      <alignment horizontal="left"/>
    </xf>
    <xf borderId="23" fillId="9" fontId="1" numFmtId="4" xfId="0" applyBorder="1" applyFont="1" applyNumberFormat="1"/>
    <xf borderId="26" fillId="10" fontId="1" numFmtId="0" xfId="0" applyBorder="1" applyFont="1"/>
    <xf borderId="27" fillId="10" fontId="1" numFmtId="0" xfId="0" applyAlignment="1" applyBorder="1" applyFont="1">
      <alignment horizontal="right"/>
    </xf>
    <xf borderId="28" fillId="10" fontId="1" numFmtId="168" xfId="0" applyBorder="1" applyFont="1" applyNumberFormat="1"/>
    <xf borderId="0" fillId="0" fontId="12" numFmtId="0" xfId="0" applyFont="1"/>
    <xf borderId="0" fillId="0" fontId="1" numFmtId="0" xfId="0" applyFont="1"/>
    <xf borderId="0" fillId="0" fontId="4" numFmtId="0" xfId="0" applyAlignment="1" applyFont="1">
      <alignment horizontal="center"/>
    </xf>
    <xf borderId="19" fillId="2" fontId="8" numFmtId="0" xfId="0" applyAlignment="1" applyBorder="1" applyFont="1">
      <alignment horizontal="center"/>
    </xf>
    <xf borderId="29" fillId="0" fontId="13" numFmtId="0" xfId="0" applyAlignment="1" applyBorder="1" applyFont="1">
      <alignment horizontal="left"/>
    </xf>
    <xf borderId="0" fillId="0" fontId="13" numFmtId="0" xfId="0" applyAlignment="1" applyFont="1">
      <alignment horizontal="left"/>
    </xf>
    <xf borderId="18" fillId="0" fontId="8" numFmtId="0" xfId="0" applyBorder="1" applyFont="1"/>
    <xf borderId="30" fillId="0" fontId="8" numFmtId="0" xfId="0" applyBorder="1" applyFont="1"/>
    <xf borderId="31" fillId="0" fontId="10" numFmtId="0" xfId="0" applyBorder="1" applyFont="1"/>
    <xf borderId="17" fillId="0" fontId="10" numFmtId="0" xfId="0" applyBorder="1" applyFont="1"/>
    <xf borderId="17" fillId="0" fontId="8" numFmtId="0" xfId="0" applyBorder="1" applyFont="1"/>
    <xf borderId="32" fillId="0" fontId="8" numFmtId="0" xfId="0" applyBorder="1" applyFont="1"/>
    <xf borderId="33" fillId="0" fontId="5" numFmtId="0" xfId="0" applyAlignment="1" applyBorder="1" applyFont="1">
      <alignment horizontal="center"/>
    </xf>
    <xf borderId="34" fillId="0" fontId="5" numFmtId="0" xfId="0" applyAlignment="1" applyBorder="1" applyFont="1">
      <alignment horizontal="center"/>
    </xf>
    <xf borderId="35" fillId="0" fontId="5" numFmtId="0" xfId="0" applyBorder="1" applyFont="1"/>
    <xf borderId="36" fillId="0" fontId="5" numFmtId="0" xfId="0" applyAlignment="1" applyBorder="1" applyFont="1">
      <alignment horizontal="center"/>
    </xf>
    <xf borderId="37" fillId="0" fontId="5" numFmtId="0" xfId="0" applyAlignment="1" applyBorder="1" applyFont="1">
      <alignment horizontal="center"/>
    </xf>
    <xf borderId="38" fillId="10" fontId="5" numFmtId="0" xfId="0" applyAlignment="1" applyBorder="1" applyFont="1">
      <alignment horizontal="center" shrinkToFit="0" vertical="center" wrapText="1"/>
    </xf>
    <xf borderId="39" fillId="10" fontId="5" numFmtId="0" xfId="0" applyAlignment="1" applyBorder="1" applyFont="1">
      <alignment horizontal="center" shrinkToFit="0" vertical="center" wrapText="1"/>
    </xf>
    <xf borderId="23" fillId="10" fontId="1" numFmtId="169" xfId="0" applyBorder="1" applyFont="1" applyNumberFormat="1"/>
    <xf borderId="40" fillId="10" fontId="13" numFmtId="170" xfId="0" applyAlignment="1" applyBorder="1" applyFont="1" applyNumberFormat="1">
      <alignment horizontal="center"/>
    </xf>
    <xf borderId="41" fillId="10" fontId="13" numFmtId="170" xfId="0" applyAlignment="1" applyBorder="1" applyFont="1" applyNumberFormat="1">
      <alignment horizontal="center"/>
    </xf>
    <xf borderId="42" fillId="0" fontId="6" numFmtId="0" xfId="0" applyBorder="1" applyFont="1"/>
    <xf borderId="43" fillId="0" fontId="6" numFmtId="0" xfId="0" applyBorder="1" applyFont="1"/>
    <xf borderId="44" fillId="10" fontId="1" numFmtId="10" xfId="0" applyBorder="1" applyFont="1" applyNumberFormat="1"/>
    <xf borderId="45" fillId="10" fontId="13" numFmtId="9" xfId="0" applyAlignment="1" applyBorder="1" applyFont="1" applyNumberFormat="1">
      <alignment horizontal="center"/>
    </xf>
    <xf borderId="46" fillId="10" fontId="13" numFmtId="9" xfId="0" applyAlignment="1" applyBorder="1" applyFont="1" applyNumberFormat="1">
      <alignment horizontal="center"/>
    </xf>
    <xf borderId="47" fillId="0" fontId="5" numFmtId="0" xfId="0" applyAlignment="1" applyBorder="1" applyFont="1">
      <alignment horizontal="center" shrinkToFit="0" vertical="center" wrapText="1"/>
    </xf>
    <xf borderId="48" fillId="0" fontId="5" numFmtId="0" xfId="0" applyAlignment="1" applyBorder="1" applyFont="1">
      <alignment horizontal="center" shrinkToFit="0" vertical="center" wrapText="1"/>
    </xf>
    <xf borderId="49" fillId="0" fontId="1" numFmtId="169" xfId="0" applyBorder="1" applyFont="1" applyNumberFormat="1"/>
    <xf borderId="50" fillId="0" fontId="13" numFmtId="170" xfId="0" applyAlignment="1" applyBorder="1" applyFont="1" applyNumberFormat="1">
      <alignment horizontal="center"/>
    </xf>
    <xf borderId="51" fillId="0" fontId="13" numFmtId="170" xfId="0" applyAlignment="1" applyBorder="1" applyFont="1" applyNumberFormat="1">
      <alignment horizontal="center"/>
    </xf>
    <xf borderId="52" fillId="0" fontId="6" numFmtId="0" xfId="0" applyBorder="1" applyFont="1"/>
    <xf borderId="53" fillId="0" fontId="6" numFmtId="0" xfId="0" applyBorder="1" applyFont="1"/>
    <xf borderId="54" fillId="0" fontId="1" numFmtId="10" xfId="0" applyBorder="1" applyFont="1" applyNumberFormat="1"/>
    <xf borderId="55" fillId="0" fontId="13" numFmtId="9" xfId="0" applyAlignment="1" applyBorder="1" applyFont="1" applyNumberFormat="1">
      <alignment horizontal="center"/>
    </xf>
    <xf borderId="53" fillId="0" fontId="13" numFmtId="9" xfId="0" applyAlignment="1" applyBorder="1" applyFont="1" applyNumberFormat="1">
      <alignment horizontal="center"/>
    </xf>
    <xf borderId="56" fillId="10" fontId="10" numFmtId="0" xfId="0" applyBorder="1" applyFont="1"/>
    <xf borderId="16" fillId="10" fontId="1" numFmtId="0" xfId="0" applyBorder="1" applyFont="1"/>
    <xf borderId="57" fillId="10" fontId="1" numFmtId="169" xfId="0" applyBorder="1" applyFont="1" applyNumberFormat="1"/>
    <xf borderId="58" fillId="10" fontId="13" numFmtId="169" xfId="0" applyBorder="1" applyFont="1" applyNumberFormat="1"/>
    <xf borderId="59" fillId="10" fontId="1" numFmtId="0" xfId="0" applyBorder="1" applyFont="1"/>
    <xf borderId="60" fillId="10" fontId="1" numFmtId="0" xfId="0" applyBorder="1" applyFont="1"/>
    <xf borderId="61" fillId="10" fontId="1" numFmtId="10" xfId="0" applyBorder="1" applyFont="1" applyNumberFormat="1"/>
    <xf borderId="59" fillId="10" fontId="13" numFmtId="10" xfId="0" applyAlignment="1" applyBorder="1" applyFont="1" applyNumberFormat="1">
      <alignment horizontal="center"/>
    </xf>
    <xf borderId="62" fillId="10" fontId="13" numFmtId="10" xfId="0" applyAlignment="1" applyBorder="1" applyFont="1" applyNumberFormat="1">
      <alignment horizontal="center"/>
    </xf>
    <xf borderId="63" fillId="0" fontId="8" numFmtId="0" xfId="0" applyBorder="1" applyFont="1"/>
    <xf borderId="64" fillId="0" fontId="1" numFmtId="0" xfId="0" applyBorder="1" applyFont="1"/>
    <xf borderId="65" fillId="0" fontId="1" numFmtId="0" xfId="0" applyBorder="1" applyFont="1"/>
    <xf borderId="66" fillId="0" fontId="8" numFmtId="0" xfId="0" applyBorder="1" applyFont="1"/>
    <xf borderId="67" fillId="0" fontId="1" numFmtId="0" xfId="0" applyBorder="1" applyFont="1"/>
    <xf borderId="68" fillId="0" fontId="8" numFmtId="0" xfId="0" applyBorder="1" applyFont="1"/>
    <xf borderId="69" fillId="0" fontId="1" numFmtId="0" xfId="0" applyBorder="1" applyFont="1"/>
    <xf borderId="69" fillId="0" fontId="1" numFmtId="0" xfId="0" applyAlignment="1" applyBorder="1" applyFont="1">
      <alignment horizontal="center"/>
    </xf>
    <xf borderId="69" fillId="0" fontId="6" numFmtId="0" xfId="0" applyBorder="1" applyFont="1"/>
    <xf borderId="70" fillId="0" fontId="6" numFmtId="0" xfId="0" applyBorder="1" applyFont="1"/>
    <xf borderId="0" fillId="0" fontId="14" numFmtId="0" xfId="0" applyFont="1"/>
    <xf borderId="0" fillId="0" fontId="15" numFmtId="0" xfId="0" applyAlignment="1" applyFont="1">
      <alignment horizontal="center"/>
    </xf>
    <xf borderId="71" fillId="11" fontId="16" numFmtId="4" xfId="0" applyAlignment="1" applyBorder="1" applyFill="1" applyFont="1" applyNumberFormat="1">
      <alignment horizontal="left" vertical="center"/>
    </xf>
    <xf borderId="72" fillId="11" fontId="16" numFmtId="171" xfId="0" applyAlignment="1" applyBorder="1" applyFont="1" applyNumberFormat="1">
      <alignment horizontal="left" vertical="center"/>
    </xf>
    <xf borderId="72" fillId="11" fontId="16" numFmtId="4" xfId="0" applyAlignment="1" applyBorder="1" applyFont="1" applyNumberFormat="1">
      <alignment horizontal="center" vertical="center"/>
    </xf>
    <xf borderId="72" fillId="11" fontId="16" numFmtId="167" xfId="0" applyAlignment="1" applyBorder="1" applyFont="1" applyNumberFormat="1">
      <alignment horizontal="center" vertical="center"/>
    </xf>
    <xf borderId="72" fillId="11" fontId="16" numFmtId="167" xfId="0" applyAlignment="1" applyBorder="1" applyFont="1" applyNumberFormat="1">
      <alignment vertical="center"/>
    </xf>
    <xf borderId="73" fillId="11" fontId="17" numFmtId="172" xfId="0" applyAlignment="1" applyBorder="1" applyFont="1" applyNumberFormat="1">
      <alignment horizontal="center" vertical="center"/>
    </xf>
    <xf borderId="0" fillId="0" fontId="18" numFmtId="0" xfId="0" applyAlignment="1" applyFont="1">
      <alignment vertical="center"/>
    </xf>
    <xf borderId="74" fillId="12" fontId="16" numFmtId="0" xfId="0" applyAlignment="1" applyBorder="1" applyFill="1" applyFont="1">
      <alignment horizontal="center" vertical="center"/>
    </xf>
    <xf borderId="63" fillId="12" fontId="16" numFmtId="0" xfId="0" applyAlignment="1" applyBorder="1" applyFont="1">
      <alignment horizontal="center" vertical="center"/>
    </xf>
    <xf borderId="65" fillId="0" fontId="6" numFmtId="0" xfId="0" applyBorder="1" applyFont="1"/>
    <xf borderId="74" fillId="12" fontId="16" numFmtId="0" xfId="0" applyAlignment="1" applyBorder="1" applyFont="1">
      <alignment horizontal="center" shrinkToFit="0" vertical="center" wrapText="1"/>
    </xf>
    <xf borderId="74" fillId="12" fontId="16" numFmtId="4" xfId="0" applyAlignment="1" applyBorder="1" applyFont="1" applyNumberFormat="1">
      <alignment horizontal="center" vertical="center"/>
    </xf>
    <xf borderId="74" fillId="12" fontId="16" numFmtId="167" xfId="0" applyAlignment="1" applyBorder="1" applyFont="1" applyNumberFormat="1">
      <alignment horizontal="center" shrinkToFit="0" vertical="center" wrapText="1"/>
    </xf>
    <xf borderId="13" fillId="12" fontId="16" numFmtId="4" xfId="0" applyAlignment="1" applyBorder="1" applyFont="1" applyNumberFormat="1">
      <alignment horizontal="center" vertical="center"/>
    </xf>
    <xf borderId="0" fillId="0" fontId="19" numFmtId="0" xfId="0" applyFont="1"/>
    <xf borderId="75" fillId="0" fontId="6" numFmtId="0" xfId="0" applyBorder="1" applyFont="1"/>
    <xf borderId="68" fillId="0" fontId="6" numFmtId="0" xfId="0" applyBorder="1" applyFont="1"/>
    <xf borderId="12" fillId="12" fontId="16" numFmtId="167" xfId="0" applyAlignment="1" applyBorder="1" applyFont="1" applyNumberFormat="1">
      <alignment horizontal="center" vertical="center"/>
    </xf>
    <xf borderId="12" fillId="12" fontId="16" numFmtId="4" xfId="0" applyAlignment="1" applyBorder="1" applyFont="1" applyNumberFormat="1">
      <alignment horizontal="center" shrinkToFit="0" vertical="center" wrapText="1"/>
    </xf>
    <xf borderId="0" fillId="0" fontId="20" numFmtId="172" xfId="0" applyAlignment="1" applyFont="1" applyNumberFormat="1">
      <alignment vertical="center"/>
    </xf>
    <xf borderId="12" fillId="0" fontId="21" numFmtId="0" xfId="0" applyAlignment="1" applyBorder="1" applyFont="1">
      <alignment horizontal="center" vertical="center"/>
    </xf>
    <xf borderId="12" fillId="12" fontId="21" numFmtId="0" xfId="0" applyAlignment="1" applyBorder="1" applyFont="1">
      <alignment horizontal="center" vertical="center"/>
    </xf>
    <xf borderId="12" fillId="12" fontId="21" numFmtId="0" xfId="0" applyAlignment="1" applyBorder="1" applyFont="1">
      <alignment shrinkToFit="0" vertical="center" wrapText="1"/>
    </xf>
    <xf borderId="12" fillId="12" fontId="21" numFmtId="4" xfId="0" applyAlignment="1" applyBorder="1" applyFont="1" applyNumberFormat="1">
      <alignment horizontal="center" vertical="center"/>
    </xf>
    <xf borderId="12" fillId="12" fontId="21" numFmtId="167" xfId="0" applyAlignment="1" applyBorder="1" applyFont="1" applyNumberFormat="1">
      <alignment horizontal="center" vertical="center"/>
    </xf>
    <xf borderId="12" fillId="12" fontId="21" numFmtId="167" xfId="0" applyAlignment="1" applyBorder="1" applyFont="1" applyNumberFormat="1">
      <alignment vertical="center"/>
    </xf>
    <xf borderId="12" fillId="0" fontId="21" numFmtId="4" xfId="0" applyAlignment="1" applyBorder="1" applyFont="1" applyNumberFormat="1">
      <alignment horizontal="right" vertical="center"/>
    </xf>
    <xf borderId="16" fillId="12" fontId="22" numFmtId="0" xfId="0" applyAlignment="1" applyBorder="1" applyFont="1">
      <alignment horizontal="center" shrinkToFit="0" vertical="center" wrapText="1"/>
    </xf>
    <xf borderId="16" fillId="12" fontId="22" numFmtId="0" xfId="0" applyAlignment="1" applyBorder="1" applyFont="1">
      <alignment horizontal="center" vertical="center"/>
    </xf>
    <xf borderId="13" fillId="0" fontId="16" numFmtId="0" xfId="0" applyAlignment="1" applyBorder="1" applyFont="1">
      <alignment vertical="center"/>
    </xf>
    <xf borderId="14" fillId="0" fontId="16" numFmtId="0" xfId="0" applyAlignment="1" applyBorder="1" applyFont="1">
      <alignment vertical="center"/>
    </xf>
    <xf borderId="14" fillId="0" fontId="16" numFmtId="0" xfId="0" applyAlignment="1" applyBorder="1" applyFont="1">
      <alignment horizontal="center" vertical="center"/>
    </xf>
    <xf borderId="14" fillId="0" fontId="16" numFmtId="167" xfId="0" applyAlignment="1" applyBorder="1" applyFont="1" applyNumberFormat="1">
      <alignment vertical="center"/>
    </xf>
    <xf borderId="12" fillId="0" fontId="16" numFmtId="4" xfId="0" applyAlignment="1" applyBorder="1" applyFont="1" applyNumberFormat="1">
      <alignment vertical="center"/>
    </xf>
    <xf borderId="0" fillId="0" fontId="16" numFmtId="0" xfId="0" applyAlignment="1" applyFont="1">
      <alignment horizontal="left" vertical="center"/>
    </xf>
    <xf borderId="0" fillId="0" fontId="16" numFmtId="167" xfId="0" applyAlignment="1" applyFont="1" applyNumberFormat="1">
      <alignment horizontal="left" vertical="center"/>
    </xf>
    <xf borderId="0" fillId="0" fontId="16" numFmtId="4" xfId="0" applyAlignment="1" applyFont="1" applyNumberFormat="1">
      <alignment vertical="center"/>
    </xf>
    <xf borderId="76" fillId="13" fontId="16" numFmtId="4" xfId="0" applyAlignment="1" applyBorder="1" applyFill="1" applyFont="1" applyNumberFormat="1">
      <alignment horizontal="left" vertical="center"/>
    </xf>
    <xf borderId="77" fillId="13" fontId="16" numFmtId="171" xfId="0" applyAlignment="1" applyBorder="1" applyFont="1" applyNumberFormat="1">
      <alignment horizontal="center" shrinkToFit="0" vertical="center" wrapText="1"/>
    </xf>
    <xf borderId="16" fillId="12" fontId="23" numFmtId="0" xfId="0" applyAlignment="1" applyBorder="1" applyFont="1">
      <alignment vertical="center"/>
    </xf>
    <xf borderId="0" fillId="0" fontId="20" numFmtId="4" xfId="0" applyAlignment="1" applyFont="1" applyNumberFormat="1">
      <alignment vertical="center"/>
    </xf>
    <xf borderId="12" fillId="0" fontId="21" numFmtId="0" xfId="0" applyAlignment="1" applyBorder="1" applyFont="1">
      <alignment vertical="center"/>
    </xf>
    <xf borderId="12" fillId="6" fontId="21" numFmtId="0" xfId="0" applyAlignment="1" applyBorder="1" applyFont="1">
      <alignment shrinkToFit="0" vertical="center" wrapText="1"/>
    </xf>
    <xf borderId="12" fillId="0" fontId="21" numFmtId="4" xfId="0" applyAlignment="1" applyBorder="1" applyFont="1" applyNumberFormat="1">
      <alignment vertical="center"/>
    </xf>
    <xf borderId="15" fillId="0" fontId="23" numFmtId="173" xfId="0" applyAlignment="1" applyBorder="1" applyFont="1" applyNumberFormat="1">
      <alignment horizontal="center" vertical="center"/>
    </xf>
    <xf borderId="0" fillId="0" fontId="23" numFmtId="10" xfId="0" applyAlignment="1" applyFont="1" applyNumberFormat="1">
      <alignment horizontal="center" vertical="center"/>
    </xf>
    <xf borderId="0" fillId="0" fontId="23" numFmtId="10" xfId="0" applyAlignment="1" applyFont="1" applyNumberFormat="1">
      <alignment vertical="center"/>
    </xf>
    <xf borderId="0" fillId="0" fontId="23" numFmtId="0" xfId="0" applyAlignment="1" applyFont="1">
      <alignment vertical="center"/>
    </xf>
    <xf borderId="71" fillId="12" fontId="16" numFmtId="0" xfId="0" applyAlignment="1" applyBorder="1" applyFont="1">
      <alignment vertical="center"/>
    </xf>
    <xf borderId="14" fillId="0" fontId="24" numFmtId="0" xfId="0" applyBorder="1" applyFont="1"/>
    <xf borderId="15" fillId="0" fontId="24" numFmtId="0" xfId="0" applyBorder="1" applyFont="1"/>
    <xf borderId="12" fillId="0" fontId="25" numFmtId="4" xfId="0" applyBorder="1" applyFont="1" applyNumberFormat="1"/>
    <xf borderId="0" fillId="0" fontId="24" numFmtId="0" xfId="0" applyFont="1"/>
    <xf borderId="16" fillId="12" fontId="16" numFmtId="0" xfId="0" applyAlignment="1" applyBorder="1" applyFont="1">
      <alignment vertical="center"/>
    </xf>
    <xf borderId="0" fillId="0" fontId="25" numFmtId="4" xfId="0" applyFont="1" applyNumberForma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externalLink" Target="externalLinks/externalLink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4600575</xdr:colOff>
      <xdr:row>0</xdr:row>
      <xdr:rowOff>57150</xdr:rowOff>
    </xdr:from>
    <xdr:ext cx="1276350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247650</xdr:colOff>
      <xdr:row>0</xdr:row>
      <xdr:rowOff>85725</xdr:rowOff>
    </xdr:from>
    <xdr:ext cx="762000" cy="828675"/>
    <xdr:pic>
      <xdr:nvPicPr>
        <xdr:cNvPr descr="Descrição: Brasão de Forquetinha"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171450</xdr:colOff>
      <xdr:row>0</xdr:row>
      <xdr:rowOff>57150</xdr:rowOff>
    </xdr:from>
    <xdr:ext cx="1266825" cy="10763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1847850</xdr:colOff>
      <xdr:row>2</xdr:row>
      <xdr:rowOff>133350</xdr:rowOff>
    </xdr:from>
    <xdr:ext cx="1247775" cy="11049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a\Downloads\Pavimenta&#231;&#227;o%20Morro%20da%20Canastra\Orcamento%20Construcao%20Predio%20Hidraulica%20-%20VERSA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rcamento"/>
      <sheetName val="Orcamento Resumo"/>
      <sheetName val="Cronograma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0"/>
    <col customWidth="1" min="2" max="2" width="8.63"/>
    <col customWidth="1" min="3" max="3" width="60.75"/>
    <col customWidth="1" min="4" max="4" width="8.13"/>
    <col customWidth="1" min="5" max="5" width="11.25"/>
    <col customWidth="1" min="6" max="9" width="8.63"/>
    <col customWidth="1" min="10" max="10" width="11.63"/>
    <col customWidth="1" min="11" max="11" width="10.75"/>
    <col customWidth="1" min="12" max="12" width="12.38"/>
    <col customWidth="1" min="13" max="26" width="8.63"/>
  </cols>
  <sheetData>
    <row r="1" ht="13.5" customHeight="1">
      <c r="A1" s="1"/>
    </row>
    <row r="2" ht="13.5" customHeight="1">
      <c r="A2" s="1"/>
    </row>
    <row r="3" ht="13.5" customHeight="1">
      <c r="A3" s="1"/>
    </row>
    <row r="4" ht="13.5" customHeight="1">
      <c r="A4" s="1"/>
    </row>
    <row r="5" ht="13.5" customHeight="1">
      <c r="A5" s="1"/>
    </row>
    <row r="6" ht="13.5" customHeight="1">
      <c r="A6" s="1"/>
    </row>
    <row r="7" ht="13.5" customHeight="1">
      <c r="A7" s="1"/>
    </row>
    <row r="8" ht="15.0" customHeight="1">
      <c r="A8" s="2"/>
      <c r="B8" s="3" t="s">
        <v>0</v>
      </c>
      <c r="M8" s="4"/>
    </row>
    <row r="9" ht="13.5" customHeight="1">
      <c r="A9" s="5"/>
      <c r="B9" s="3" t="s">
        <v>1</v>
      </c>
      <c r="M9" s="4"/>
    </row>
    <row r="10" ht="13.5" customHeight="1">
      <c r="A10" s="6" t="s">
        <v>2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8"/>
    </row>
    <row r="11" ht="13.5" customHeight="1">
      <c r="A11" s="1"/>
      <c r="C11" s="9" t="s">
        <v>3</v>
      </c>
      <c r="H11" s="10" t="s">
        <v>4</v>
      </c>
      <c r="I11" s="11"/>
      <c r="J11" s="10" t="s">
        <v>5</v>
      </c>
      <c r="L11" s="12"/>
    </row>
    <row r="12" ht="13.5" customHeight="1">
      <c r="A12" s="1"/>
      <c r="B12" s="13"/>
      <c r="C12" s="13" t="s">
        <v>6</v>
      </c>
      <c r="G12" s="14" t="s">
        <v>7</v>
      </c>
      <c r="H12" s="15"/>
      <c r="I12" s="14" t="s">
        <v>8</v>
      </c>
    </row>
    <row r="13" ht="13.5" customHeight="1">
      <c r="A13" s="1"/>
      <c r="B13" s="16"/>
      <c r="C13" s="16" t="s">
        <v>9</v>
      </c>
      <c r="F13" s="17"/>
      <c r="G13" s="18">
        <v>0.2195</v>
      </c>
      <c r="H13" s="19"/>
      <c r="I13" s="20" t="s">
        <v>10</v>
      </c>
    </row>
    <row r="14" ht="13.5" customHeight="1">
      <c r="A14" s="1"/>
      <c r="B14" s="21"/>
      <c r="C14" s="22" t="s">
        <v>11</v>
      </c>
      <c r="D14" s="23"/>
      <c r="E14" s="23"/>
      <c r="F14" s="23"/>
      <c r="G14" s="23"/>
      <c r="H14" s="23"/>
      <c r="I14" s="23"/>
      <c r="J14" s="23"/>
      <c r="K14" s="23"/>
      <c r="L14" s="24"/>
      <c r="M14" s="24"/>
    </row>
    <row r="15" ht="13.5" customHeight="1">
      <c r="A15" s="25" t="s">
        <v>12</v>
      </c>
      <c r="B15" s="26" t="s">
        <v>13</v>
      </c>
      <c r="C15" s="26" t="s">
        <v>14</v>
      </c>
      <c r="D15" s="27" t="s">
        <v>15</v>
      </c>
      <c r="E15" s="27" t="s">
        <v>16</v>
      </c>
      <c r="F15" s="28" t="s">
        <v>17</v>
      </c>
      <c r="G15" s="29" t="s">
        <v>18</v>
      </c>
      <c r="H15" s="30"/>
      <c r="I15" s="31"/>
      <c r="J15" s="29" t="s">
        <v>19</v>
      </c>
      <c r="K15" s="30"/>
      <c r="L15" s="31"/>
      <c r="M15" s="32" t="s">
        <v>20</v>
      </c>
    </row>
    <row r="16" ht="18.0" customHeight="1">
      <c r="A16" s="33"/>
      <c r="B16" s="34"/>
      <c r="C16" s="34"/>
      <c r="D16" s="34"/>
      <c r="E16" s="34"/>
      <c r="F16" s="34"/>
      <c r="G16" s="35" t="s">
        <v>21</v>
      </c>
      <c r="H16" s="35" t="s">
        <v>22</v>
      </c>
      <c r="I16" s="35" t="s">
        <v>19</v>
      </c>
      <c r="J16" s="35" t="s">
        <v>21</v>
      </c>
      <c r="K16" s="35" t="s">
        <v>22</v>
      </c>
      <c r="L16" s="35" t="s">
        <v>19</v>
      </c>
      <c r="M16" s="34"/>
    </row>
    <row r="17" ht="15.0" customHeight="1">
      <c r="A17" s="36"/>
      <c r="B17" s="37">
        <v>1.0</v>
      </c>
      <c r="C17" s="37" t="s">
        <v>23</v>
      </c>
      <c r="D17" s="37"/>
      <c r="E17" s="38"/>
      <c r="F17" s="37"/>
      <c r="G17" s="37"/>
      <c r="H17" s="37"/>
      <c r="I17" s="37"/>
      <c r="J17" s="37"/>
      <c r="K17" s="37"/>
      <c r="L17" s="39">
        <f>SUM(L18:L27)</f>
        <v>219712.25</v>
      </c>
      <c r="M17" s="40">
        <f t="shared" ref="M17:M27" si="1">L17/$L$78</f>
        <v>0.5797956621</v>
      </c>
    </row>
    <row r="18" ht="55.5" customHeight="1">
      <c r="A18" s="41" t="s">
        <v>24</v>
      </c>
      <c r="B18" s="42" t="s">
        <v>25</v>
      </c>
      <c r="C18" s="43" t="s">
        <v>26</v>
      </c>
      <c r="D18" s="44" t="s">
        <v>27</v>
      </c>
      <c r="E18" s="45">
        <f>ROUND(83.15*33.4,4)</f>
        <v>2777.21</v>
      </c>
      <c r="F18" s="46">
        <f t="shared" ref="F18:F19" si="2">ROUND(14.26*1.1,2)</f>
        <v>15.69</v>
      </c>
      <c r="G18" s="46">
        <f t="shared" ref="G18:G27" si="3">ROUND(I18*0.3,2)</f>
        <v>5.74</v>
      </c>
      <c r="H18" s="46">
        <f t="shared" ref="H18:H27" si="4">ROUND(I18*0.7,2)</f>
        <v>13.39</v>
      </c>
      <c r="I18" s="46">
        <f t="shared" ref="I18:I27" si="5">ROUND(F18*(1+$G$13),2)</f>
        <v>19.13</v>
      </c>
      <c r="J18" s="46">
        <f t="shared" ref="J18:J27" si="6">ROUND(G18*E18,2)</f>
        <v>15941.19</v>
      </c>
      <c r="K18" s="46">
        <f t="shared" ref="K18:K27" si="7">ROUND(H18*E18,2)</f>
        <v>37186.84</v>
      </c>
      <c r="L18" s="46">
        <f t="shared" ref="L18:L27" si="8">K18+J18</f>
        <v>53128.03</v>
      </c>
      <c r="M18" s="47">
        <f t="shared" si="1"/>
        <v>0.1401988343</v>
      </c>
    </row>
    <row r="19" ht="55.5" customHeight="1">
      <c r="A19" s="41" t="s">
        <v>24</v>
      </c>
      <c r="B19" s="42" t="s">
        <v>28</v>
      </c>
      <c r="C19" s="43" t="s">
        <v>29</v>
      </c>
      <c r="D19" s="44" t="s">
        <v>27</v>
      </c>
      <c r="E19" s="45">
        <f>ROUND(83.155*19.965,4)</f>
        <v>1660.1896</v>
      </c>
      <c r="F19" s="46">
        <f t="shared" si="2"/>
        <v>15.69</v>
      </c>
      <c r="G19" s="46">
        <f t="shared" si="3"/>
        <v>5.74</v>
      </c>
      <c r="H19" s="46">
        <f t="shared" si="4"/>
        <v>13.39</v>
      </c>
      <c r="I19" s="46">
        <f t="shared" si="5"/>
        <v>19.13</v>
      </c>
      <c r="J19" s="46">
        <f t="shared" si="6"/>
        <v>9529.49</v>
      </c>
      <c r="K19" s="46">
        <f t="shared" si="7"/>
        <v>22229.94</v>
      </c>
      <c r="L19" s="46">
        <f t="shared" si="8"/>
        <v>31759.43</v>
      </c>
      <c r="M19" s="47">
        <f t="shared" si="1"/>
        <v>0.08380952698</v>
      </c>
    </row>
    <row r="20" ht="13.5" customHeight="1">
      <c r="A20" s="41">
        <v>100377.0</v>
      </c>
      <c r="B20" s="42" t="s">
        <v>30</v>
      </c>
      <c r="C20" s="43" t="s">
        <v>31</v>
      </c>
      <c r="D20" s="44" t="s">
        <v>27</v>
      </c>
      <c r="E20" s="45">
        <f>ROUND(81.182*19.965,4)</f>
        <v>1620.7986</v>
      </c>
      <c r="F20" s="46">
        <f t="shared" ref="F20:F21" si="9">14.26</f>
        <v>14.26</v>
      </c>
      <c r="G20" s="46">
        <f t="shared" si="3"/>
        <v>5.22</v>
      </c>
      <c r="H20" s="46">
        <f t="shared" si="4"/>
        <v>12.17</v>
      </c>
      <c r="I20" s="46">
        <f t="shared" si="5"/>
        <v>17.39</v>
      </c>
      <c r="J20" s="46">
        <f t="shared" si="6"/>
        <v>8460.57</v>
      </c>
      <c r="K20" s="46">
        <f t="shared" si="7"/>
        <v>19725.12</v>
      </c>
      <c r="L20" s="46">
        <f t="shared" si="8"/>
        <v>28185.69</v>
      </c>
      <c r="M20" s="47">
        <f t="shared" si="1"/>
        <v>0.0743788332</v>
      </c>
    </row>
    <row r="21" ht="13.5" customHeight="1">
      <c r="A21" s="41">
        <v>100377.0</v>
      </c>
      <c r="B21" s="42" t="s">
        <v>32</v>
      </c>
      <c r="C21" s="43" t="s">
        <v>33</v>
      </c>
      <c r="D21" s="44" t="s">
        <v>27</v>
      </c>
      <c r="E21" s="45">
        <f>ROUND(68.523*19.965,4)</f>
        <v>1368.0617</v>
      </c>
      <c r="F21" s="46">
        <f t="shared" si="9"/>
        <v>14.26</v>
      </c>
      <c r="G21" s="46">
        <f t="shared" si="3"/>
        <v>5.22</v>
      </c>
      <c r="H21" s="46">
        <f t="shared" si="4"/>
        <v>12.17</v>
      </c>
      <c r="I21" s="46">
        <f t="shared" si="5"/>
        <v>17.39</v>
      </c>
      <c r="J21" s="46">
        <f t="shared" si="6"/>
        <v>7141.28</v>
      </c>
      <c r="K21" s="46">
        <f t="shared" si="7"/>
        <v>16649.31</v>
      </c>
      <c r="L21" s="46">
        <f t="shared" si="8"/>
        <v>23790.59</v>
      </c>
      <c r="M21" s="47">
        <f t="shared" si="1"/>
        <v>0.06278066371</v>
      </c>
    </row>
    <row r="22" ht="13.5" customHeight="1">
      <c r="A22" s="41">
        <v>100377.0</v>
      </c>
      <c r="B22" s="42" t="s">
        <v>34</v>
      </c>
      <c r="C22" s="43" t="s">
        <v>35</v>
      </c>
      <c r="D22" s="44" t="s">
        <v>27</v>
      </c>
      <c r="E22" s="45">
        <f>ROUND(22.1*5.74,4)</f>
        <v>126.854</v>
      </c>
      <c r="F22" s="46">
        <v>14.26</v>
      </c>
      <c r="G22" s="46">
        <f t="shared" si="3"/>
        <v>5.22</v>
      </c>
      <c r="H22" s="46">
        <f t="shared" si="4"/>
        <v>12.17</v>
      </c>
      <c r="I22" s="46">
        <f t="shared" si="5"/>
        <v>17.39</v>
      </c>
      <c r="J22" s="46">
        <f t="shared" si="6"/>
        <v>662.18</v>
      </c>
      <c r="K22" s="46">
        <f t="shared" si="7"/>
        <v>1543.81</v>
      </c>
      <c r="L22" s="46">
        <f t="shared" si="8"/>
        <v>2205.99</v>
      </c>
      <c r="M22" s="47">
        <f t="shared" si="1"/>
        <v>0.005821356945</v>
      </c>
    </row>
    <row r="23" ht="13.5" customHeight="1">
      <c r="A23" s="48">
        <v>100377.0</v>
      </c>
      <c r="B23" s="42" t="s">
        <v>36</v>
      </c>
      <c r="C23" s="43" t="s">
        <v>37</v>
      </c>
      <c r="D23" s="44" t="s">
        <v>27</v>
      </c>
      <c r="E23" s="45">
        <f>ROUND(331.73*11.33,4)</f>
        <v>3758.5009</v>
      </c>
      <c r="F23" s="46">
        <v>14.26</v>
      </c>
      <c r="G23" s="46">
        <f t="shared" si="3"/>
        <v>5.22</v>
      </c>
      <c r="H23" s="46">
        <f t="shared" si="4"/>
        <v>12.17</v>
      </c>
      <c r="I23" s="46">
        <f t="shared" si="5"/>
        <v>17.39</v>
      </c>
      <c r="J23" s="46">
        <f t="shared" si="6"/>
        <v>19619.37</v>
      </c>
      <c r="K23" s="46">
        <f t="shared" si="7"/>
        <v>45740.96</v>
      </c>
      <c r="L23" s="46">
        <f t="shared" si="8"/>
        <v>65360.33</v>
      </c>
      <c r="M23" s="47">
        <f t="shared" si="1"/>
        <v>0.172478484</v>
      </c>
    </row>
    <row r="24" ht="58.5" customHeight="1">
      <c r="A24" s="48">
        <v>100377.0</v>
      </c>
      <c r="B24" s="42" t="s">
        <v>38</v>
      </c>
      <c r="C24" s="43" t="s">
        <v>39</v>
      </c>
      <c r="D24" s="44" t="s">
        <v>27</v>
      </c>
      <c r="E24" s="45">
        <f>ROUND(171.89*2.46,4)</f>
        <v>422.8494</v>
      </c>
      <c r="F24" s="46">
        <v>14.26</v>
      </c>
      <c r="G24" s="46">
        <f t="shared" si="3"/>
        <v>5.22</v>
      </c>
      <c r="H24" s="46">
        <f t="shared" si="4"/>
        <v>12.17</v>
      </c>
      <c r="I24" s="46">
        <f t="shared" si="5"/>
        <v>17.39</v>
      </c>
      <c r="J24" s="46">
        <f t="shared" si="6"/>
        <v>2207.27</v>
      </c>
      <c r="K24" s="46">
        <f t="shared" si="7"/>
        <v>5146.08</v>
      </c>
      <c r="L24" s="46">
        <f t="shared" si="8"/>
        <v>7353.35</v>
      </c>
      <c r="M24" s="47">
        <f t="shared" si="1"/>
        <v>0.0194046551</v>
      </c>
    </row>
    <row r="25" ht="58.5" customHeight="1">
      <c r="A25" s="48">
        <v>100377.0</v>
      </c>
      <c r="B25" s="42" t="s">
        <v>40</v>
      </c>
      <c r="C25" s="43" t="s">
        <v>41</v>
      </c>
      <c r="D25" s="44" t="s">
        <v>27</v>
      </c>
      <c r="E25" s="45">
        <f>ROUND(30*3.8,4)</f>
        <v>114</v>
      </c>
      <c r="F25" s="46">
        <v>14.26</v>
      </c>
      <c r="G25" s="46">
        <f t="shared" si="3"/>
        <v>5.22</v>
      </c>
      <c r="H25" s="46">
        <f t="shared" si="4"/>
        <v>12.17</v>
      </c>
      <c r="I25" s="46">
        <f t="shared" si="5"/>
        <v>17.39</v>
      </c>
      <c r="J25" s="46">
        <f t="shared" si="6"/>
        <v>595.08</v>
      </c>
      <c r="K25" s="46">
        <f t="shared" si="7"/>
        <v>1387.38</v>
      </c>
      <c r="L25" s="46">
        <f t="shared" si="8"/>
        <v>1982.46</v>
      </c>
      <c r="M25" s="47">
        <f t="shared" si="1"/>
        <v>0.005231486675</v>
      </c>
    </row>
    <row r="26" ht="13.5" customHeight="1">
      <c r="A26" s="48">
        <v>89272.0</v>
      </c>
      <c r="B26" s="42" t="s">
        <v>42</v>
      </c>
      <c r="C26" s="43" t="s">
        <v>43</v>
      </c>
      <c r="D26" s="44" t="s">
        <v>44</v>
      </c>
      <c r="E26" s="45">
        <v>18.0</v>
      </c>
      <c r="F26" s="46">
        <v>242.81</v>
      </c>
      <c r="G26" s="46">
        <f t="shared" si="3"/>
        <v>88.83</v>
      </c>
      <c r="H26" s="46">
        <f t="shared" si="4"/>
        <v>207.28</v>
      </c>
      <c r="I26" s="46">
        <f t="shared" si="5"/>
        <v>296.11</v>
      </c>
      <c r="J26" s="46">
        <f t="shared" si="6"/>
        <v>1598.94</v>
      </c>
      <c r="K26" s="46">
        <f t="shared" si="7"/>
        <v>3731.04</v>
      </c>
      <c r="L26" s="46">
        <f t="shared" si="8"/>
        <v>5329.98</v>
      </c>
      <c r="M26" s="47">
        <f t="shared" si="1"/>
        <v>0.01406521158</v>
      </c>
    </row>
    <row r="27" ht="13.5" customHeight="1">
      <c r="A27" s="48">
        <v>89273.0</v>
      </c>
      <c r="B27" s="42" t="s">
        <v>45</v>
      </c>
      <c r="C27" s="43" t="s">
        <v>46</v>
      </c>
      <c r="D27" s="44" t="s">
        <v>47</v>
      </c>
      <c r="E27" s="45">
        <v>4.0</v>
      </c>
      <c r="F27" s="46">
        <v>126.36</v>
      </c>
      <c r="G27" s="46">
        <f t="shared" si="3"/>
        <v>46.23</v>
      </c>
      <c r="H27" s="46">
        <f t="shared" si="4"/>
        <v>107.87</v>
      </c>
      <c r="I27" s="46">
        <f t="shared" si="5"/>
        <v>154.1</v>
      </c>
      <c r="J27" s="46">
        <f t="shared" si="6"/>
        <v>184.92</v>
      </c>
      <c r="K27" s="46">
        <f t="shared" si="7"/>
        <v>431.48</v>
      </c>
      <c r="L27" s="46">
        <f t="shared" si="8"/>
        <v>616.4</v>
      </c>
      <c r="M27" s="47">
        <f t="shared" si="1"/>
        <v>0.001626609559</v>
      </c>
    </row>
    <row r="28" ht="13.5" customHeight="1">
      <c r="A28" s="49"/>
      <c r="B28" s="50"/>
      <c r="C28" s="50"/>
      <c r="D28" s="50"/>
      <c r="E28" s="50"/>
      <c r="F28" s="50"/>
      <c r="G28" s="50"/>
      <c r="H28" s="50"/>
      <c r="I28" s="50"/>
      <c r="J28" s="51"/>
      <c r="K28" s="50"/>
      <c r="L28" s="50"/>
      <c r="M28" s="50"/>
    </row>
    <row r="29" ht="15.0" customHeight="1">
      <c r="A29" s="36"/>
      <c r="B29" s="37">
        <v>2.0</v>
      </c>
      <c r="C29" s="37" t="s">
        <v>48</v>
      </c>
      <c r="D29" s="37"/>
      <c r="E29" s="38"/>
      <c r="F29" s="37"/>
      <c r="G29" s="37"/>
      <c r="H29" s="37"/>
      <c r="I29" s="37"/>
      <c r="J29" s="37"/>
      <c r="K29" s="37"/>
      <c r="L29" s="39">
        <f>L30</f>
        <v>31448.62</v>
      </c>
      <c r="M29" s="40">
        <f t="shared" ref="M29:M30" si="10">L29/$L$78</f>
        <v>0.0829893347</v>
      </c>
    </row>
    <row r="30" ht="13.5" customHeight="1">
      <c r="A30" s="41" t="s">
        <v>49</v>
      </c>
      <c r="B30" s="42" t="s">
        <v>50</v>
      </c>
      <c r="C30" s="43" t="s">
        <v>51</v>
      </c>
      <c r="D30" s="44" t="s">
        <v>52</v>
      </c>
      <c r="E30" s="45">
        <v>247.51</v>
      </c>
      <c r="F30" s="46">
        <f>ROUND(94.72*1.1,2)</f>
        <v>104.19</v>
      </c>
      <c r="G30" s="46">
        <f>ROUND(I30*0.3,2)</f>
        <v>38.12</v>
      </c>
      <c r="H30" s="46">
        <f>ROUND(I30*0.7,2)</f>
        <v>88.94</v>
      </c>
      <c r="I30" s="46">
        <f>ROUND(F30*(1+$G$13),2)</f>
        <v>127.06</v>
      </c>
      <c r="J30" s="46">
        <f>ROUND(G30*E30,2)</f>
        <v>9435.08</v>
      </c>
      <c r="K30" s="46">
        <f>ROUND(H30*E30,2)</f>
        <v>22013.54</v>
      </c>
      <c r="L30" s="46">
        <f>K30+J30</f>
        <v>31448.62</v>
      </c>
      <c r="M30" s="47">
        <f t="shared" si="10"/>
        <v>0.0829893347</v>
      </c>
    </row>
    <row r="31" ht="13.5" customHeight="1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</row>
    <row r="32" ht="15.0" customHeight="1">
      <c r="A32" s="36"/>
      <c r="B32" s="37">
        <v>3.0</v>
      </c>
      <c r="C32" s="37" t="s">
        <v>53</v>
      </c>
      <c r="D32" s="37"/>
      <c r="E32" s="38"/>
      <c r="F32" s="37"/>
      <c r="G32" s="37"/>
      <c r="H32" s="37"/>
      <c r="I32" s="37"/>
      <c r="J32" s="37"/>
      <c r="K32" s="37"/>
      <c r="L32" s="39">
        <f>L33</f>
        <v>43500.6</v>
      </c>
      <c r="M32" s="40">
        <f t="shared" ref="M32:M33" si="11">L32/$L$78</f>
        <v>0.1147931405</v>
      </c>
    </row>
    <row r="33" ht="55.5" customHeight="1">
      <c r="A33" s="41" t="s">
        <v>54</v>
      </c>
      <c r="B33" s="42" t="s">
        <v>55</v>
      </c>
      <c r="C33" s="42" t="s">
        <v>56</v>
      </c>
      <c r="D33" s="44" t="s">
        <v>57</v>
      </c>
      <c r="E33" s="45">
        <v>110.0</v>
      </c>
      <c r="F33" s="46">
        <f>ROUND(249.4444*1.3,2)</f>
        <v>324.28</v>
      </c>
      <c r="G33" s="46">
        <f>ROUND(I33*0.3,2)</f>
        <v>118.64</v>
      </c>
      <c r="H33" s="46">
        <f>ROUND(I33*0.7,2)</f>
        <v>276.82</v>
      </c>
      <c r="I33" s="46">
        <f>ROUND(F33*(1+$G$13),2)</f>
        <v>395.46</v>
      </c>
      <c r="J33" s="46">
        <f>ROUND(G33*E33,2)</f>
        <v>13050.4</v>
      </c>
      <c r="K33" s="46">
        <f>ROUND(H33*E33,2)</f>
        <v>30450.2</v>
      </c>
      <c r="L33" s="46">
        <f>K33+J33</f>
        <v>43500.6</v>
      </c>
      <c r="M33" s="47">
        <f t="shared" si="11"/>
        <v>0.1147931405</v>
      </c>
    </row>
    <row r="34" ht="13.5" customHeight="1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</row>
    <row r="35" ht="15.0" customHeight="1">
      <c r="A35" s="36"/>
      <c r="B35" s="37">
        <v>4.0</v>
      </c>
      <c r="C35" s="37" t="s">
        <v>58</v>
      </c>
      <c r="D35" s="37"/>
      <c r="E35" s="38"/>
      <c r="F35" s="37"/>
      <c r="G35" s="37"/>
      <c r="H35" s="37"/>
      <c r="I35" s="37"/>
      <c r="J35" s="37"/>
      <c r="K35" s="37"/>
      <c r="L35" s="39">
        <f>L36</f>
        <v>16010.4</v>
      </c>
      <c r="M35" s="40">
        <f>L35/$L$78</f>
        <v>0.04224962635</v>
      </c>
    </row>
    <row r="36" ht="55.5" customHeight="1">
      <c r="A36" s="41" t="s">
        <v>54</v>
      </c>
      <c r="B36" s="42" t="s">
        <v>59</v>
      </c>
      <c r="C36" s="42" t="s">
        <v>60</v>
      </c>
      <c r="D36" s="44" t="s">
        <v>57</v>
      </c>
      <c r="E36" s="45">
        <v>140.0</v>
      </c>
      <c r="F36" s="46">
        <f>ROUND(72.13*1.3,2)</f>
        <v>93.77</v>
      </c>
      <c r="G36" s="46">
        <f>ROUND(I36*0.3,2)</f>
        <v>34.31</v>
      </c>
      <c r="H36" s="46">
        <f>ROUND(I36*0.7,2)</f>
        <v>80.05</v>
      </c>
      <c r="I36" s="46">
        <f>ROUND(F36*(1+$G$13),2)</f>
        <v>114.35</v>
      </c>
      <c r="J36" s="46">
        <f>ROUND(G36*E36,2)</f>
        <v>4803.4</v>
      </c>
      <c r="K36" s="46">
        <f>ROUND(H36*E36,2)</f>
        <v>11207</v>
      </c>
      <c r="L36" s="46">
        <f t="shared" ref="L36:M36" si="12">K36+J36</f>
        <v>16010.4</v>
      </c>
      <c r="M36" s="46">
        <f t="shared" si="12"/>
        <v>27217.4</v>
      </c>
    </row>
    <row r="37" ht="13.5" customHeight="1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</row>
    <row r="38" ht="15.0" customHeight="1">
      <c r="A38" s="36"/>
      <c r="B38" s="37">
        <v>5.0</v>
      </c>
      <c r="C38" s="52" t="s">
        <v>61</v>
      </c>
      <c r="D38" s="53"/>
      <c r="E38" s="53"/>
      <c r="F38" s="53"/>
      <c r="G38" s="53"/>
      <c r="H38" s="54"/>
      <c r="I38" s="37"/>
      <c r="J38" s="37"/>
      <c r="K38" s="37"/>
      <c r="L38" s="39">
        <f>SUM(L39)</f>
        <v>9087.15</v>
      </c>
      <c r="M38" s="40">
        <f t="shared" ref="M38:M39" si="13">L38/$L$78</f>
        <v>0.02397995629</v>
      </c>
    </row>
    <row r="39" ht="13.5" customHeight="1">
      <c r="A39" s="41" t="s">
        <v>62</v>
      </c>
      <c r="B39" s="42" t="s">
        <v>63</v>
      </c>
      <c r="C39" s="42" t="s">
        <v>64</v>
      </c>
      <c r="D39" s="44" t="s">
        <v>65</v>
      </c>
      <c r="E39" s="45">
        <v>5.0</v>
      </c>
      <c r="F39" s="46">
        <f>'Composições'!H24</f>
        <v>1490.31</v>
      </c>
      <c r="G39" s="46">
        <f>ROUND(I39*0.3,2)</f>
        <v>545.23</v>
      </c>
      <c r="H39" s="46">
        <f>ROUND(I39*0.7,2)</f>
        <v>1272.2</v>
      </c>
      <c r="I39" s="46">
        <f>ROUND(F39*(1+$G$13),2)</f>
        <v>1817.43</v>
      </c>
      <c r="J39" s="46">
        <f>ROUND(G39*E39,2)</f>
        <v>2726.15</v>
      </c>
      <c r="K39" s="46">
        <f>ROUND(H39*E39,2)</f>
        <v>6361</v>
      </c>
      <c r="L39" s="46">
        <f>K39+J39</f>
        <v>9087.15</v>
      </c>
      <c r="M39" s="47">
        <f t="shared" si="13"/>
        <v>0.02397995629</v>
      </c>
    </row>
    <row r="40" ht="13.5" customHeight="1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</row>
    <row r="41" ht="15.0" customHeight="1">
      <c r="A41" s="36"/>
      <c r="B41" s="37">
        <v>6.0</v>
      </c>
      <c r="C41" s="52" t="s">
        <v>66</v>
      </c>
      <c r="D41" s="53"/>
      <c r="E41" s="53"/>
      <c r="F41" s="53"/>
      <c r="G41" s="53"/>
      <c r="H41" s="54"/>
      <c r="I41" s="37"/>
      <c r="J41" s="37"/>
      <c r="K41" s="37"/>
      <c r="L41" s="39">
        <f>SUM(L42:L43)</f>
        <v>6196.98</v>
      </c>
      <c r="M41" s="40">
        <f t="shared" ref="M41:M43" si="14">L41/$L$78</f>
        <v>0.01635312606</v>
      </c>
    </row>
    <row r="42" ht="33.75" customHeight="1">
      <c r="A42" s="41">
        <v>106478.0</v>
      </c>
      <c r="B42" s="42" t="s">
        <v>67</v>
      </c>
      <c r="C42" s="42" t="s">
        <v>68</v>
      </c>
      <c r="D42" s="44" t="s">
        <v>52</v>
      </c>
      <c r="E42" s="45">
        <f>7*3.5</f>
        <v>24.5</v>
      </c>
      <c r="F42" s="46">
        <v>111.28</v>
      </c>
      <c r="G42" s="46">
        <f t="shared" ref="G42:G43" si="15">ROUND(I42*0.3,2)</f>
        <v>40.71</v>
      </c>
      <c r="H42" s="46">
        <f t="shared" ref="H42:H43" si="16">ROUND(I42*0.7,2)</f>
        <v>95</v>
      </c>
      <c r="I42" s="46">
        <f t="shared" ref="I42:I43" si="17">ROUND(F42*(1+$G$13),2)</f>
        <v>135.71</v>
      </c>
      <c r="J42" s="46">
        <f t="shared" ref="J42:J43" si="18">ROUND(G42*E42,2)</f>
        <v>997.4</v>
      </c>
      <c r="K42" s="46">
        <f t="shared" ref="K42:K43" si="19">ROUND(H42*E42,2)</f>
        <v>2327.5</v>
      </c>
      <c r="L42" s="46">
        <f t="shared" ref="L42:L43" si="20">K42+J42</f>
        <v>3324.9</v>
      </c>
      <c r="M42" s="47">
        <f t="shared" si="14"/>
        <v>0.008774033295</v>
      </c>
    </row>
    <row r="43" ht="55.5" customHeight="1">
      <c r="A43" s="41">
        <v>101657.0</v>
      </c>
      <c r="B43" s="42" t="s">
        <v>69</v>
      </c>
      <c r="C43" s="42" t="s">
        <v>70</v>
      </c>
      <c r="D43" s="44" t="s">
        <v>71</v>
      </c>
      <c r="E43" s="45">
        <v>6.0</v>
      </c>
      <c r="F43" s="46">
        <v>392.52</v>
      </c>
      <c r="G43" s="46">
        <f t="shared" si="15"/>
        <v>143.6</v>
      </c>
      <c r="H43" s="46">
        <f t="shared" si="16"/>
        <v>335.08</v>
      </c>
      <c r="I43" s="46">
        <f t="shared" si="17"/>
        <v>478.68</v>
      </c>
      <c r="J43" s="46">
        <f t="shared" si="18"/>
        <v>861.6</v>
      </c>
      <c r="K43" s="46">
        <f t="shared" si="19"/>
        <v>2010.48</v>
      </c>
      <c r="L43" s="46">
        <f t="shared" si="20"/>
        <v>2872.08</v>
      </c>
      <c r="M43" s="47">
        <f t="shared" si="14"/>
        <v>0.007579092768</v>
      </c>
    </row>
    <row r="44" ht="15.0" customHeight="1">
      <c r="A44" s="55"/>
      <c r="B44" s="56"/>
      <c r="C44" s="56"/>
      <c r="D44" s="57"/>
      <c r="E44" s="58"/>
      <c r="F44" s="59"/>
      <c r="G44" s="59"/>
      <c r="H44" s="59"/>
      <c r="I44" s="59"/>
      <c r="J44" s="59"/>
      <c r="K44" s="59"/>
      <c r="L44" s="59"/>
      <c r="M44" s="60"/>
    </row>
    <row r="45" ht="13.5" customHeight="1">
      <c r="A45" s="36"/>
      <c r="B45" s="37">
        <v>7.0</v>
      </c>
      <c r="C45" s="52" t="s">
        <v>72</v>
      </c>
      <c r="D45" s="53"/>
      <c r="E45" s="53"/>
      <c r="F45" s="53"/>
      <c r="G45" s="53"/>
      <c r="H45" s="54"/>
      <c r="I45" s="37"/>
      <c r="J45" s="37"/>
      <c r="K45" s="37"/>
      <c r="L45" s="39">
        <f>SUM(L46)</f>
        <v>141.13</v>
      </c>
      <c r="M45" s="40">
        <f t="shared" ref="M45:M46" si="21">L45/$L$78</f>
        <v>0.0003724260335</v>
      </c>
    </row>
    <row r="46" ht="13.5" customHeight="1">
      <c r="A46" s="41" t="s">
        <v>54</v>
      </c>
      <c r="B46" s="42" t="s">
        <v>73</v>
      </c>
      <c r="C46" s="42" t="s">
        <v>74</v>
      </c>
      <c r="D46" s="44" t="s">
        <v>52</v>
      </c>
      <c r="E46" s="45">
        <v>0.8</v>
      </c>
      <c r="F46" s="46">
        <f>ROUND(111.28*1.3,2)</f>
        <v>144.66</v>
      </c>
      <c r="G46" s="46">
        <f>ROUND(I46*0.3,2)</f>
        <v>52.92</v>
      </c>
      <c r="H46" s="46">
        <f>ROUND(I46*0.7,2)</f>
        <v>123.49</v>
      </c>
      <c r="I46" s="46">
        <f>ROUND(F46*(1+$G$13),2)</f>
        <v>176.41</v>
      </c>
      <c r="J46" s="46">
        <f>ROUND(G46*E46,2)</f>
        <v>42.34</v>
      </c>
      <c r="K46" s="46">
        <f>ROUND(H46*E46,2)</f>
        <v>98.79</v>
      </c>
      <c r="L46" s="46">
        <f>K46+J46</f>
        <v>141.13</v>
      </c>
      <c r="M46" s="47">
        <f t="shared" si="21"/>
        <v>0.0003724260335</v>
      </c>
    </row>
    <row r="47" ht="15.0" customHeight="1">
      <c r="A47" s="55"/>
      <c r="B47" s="56"/>
      <c r="C47" s="56"/>
      <c r="D47" s="57"/>
      <c r="E47" s="58"/>
      <c r="F47" s="59"/>
      <c r="G47" s="59"/>
      <c r="H47" s="59"/>
      <c r="I47" s="59"/>
      <c r="J47" s="59"/>
      <c r="K47" s="59"/>
      <c r="L47" s="59"/>
      <c r="M47" s="60"/>
    </row>
    <row r="48" ht="15.0" customHeight="1">
      <c r="A48" s="36"/>
      <c r="B48" s="37">
        <v>8.0</v>
      </c>
      <c r="C48" s="37" t="s">
        <v>75</v>
      </c>
      <c r="D48" s="37"/>
      <c r="E48" s="38"/>
      <c r="F48" s="37"/>
      <c r="G48" s="37"/>
      <c r="H48" s="37"/>
      <c r="I48" s="37"/>
      <c r="J48" s="37"/>
      <c r="K48" s="37"/>
      <c r="L48" s="39">
        <f>SUM(L49:L76)</f>
        <v>52850.6</v>
      </c>
      <c r="M48" s="40">
        <f t="shared" ref="M48:M76" si="22">L48/$L$78</f>
        <v>0.139466728</v>
      </c>
    </row>
    <row r="49" ht="42.0" customHeight="1">
      <c r="A49" s="61">
        <v>100719.0</v>
      </c>
      <c r="B49" s="42" t="s">
        <v>76</v>
      </c>
      <c r="C49" s="42" t="s">
        <v>77</v>
      </c>
      <c r="D49" s="44" t="s">
        <v>57</v>
      </c>
      <c r="E49" s="62">
        <f>ROUND(0.7*83.14,4)</f>
        <v>58.198</v>
      </c>
      <c r="F49" s="46">
        <v>12.14</v>
      </c>
      <c r="G49" s="46">
        <f t="shared" ref="G49:G76" si="23">ROUND(F49*(1+$G$13)*0.3,2)</f>
        <v>4.44</v>
      </c>
      <c r="H49" s="46">
        <f t="shared" ref="H49:H76" si="24">ROUND(F49*(1+$G$13)*0.7,2)</f>
        <v>10.36</v>
      </c>
      <c r="I49" s="46">
        <f t="shared" ref="I49:I76" si="25">H49+G49</f>
        <v>14.8</v>
      </c>
      <c r="J49" s="46">
        <f t="shared" ref="J49:J76" si="26">ROUND(G49*E49,2)</f>
        <v>258.4</v>
      </c>
      <c r="K49" s="46">
        <f>ROUND(H49*E49,2)</f>
        <v>602.93</v>
      </c>
      <c r="L49" s="46">
        <f t="shared" ref="L49:L76" si="27">K49+J49</f>
        <v>861.33</v>
      </c>
      <c r="M49" s="47">
        <f t="shared" si="22"/>
        <v>0.002272951998</v>
      </c>
    </row>
    <row r="50" ht="56.25" customHeight="1">
      <c r="A50" s="61">
        <v>100761.0</v>
      </c>
      <c r="B50" s="42" t="s">
        <v>78</v>
      </c>
      <c r="C50" s="42" t="s">
        <v>79</v>
      </c>
      <c r="D50" s="44" t="s">
        <v>57</v>
      </c>
      <c r="E50" s="62">
        <f>E49</f>
        <v>58.198</v>
      </c>
      <c r="F50" s="46">
        <v>52.38</v>
      </c>
      <c r="G50" s="46">
        <f t="shared" si="23"/>
        <v>19.16</v>
      </c>
      <c r="H50" s="46">
        <f t="shared" si="24"/>
        <v>44.71</v>
      </c>
      <c r="I50" s="46">
        <f t="shared" si="25"/>
        <v>63.87</v>
      </c>
      <c r="J50" s="46">
        <f t="shared" si="26"/>
        <v>1115.07</v>
      </c>
      <c r="K50" s="46">
        <f>ROUND(H50*E50,2)+0.01</f>
        <v>2602.04</v>
      </c>
      <c r="L50" s="46">
        <f t="shared" si="27"/>
        <v>3717.11</v>
      </c>
      <c r="M50" s="47">
        <f t="shared" si="22"/>
        <v>0.009809030918</v>
      </c>
    </row>
    <row r="51" ht="42.0" customHeight="1">
      <c r="A51" s="61">
        <v>100719.0</v>
      </c>
      <c r="B51" s="42" t="s">
        <v>80</v>
      </c>
      <c r="C51" s="42" t="s">
        <v>81</v>
      </c>
      <c r="D51" s="44" t="s">
        <v>57</v>
      </c>
      <c r="E51" s="62">
        <f>ROUND(0.7*83.155,4)</f>
        <v>58.2085</v>
      </c>
      <c r="F51" s="46">
        <v>12.14</v>
      </c>
      <c r="G51" s="46">
        <f t="shared" si="23"/>
        <v>4.44</v>
      </c>
      <c r="H51" s="46">
        <f t="shared" si="24"/>
        <v>10.36</v>
      </c>
      <c r="I51" s="46">
        <f t="shared" si="25"/>
        <v>14.8</v>
      </c>
      <c r="J51" s="46">
        <f t="shared" si="26"/>
        <v>258.45</v>
      </c>
      <c r="K51" s="46">
        <f>ROUND(H51*E51,2)</f>
        <v>603.04</v>
      </c>
      <c r="L51" s="46">
        <f t="shared" si="27"/>
        <v>861.49</v>
      </c>
      <c r="M51" s="47">
        <f t="shared" si="22"/>
        <v>0.00227337422</v>
      </c>
    </row>
    <row r="52" ht="42.0" customHeight="1">
      <c r="A52" s="61">
        <v>100761.0</v>
      </c>
      <c r="B52" s="42" t="s">
        <v>82</v>
      </c>
      <c r="C52" s="42" t="s">
        <v>83</v>
      </c>
      <c r="D52" s="44" t="s">
        <v>57</v>
      </c>
      <c r="E52" s="62">
        <f>E51</f>
        <v>58.2085</v>
      </c>
      <c r="F52" s="46">
        <v>52.38</v>
      </c>
      <c r="G52" s="46">
        <f t="shared" si="23"/>
        <v>19.16</v>
      </c>
      <c r="H52" s="46">
        <f t="shared" si="24"/>
        <v>44.71</v>
      </c>
      <c r="I52" s="46">
        <f t="shared" si="25"/>
        <v>63.87</v>
      </c>
      <c r="J52" s="46">
        <f t="shared" si="26"/>
        <v>1115.27</v>
      </c>
      <c r="K52" s="46">
        <f t="shared" ref="K52:K54" si="28">ROUND(H52*E52,2)+0.01</f>
        <v>2602.51</v>
      </c>
      <c r="L52" s="46">
        <f t="shared" si="27"/>
        <v>3717.78</v>
      </c>
      <c r="M52" s="47">
        <f t="shared" si="22"/>
        <v>0.009810798972</v>
      </c>
    </row>
    <row r="53" ht="42.0" customHeight="1">
      <c r="A53" s="61">
        <v>100719.0</v>
      </c>
      <c r="B53" s="42" t="s">
        <v>84</v>
      </c>
      <c r="C53" s="42" t="s">
        <v>85</v>
      </c>
      <c r="D53" s="44" t="s">
        <v>57</v>
      </c>
      <c r="E53" s="62">
        <f>ROUND(0.7*81.182,4)</f>
        <v>56.8274</v>
      </c>
      <c r="F53" s="46">
        <v>12.14</v>
      </c>
      <c r="G53" s="46">
        <f t="shared" si="23"/>
        <v>4.44</v>
      </c>
      <c r="H53" s="46">
        <f t="shared" si="24"/>
        <v>10.36</v>
      </c>
      <c r="I53" s="46">
        <f t="shared" si="25"/>
        <v>14.8</v>
      </c>
      <c r="J53" s="46">
        <f t="shared" si="26"/>
        <v>252.31</v>
      </c>
      <c r="K53" s="46">
        <f t="shared" si="28"/>
        <v>588.74</v>
      </c>
      <c r="L53" s="46">
        <f t="shared" si="27"/>
        <v>841.05</v>
      </c>
      <c r="M53" s="47">
        <f t="shared" si="22"/>
        <v>0.002219435382</v>
      </c>
    </row>
    <row r="54" ht="42.0" customHeight="1">
      <c r="A54" s="61">
        <v>100761.0</v>
      </c>
      <c r="B54" s="42" t="s">
        <v>86</v>
      </c>
      <c r="C54" s="42" t="s">
        <v>87</v>
      </c>
      <c r="D54" s="44" t="s">
        <v>57</v>
      </c>
      <c r="E54" s="62">
        <f>E53</f>
        <v>56.8274</v>
      </c>
      <c r="F54" s="46">
        <v>52.38</v>
      </c>
      <c r="G54" s="46">
        <f t="shared" si="23"/>
        <v>19.16</v>
      </c>
      <c r="H54" s="46">
        <f t="shared" si="24"/>
        <v>44.71</v>
      </c>
      <c r="I54" s="46">
        <f t="shared" si="25"/>
        <v>63.87</v>
      </c>
      <c r="J54" s="46">
        <f t="shared" si="26"/>
        <v>1088.81</v>
      </c>
      <c r="K54" s="46">
        <f t="shared" si="28"/>
        <v>2540.76</v>
      </c>
      <c r="L54" s="46">
        <f t="shared" si="27"/>
        <v>3629.57</v>
      </c>
      <c r="M54" s="47">
        <f t="shared" si="22"/>
        <v>0.009578022805</v>
      </c>
    </row>
    <row r="55" ht="42.0" customHeight="1">
      <c r="A55" s="61">
        <v>100719.0</v>
      </c>
      <c r="B55" s="42" t="s">
        <v>88</v>
      </c>
      <c r="C55" s="42" t="s">
        <v>89</v>
      </c>
      <c r="D55" s="44" t="s">
        <v>57</v>
      </c>
      <c r="E55" s="62">
        <f>ROUND(0.7*68.523,4)</f>
        <v>47.9661</v>
      </c>
      <c r="F55" s="46">
        <v>12.14</v>
      </c>
      <c r="G55" s="46">
        <f t="shared" si="23"/>
        <v>4.44</v>
      </c>
      <c r="H55" s="46">
        <f t="shared" si="24"/>
        <v>10.36</v>
      </c>
      <c r="I55" s="46">
        <f t="shared" si="25"/>
        <v>14.8</v>
      </c>
      <c r="J55" s="46">
        <f t="shared" si="26"/>
        <v>212.97</v>
      </c>
      <c r="K55" s="46">
        <f t="shared" ref="K55:K56" si="29">ROUND(H55*E55,2)</f>
        <v>496.93</v>
      </c>
      <c r="L55" s="46">
        <f t="shared" si="27"/>
        <v>709.9</v>
      </c>
      <c r="M55" s="47">
        <f t="shared" si="22"/>
        <v>0.001873345435</v>
      </c>
    </row>
    <row r="56" ht="42.0" customHeight="1">
      <c r="A56" s="61">
        <v>100761.0</v>
      </c>
      <c r="B56" s="42" t="s">
        <v>90</v>
      </c>
      <c r="C56" s="42" t="s">
        <v>91</v>
      </c>
      <c r="D56" s="44" t="s">
        <v>57</v>
      </c>
      <c r="E56" s="62">
        <f>E55</f>
        <v>47.9661</v>
      </c>
      <c r="F56" s="46">
        <v>52.38</v>
      </c>
      <c r="G56" s="46">
        <f t="shared" si="23"/>
        <v>19.16</v>
      </c>
      <c r="H56" s="46">
        <f t="shared" si="24"/>
        <v>44.71</v>
      </c>
      <c r="I56" s="46">
        <f t="shared" si="25"/>
        <v>63.87</v>
      </c>
      <c r="J56" s="46">
        <f t="shared" si="26"/>
        <v>919.03</v>
      </c>
      <c r="K56" s="46">
        <f t="shared" si="29"/>
        <v>2144.56</v>
      </c>
      <c r="L56" s="46">
        <f t="shared" si="27"/>
        <v>3063.59</v>
      </c>
      <c r="M56" s="47">
        <f t="shared" si="22"/>
        <v>0.008084465897</v>
      </c>
    </row>
    <row r="57" ht="42.0" customHeight="1">
      <c r="A57" s="61">
        <v>100719.0</v>
      </c>
      <c r="B57" s="42" t="s">
        <v>92</v>
      </c>
      <c r="C57" s="42" t="s">
        <v>93</v>
      </c>
      <c r="D57" s="44" t="s">
        <v>57</v>
      </c>
      <c r="E57" s="62">
        <f>22.1*0.2</f>
        <v>4.42</v>
      </c>
      <c r="F57" s="46">
        <v>12.14</v>
      </c>
      <c r="G57" s="46">
        <f t="shared" si="23"/>
        <v>4.44</v>
      </c>
      <c r="H57" s="46">
        <f t="shared" si="24"/>
        <v>10.36</v>
      </c>
      <c r="I57" s="46">
        <f t="shared" si="25"/>
        <v>14.8</v>
      </c>
      <c r="J57" s="46">
        <f t="shared" si="26"/>
        <v>19.62</v>
      </c>
      <c r="K57" s="46">
        <f>ROUND(H57*E57,2)+0.01</f>
        <v>45.8</v>
      </c>
      <c r="L57" s="46">
        <f t="shared" si="27"/>
        <v>65.42</v>
      </c>
      <c r="M57" s="47">
        <f t="shared" si="22"/>
        <v>0.0001726359464</v>
      </c>
    </row>
    <row r="58" ht="42.0" customHeight="1">
      <c r="A58" s="61">
        <v>100761.0</v>
      </c>
      <c r="B58" s="42" t="s">
        <v>94</v>
      </c>
      <c r="C58" s="42" t="s">
        <v>95</v>
      </c>
      <c r="D58" s="44" t="s">
        <v>57</v>
      </c>
      <c r="E58" s="62">
        <f>E57</f>
        <v>4.42</v>
      </c>
      <c r="F58" s="46">
        <v>52.38</v>
      </c>
      <c r="G58" s="46">
        <f t="shared" si="23"/>
        <v>19.16</v>
      </c>
      <c r="H58" s="46">
        <f t="shared" si="24"/>
        <v>44.71</v>
      </c>
      <c r="I58" s="46">
        <f t="shared" si="25"/>
        <v>63.87</v>
      </c>
      <c r="J58" s="46">
        <f t="shared" si="26"/>
        <v>84.69</v>
      </c>
      <c r="K58" s="46">
        <f t="shared" ref="K58:K61" si="30">ROUND(H58*E58,2)</f>
        <v>197.62</v>
      </c>
      <c r="L58" s="46">
        <f t="shared" si="27"/>
        <v>282.31</v>
      </c>
      <c r="M58" s="47">
        <f t="shared" si="22"/>
        <v>0.0007449840114</v>
      </c>
    </row>
    <row r="59" ht="13.5" customHeight="1">
      <c r="A59" s="61">
        <v>100719.0</v>
      </c>
      <c r="B59" s="42" t="s">
        <v>96</v>
      </c>
      <c r="C59" s="42" t="s">
        <v>97</v>
      </c>
      <c r="D59" s="44" t="s">
        <v>57</v>
      </c>
      <c r="E59" s="62">
        <f>ROUND(0.4*331.73,4)</f>
        <v>132.692</v>
      </c>
      <c r="F59" s="46">
        <v>12.14</v>
      </c>
      <c r="G59" s="46">
        <f t="shared" si="23"/>
        <v>4.44</v>
      </c>
      <c r="H59" s="46">
        <f t="shared" si="24"/>
        <v>10.36</v>
      </c>
      <c r="I59" s="46">
        <f t="shared" si="25"/>
        <v>14.8</v>
      </c>
      <c r="J59" s="46">
        <f t="shared" si="26"/>
        <v>589.15</v>
      </c>
      <c r="K59" s="46">
        <f t="shared" si="30"/>
        <v>1374.69</v>
      </c>
      <c r="L59" s="46">
        <f t="shared" si="27"/>
        <v>1963.84</v>
      </c>
      <c r="M59" s="47">
        <f t="shared" si="22"/>
        <v>0.005182350611</v>
      </c>
    </row>
    <row r="60" ht="41.25" customHeight="1">
      <c r="A60" s="61">
        <v>100761.0</v>
      </c>
      <c r="B60" s="42" t="s">
        <v>98</v>
      </c>
      <c r="C60" s="42" t="s">
        <v>99</v>
      </c>
      <c r="D60" s="44" t="s">
        <v>57</v>
      </c>
      <c r="E60" s="62">
        <f>E59</f>
        <v>132.692</v>
      </c>
      <c r="F60" s="46">
        <v>52.38</v>
      </c>
      <c r="G60" s="46">
        <f t="shared" si="23"/>
        <v>19.16</v>
      </c>
      <c r="H60" s="46">
        <f t="shared" si="24"/>
        <v>44.71</v>
      </c>
      <c r="I60" s="46">
        <f t="shared" si="25"/>
        <v>63.87</v>
      </c>
      <c r="J60" s="46">
        <f t="shared" si="26"/>
        <v>2542.38</v>
      </c>
      <c r="K60" s="46">
        <f t="shared" si="30"/>
        <v>5932.66</v>
      </c>
      <c r="L60" s="46">
        <f t="shared" si="27"/>
        <v>8475.04</v>
      </c>
      <c r="M60" s="47">
        <f t="shared" si="22"/>
        <v>0.02236466755</v>
      </c>
    </row>
    <row r="61" ht="13.5" customHeight="1">
      <c r="A61" s="61">
        <v>100719.0</v>
      </c>
      <c r="B61" s="42" t="s">
        <v>100</v>
      </c>
      <c r="C61" s="42" t="s">
        <v>101</v>
      </c>
      <c r="D61" s="44" t="s">
        <v>57</v>
      </c>
      <c r="E61" s="62">
        <f>ROUND(0.0508*171.89,4)</f>
        <v>8.732</v>
      </c>
      <c r="F61" s="46">
        <v>12.14</v>
      </c>
      <c r="G61" s="46">
        <f t="shared" si="23"/>
        <v>4.44</v>
      </c>
      <c r="H61" s="46">
        <f t="shared" si="24"/>
        <v>10.36</v>
      </c>
      <c r="I61" s="46">
        <f t="shared" si="25"/>
        <v>14.8</v>
      </c>
      <c r="J61" s="46">
        <f t="shared" si="26"/>
        <v>38.77</v>
      </c>
      <c r="K61" s="46">
        <f t="shared" si="30"/>
        <v>90.46</v>
      </c>
      <c r="L61" s="46">
        <f t="shared" si="27"/>
        <v>129.23</v>
      </c>
      <c r="M61" s="47">
        <f t="shared" si="22"/>
        <v>0.0003410232857</v>
      </c>
    </row>
    <row r="62" ht="13.5" customHeight="1">
      <c r="A62" s="61">
        <v>100761.0</v>
      </c>
      <c r="B62" s="42" t="s">
        <v>102</v>
      </c>
      <c r="C62" s="42" t="s">
        <v>103</v>
      </c>
      <c r="D62" s="44" t="s">
        <v>57</v>
      </c>
      <c r="E62" s="62">
        <f>E61</f>
        <v>8.732</v>
      </c>
      <c r="F62" s="46">
        <v>52.38</v>
      </c>
      <c r="G62" s="46">
        <f t="shared" si="23"/>
        <v>19.16</v>
      </c>
      <c r="H62" s="46">
        <f t="shared" si="24"/>
        <v>44.71</v>
      </c>
      <c r="I62" s="46">
        <f t="shared" si="25"/>
        <v>63.87</v>
      </c>
      <c r="J62" s="46">
        <f t="shared" si="26"/>
        <v>167.31</v>
      </c>
      <c r="K62" s="46">
        <f>ROUND(H62*E62,2)-0.01</f>
        <v>390.4</v>
      </c>
      <c r="L62" s="46">
        <f t="shared" si="27"/>
        <v>557.71</v>
      </c>
      <c r="M62" s="47">
        <f t="shared" si="22"/>
        <v>0.001471733318</v>
      </c>
    </row>
    <row r="63" ht="13.5" customHeight="1">
      <c r="A63" s="61">
        <v>100719.0</v>
      </c>
      <c r="B63" s="42" t="s">
        <v>104</v>
      </c>
      <c r="C63" s="42" t="s">
        <v>105</v>
      </c>
      <c r="D63" s="44" t="s">
        <v>57</v>
      </c>
      <c r="E63" s="62">
        <f>ROUND(2*3.14*0.0254*(0.0254+266.43),4)</f>
        <v>42.5028</v>
      </c>
      <c r="F63" s="46">
        <v>12.14</v>
      </c>
      <c r="G63" s="46">
        <f t="shared" si="23"/>
        <v>4.44</v>
      </c>
      <c r="H63" s="46">
        <f t="shared" si="24"/>
        <v>10.36</v>
      </c>
      <c r="I63" s="46">
        <f t="shared" si="25"/>
        <v>14.8</v>
      </c>
      <c r="J63" s="46">
        <f t="shared" si="26"/>
        <v>188.71</v>
      </c>
      <c r="K63" s="46">
        <f t="shared" ref="K63:K71" si="31">ROUND(H63*E63,2)</f>
        <v>440.33</v>
      </c>
      <c r="L63" s="46">
        <f t="shared" si="27"/>
        <v>629.04</v>
      </c>
      <c r="M63" s="47">
        <f t="shared" si="22"/>
        <v>0.001659965083</v>
      </c>
    </row>
    <row r="64" ht="13.5" customHeight="1">
      <c r="A64" s="61">
        <v>100761.0</v>
      </c>
      <c r="B64" s="42" t="s">
        <v>106</v>
      </c>
      <c r="C64" s="42" t="s">
        <v>107</v>
      </c>
      <c r="D64" s="44" t="s">
        <v>57</v>
      </c>
      <c r="E64" s="62">
        <f>E63</f>
        <v>42.5028</v>
      </c>
      <c r="F64" s="46">
        <v>52.38</v>
      </c>
      <c r="G64" s="46">
        <f t="shared" si="23"/>
        <v>19.16</v>
      </c>
      <c r="H64" s="46">
        <f t="shared" si="24"/>
        <v>44.71</v>
      </c>
      <c r="I64" s="46">
        <f t="shared" si="25"/>
        <v>63.87</v>
      </c>
      <c r="J64" s="46">
        <f t="shared" si="26"/>
        <v>814.35</v>
      </c>
      <c r="K64" s="46">
        <f t="shared" si="31"/>
        <v>1900.3</v>
      </c>
      <c r="L64" s="46">
        <f t="shared" si="27"/>
        <v>2714.65</v>
      </c>
      <c r="M64" s="47">
        <f t="shared" si="22"/>
        <v>0.007163652887</v>
      </c>
    </row>
    <row r="65" ht="13.5" customHeight="1">
      <c r="A65" s="61">
        <v>100719.0</v>
      </c>
      <c r="B65" s="42" t="s">
        <v>108</v>
      </c>
      <c r="C65" s="42" t="s">
        <v>109</v>
      </c>
      <c r="D65" s="44" t="s">
        <v>57</v>
      </c>
      <c r="E65" s="62">
        <f>ROUND(2*3.14*0.016*(0.016+32.05),4)</f>
        <v>3.222</v>
      </c>
      <c r="F65" s="46">
        <v>12.14</v>
      </c>
      <c r="G65" s="46">
        <f t="shared" si="23"/>
        <v>4.44</v>
      </c>
      <c r="H65" s="46">
        <f t="shared" si="24"/>
        <v>10.36</v>
      </c>
      <c r="I65" s="46">
        <f t="shared" si="25"/>
        <v>14.8</v>
      </c>
      <c r="J65" s="46">
        <f t="shared" si="26"/>
        <v>14.31</v>
      </c>
      <c r="K65" s="46">
        <f t="shared" si="31"/>
        <v>33.38</v>
      </c>
      <c r="L65" s="46">
        <f t="shared" si="27"/>
        <v>47.69</v>
      </c>
      <c r="M65" s="47">
        <f t="shared" si="22"/>
        <v>0.000125848491</v>
      </c>
    </row>
    <row r="66" ht="13.5" customHeight="1">
      <c r="A66" s="61">
        <v>100761.0</v>
      </c>
      <c r="B66" s="42" t="s">
        <v>110</v>
      </c>
      <c r="C66" s="42" t="s">
        <v>111</v>
      </c>
      <c r="D66" s="44" t="s">
        <v>57</v>
      </c>
      <c r="E66" s="62">
        <f>E65</f>
        <v>3.222</v>
      </c>
      <c r="F66" s="46">
        <v>52.38</v>
      </c>
      <c r="G66" s="46">
        <f t="shared" si="23"/>
        <v>19.16</v>
      </c>
      <c r="H66" s="46">
        <f t="shared" si="24"/>
        <v>44.71</v>
      </c>
      <c r="I66" s="46">
        <f t="shared" si="25"/>
        <v>63.87</v>
      </c>
      <c r="J66" s="46">
        <f t="shared" si="26"/>
        <v>61.73</v>
      </c>
      <c r="K66" s="46">
        <f t="shared" si="31"/>
        <v>144.06</v>
      </c>
      <c r="L66" s="46">
        <f t="shared" si="27"/>
        <v>205.79</v>
      </c>
      <c r="M66" s="47">
        <f t="shared" si="22"/>
        <v>0.0005430564263</v>
      </c>
    </row>
    <row r="67" ht="13.5" customHeight="1">
      <c r="A67" s="61">
        <v>100719.0</v>
      </c>
      <c r="B67" s="42" t="s">
        <v>112</v>
      </c>
      <c r="C67" s="42" t="s">
        <v>113</v>
      </c>
      <c r="D67" s="44" t="s">
        <v>57</v>
      </c>
      <c r="E67" s="62">
        <v>110.0</v>
      </c>
      <c r="F67" s="46">
        <v>12.14</v>
      </c>
      <c r="G67" s="46">
        <f t="shared" si="23"/>
        <v>4.44</v>
      </c>
      <c r="H67" s="46">
        <f t="shared" si="24"/>
        <v>10.36</v>
      </c>
      <c r="I67" s="46">
        <f t="shared" si="25"/>
        <v>14.8</v>
      </c>
      <c r="J67" s="46">
        <f t="shared" si="26"/>
        <v>488.4</v>
      </c>
      <c r="K67" s="46">
        <f t="shared" si="31"/>
        <v>1139.6</v>
      </c>
      <c r="L67" s="46">
        <f t="shared" si="27"/>
        <v>1628</v>
      </c>
      <c r="M67" s="47">
        <f t="shared" si="22"/>
        <v>0.004296107012</v>
      </c>
    </row>
    <row r="68" ht="13.5" customHeight="1">
      <c r="A68" s="61">
        <v>100761.0</v>
      </c>
      <c r="B68" s="42" t="s">
        <v>114</v>
      </c>
      <c r="C68" s="42" t="s">
        <v>115</v>
      </c>
      <c r="D68" s="44" t="s">
        <v>57</v>
      </c>
      <c r="E68" s="62">
        <f>E67</f>
        <v>110</v>
      </c>
      <c r="F68" s="46">
        <v>52.38</v>
      </c>
      <c r="G68" s="46">
        <f t="shared" si="23"/>
        <v>19.16</v>
      </c>
      <c r="H68" s="46">
        <f t="shared" si="24"/>
        <v>44.71</v>
      </c>
      <c r="I68" s="46">
        <f t="shared" si="25"/>
        <v>63.87</v>
      </c>
      <c r="J68" s="46">
        <f t="shared" si="26"/>
        <v>2107.6</v>
      </c>
      <c r="K68" s="46">
        <f t="shared" si="31"/>
        <v>4918.1</v>
      </c>
      <c r="L68" s="46">
        <f t="shared" si="27"/>
        <v>7025.7</v>
      </c>
      <c r="M68" s="47">
        <f t="shared" si="22"/>
        <v>0.01854002398</v>
      </c>
    </row>
    <row r="69" ht="13.5" customHeight="1">
      <c r="A69" s="61">
        <v>100719.0</v>
      </c>
      <c r="B69" s="42" t="s">
        <v>116</v>
      </c>
      <c r="C69" s="42" t="s">
        <v>117</v>
      </c>
      <c r="D69" s="44" t="s">
        <v>57</v>
      </c>
      <c r="E69" s="62">
        <v>140.0</v>
      </c>
      <c r="F69" s="46">
        <v>12.14</v>
      </c>
      <c r="G69" s="46">
        <f t="shared" si="23"/>
        <v>4.44</v>
      </c>
      <c r="H69" s="46">
        <f t="shared" si="24"/>
        <v>10.36</v>
      </c>
      <c r="I69" s="46">
        <f t="shared" si="25"/>
        <v>14.8</v>
      </c>
      <c r="J69" s="46">
        <f t="shared" si="26"/>
        <v>621.6</v>
      </c>
      <c r="K69" s="46">
        <f t="shared" si="31"/>
        <v>1450.4</v>
      </c>
      <c r="L69" s="46">
        <f t="shared" si="27"/>
        <v>2072</v>
      </c>
      <c r="M69" s="47">
        <f t="shared" si="22"/>
        <v>0.005467772561</v>
      </c>
    </row>
    <row r="70" ht="13.5" customHeight="1">
      <c r="A70" s="61">
        <v>100761.0</v>
      </c>
      <c r="B70" s="42" t="s">
        <v>118</v>
      </c>
      <c r="C70" s="42" t="s">
        <v>119</v>
      </c>
      <c r="D70" s="44" t="s">
        <v>57</v>
      </c>
      <c r="E70" s="62">
        <f>E69</f>
        <v>140</v>
      </c>
      <c r="F70" s="46">
        <v>52.38</v>
      </c>
      <c r="G70" s="46">
        <f t="shared" si="23"/>
        <v>19.16</v>
      </c>
      <c r="H70" s="46">
        <f t="shared" si="24"/>
        <v>44.71</v>
      </c>
      <c r="I70" s="46">
        <f t="shared" si="25"/>
        <v>63.87</v>
      </c>
      <c r="J70" s="46">
        <f t="shared" si="26"/>
        <v>2682.4</v>
      </c>
      <c r="K70" s="46">
        <f t="shared" si="31"/>
        <v>6259.4</v>
      </c>
      <c r="L70" s="46">
        <f t="shared" si="27"/>
        <v>8941.8</v>
      </c>
      <c r="M70" s="47">
        <f t="shared" si="22"/>
        <v>0.02359639415</v>
      </c>
    </row>
    <row r="71" ht="13.5" customHeight="1">
      <c r="A71" s="61">
        <v>100719.0</v>
      </c>
      <c r="B71" s="42" t="s">
        <v>120</v>
      </c>
      <c r="C71" s="42" t="s">
        <v>121</v>
      </c>
      <c r="D71" s="44" t="s">
        <v>57</v>
      </c>
      <c r="E71" s="62">
        <f>ROUND(((0.5*2.2*5)+(0.45*0.15*10)),4)</f>
        <v>6.175</v>
      </c>
      <c r="F71" s="46">
        <v>12.14</v>
      </c>
      <c r="G71" s="46">
        <f t="shared" si="23"/>
        <v>4.44</v>
      </c>
      <c r="H71" s="46">
        <f t="shared" si="24"/>
        <v>10.36</v>
      </c>
      <c r="I71" s="46">
        <f t="shared" si="25"/>
        <v>14.8</v>
      </c>
      <c r="J71" s="46">
        <f t="shared" si="26"/>
        <v>27.42</v>
      </c>
      <c r="K71" s="46">
        <f t="shared" si="31"/>
        <v>63.97</v>
      </c>
      <c r="L71" s="46">
        <f t="shared" si="27"/>
        <v>91.39</v>
      </c>
      <c r="M71" s="47">
        <f t="shared" si="22"/>
        <v>0.0002411678254</v>
      </c>
    </row>
    <row r="72" ht="13.5" customHeight="1">
      <c r="A72" s="61">
        <v>100761.0</v>
      </c>
      <c r="B72" s="42" t="s">
        <v>122</v>
      </c>
      <c r="C72" s="42" t="s">
        <v>123</v>
      </c>
      <c r="D72" s="44" t="s">
        <v>57</v>
      </c>
      <c r="E72" s="62">
        <f>E71</f>
        <v>6.175</v>
      </c>
      <c r="F72" s="46">
        <v>52.38</v>
      </c>
      <c r="G72" s="46">
        <f t="shared" si="23"/>
        <v>19.16</v>
      </c>
      <c r="H72" s="46">
        <f t="shared" si="24"/>
        <v>44.71</v>
      </c>
      <c r="I72" s="46">
        <f t="shared" si="25"/>
        <v>63.87</v>
      </c>
      <c r="J72" s="46">
        <f t="shared" si="26"/>
        <v>118.31</v>
      </c>
      <c r="K72" s="46">
        <f>ROUND(H72*E72,2)+0.01</f>
        <v>276.09</v>
      </c>
      <c r="L72" s="46">
        <f t="shared" si="27"/>
        <v>394.4</v>
      </c>
      <c r="M72" s="47">
        <f t="shared" si="22"/>
        <v>0.001040776785</v>
      </c>
    </row>
    <row r="73" ht="13.5" customHeight="1">
      <c r="A73" s="61">
        <v>100719.0</v>
      </c>
      <c r="B73" s="42" t="s">
        <v>124</v>
      </c>
      <c r="C73" s="42" t="s">
        <v>125</v>
      </c>
      <c r="D73" s="44" t="s">
        <v>57</v>
      </c>
      <c r="E73" s="62">
        <f>ROUND(2*3.14*0.034*(0.034+12.73),4)</f>
        <v>2.7254</v>
      </c>
      <c r="F73" s="46">
        <v>12.14</v>
      </c>
      <c r="G73" s="46">
        <f t="shared" si="23"/>
        <v>4.44</v>
      </c>
      <c r="H73" s="46">
        <f t="shared" si="24"/>
        <v>10.36</v>
      </c>
      <c r="I73" s="46">
        <f t="shared" si="25"/>
        <v>14.8</v>
      </c>
      <c r="J73" s="46">
        <f t="shared" si="26"/>
        <v>12.1</v>
      </c>
      <c r="K73" s="46">
        <f t="shared" ref="K73:K74" si="32">ROUND(H73*E73,2)</f>
        <v>28.24</v>
      </c>
      <c r="L73" s="46">
        <f t="shared" si="27"/>
        <v>40.34</v>
      </c>
      <c r="M73" s="47">
        <f t="shared" si="22"/>
        <v>0.0001064526762</v>
      </c>
    </row>
    <row r="74" ht="13.5" customHeight="1">
      <c r="A74" s="61">
        <v>100761.0</v>
      </c>
      <c r="B74" s="42" t="s">
        <v>126</v>
      </c>
      <c r="C74" s="42" t="s">
        <v>127</v>
      </c>
      <c r="D74" s="44" t="s">
        <v>57</v>
      </c>
      <c r="E74" s="62">
        <f>E73</f>
        <v>2.7254</v>
      </c>
      <c r="F74" s="46">
        <v>52.38</v>
      </c>
      <c r="G74" s="46">
        <f t="shared" si="23"/>
        <v>19.16</v>
      </c>
      <c r="H74" s="46">
        <f t="shared" si="24"/>
        <v>44.71</v>
      </c>
      <c r="I74" s="46">
        <f t="shared" si="25"/>
        <v>63.87</v>
      </c>
      <c r="J74" s="46">
        <f t="shared" si="26"/>
        <v>52.22</v>
      </c>
      <c r="K74" s="46">
        <f t="shared" si="32"/>
        <v>121.85</v>
      </c>
      <c r="L74" s="46">
        <f t="shared" si="27"/>
        <v>174.07</v>
      </c>
      <c r="M74" s="47">
        <f t="shared" si="22"/>
        <v>0.0004593509506</v>
      </c>
    </row>
    <row r="75" ht="13.5" customHeight="1">
      <c r="A75" s="61">
        <v>100719.0</v>
      </c>
      <c r="B75" s="42" t="s">
        <v>128</v>
      </c>
      <c r="C75" s="42" t="s">
        <v>129</v>
      </c>
      <c r="D75" s="44" t="s">
        <v>57</v>
      </c>
      <c r="E75" s="62">
        <f>ROUND(2*3.14*0.0254*(0.0254+0.8),4)</f>
        <v>0.1317</v>
      </c>
      <c r="F75" s="46">
        <v>12.14</v>
      </c>
      <c r="G75" s="46">
        <f t="shared" si="23"/>
        <v>4.44</v>
      </c>
      <c r="H75" s="46">
        <f t="shared" si="24"/>
        <v>10.36</v>
      </c>
      <c r="I75" s="46">
        <f t="shared" si="25"/>
        <v>14.8</v>
      </c>
      <c r="J75" s="46">
        <f t="shared" si="26"/>
        <v>0.58</v>
      </c>
      <c r="K75" s="46">
        <f>ROUND(H75*E75,2)+0.01</f>
        <v>1.37</v>
      </c>
      <c r="L75" s="46">
        <f t="shared" si="27"/>
        <v>1.95</v>
      </c>
      <c r="M75" s="47">
        <f t="shared" si="22"/>
        <v>0.000005145828423</v>
      </c>
    </row>
    <row r="76" ht="13.5" customHeight="1">
      <c r="A76" s="61">
        <v>100761.0</v>
      </c>
      <c r="B76" s="42" t="s">
        <v>130</v>
      </c>
      <c r="C76" s="42" t="s">
        <v>131</v>
      </c>
      <c r="D76" s="44" t="s">
        <v>57</v>
      </c>
      <c r="E76" s="62">
        <f>E75</f>
        <v>0.1317</v>
      </c>
      <c r="F76" s="46">
        <v>52.38</v>
      </c>
      <c r="G76" s="46">
        <f t="shared" si="23"/>
        <v>19.16</v>
      </c>
      <c r="H76" s="46">
        <f t="shared" si="24"/>
        <v>44.71</v>
      </c>
      <c r="I76" s="46">
        <f t="shared" si="25"/>
        <v>63.87</v>
      </c>
      <c r="J76" s="46">
        <f t="shared" si="26"/>
        <v>2.52</v>
      </c>
      <c r="K76" s="46">
        <f>ROUND(H76*E76,2)</f>
        <v>5.89</v>
      </c>
      <c r="L76" s="46">
        <f t="shared" si="27"/>
        <v>8.41</v>
      </c>
      <c r="M76" s="47">
        <f t="shared" si="22"/>
        <v>0.00002219303438</v>
      </c>
    </row>
    <row r="77" ht="15.0" customHeight="1">
      <c r="A77" s="63"/>
      <c r="B77" s="64"/>
      <c r="C77" s="64"/>
      <c r="D77" s="65"/>
      <c r="E77" s="66"/>
      <c r="F77" s="67"/>
      <c r="G77" s="67"/>
      <c r="H77" s="67"/>
      <c r="I77" s="67"/>
      <c r="J77" s="67"/>
      <c r="K77" s="67"/>
      <c r="L77" s="67"/>
      <c r="M77" s="68"/>
    </row>
    <row r="78" ht="13.5" customHeight="1">
      <c r="A78" s="1"/>
      <c r="B78" s="69"/>
      <c r="C78" s="69"/>
      <c r="D78" s="69"/>
      <c r="E78" s="69"/>
      <c r="F78" s="69"/>
      <c r="G78" s="69"/>
      <c r="H78" s="69"/>
      <c r="I78" s="69" t="s">
        <v>132</v>
      </c>
      <c r="J78" s="70">
        <f t="shared" ref="J78:K78" si="33">SUM(J18:J77)</f>
        <v>113711.14</v>
      </c>
      <c r="K78" s="70">
        <f t="shared" si="33"/>
        <v>265236.59</v>
      </c>
      <c r="L78" s="70">
        <f>J78+K78</f>
        <v>378947.73</v>
      </c>
      <c r="M78" s="71">
        <f>M17+M29+M32+M35+M38+M41+M45+M48</f>
        <v>1</v>
      </c>
    </row>
    <row r="79" ht="13.5" customHeight="1">
      <c r="A79" s="1"/>
      <c r="I79" s="72"/>
      <c r="J79" s="72" t="s">
        <v>133</v>
      </c>
      <c r="K79" s="72" t="s">
        <v>134</v>
      </c>
      <c r="L79" s="72" t="s">
        <v>19</v>
      </c>
      <c r="M79" s="72"/>
    </row>
    <row r="80" ht="13.5" customHeight="1">
      <c r="A80" s="1"/>
      <c r="B80" s="73"/>
      <c r="C80" s="73"/>
      <c r="D80" s="73"/>
      <c r="E80" s="73"/>
      <c r="F80" s="73"/>
      <c r="G80" s="73"/>
      <c r="H80" s="73"/>
      <c r="I80" s="72"/>
      <c r="J80" s="72"/>
      <c r="K80" s="72"/>
      <c r="L80" s="72"/>
      <c r="M80" s="72"/>
    </row>
    <row r="81" ht="13.5" customHeight="1">
      <c r="A81" s="1"/>
      <c r="B81" s="74" t="s">
        <v>135</v>
      </c>
      <c r="C81" s="7"/>
      <c r="D81" s="7"/>
      <c r="E81" s="7"/>
      <c r="F81" s="7"/>
      <c r="G81" s="7"/>
      <c r="H81" s="8"/>
      <c r="I81" s="72"/>
      <c r="J81" s="72"/>
      <c r="K81" s="72"/>
      <c r="L81" s="72"/>
      <c r="M81" s="72"/>
    </row>
    <row r="82" ht="27.75" customHeight="1">
      <c r="A82" s="1"/>
      <c r="B82" s="74"/>
      <c r="C82" s="7"/>
      <c r="D82" s="7"/>
      <c r="E82" s="7"/>
      <c r="F82" s="7"/>
      <c r="G82" s="7"/>
      <c r="H82" s="7"/>
      <c r="I82" s="8"/>
      <c r="J82" s="72"/>
      <c r="K82" s="72"/>
      <c r="L82" s="75"/>
      <c r="M82" s="72"/>
    </row>
    <row r="83" ht="13.5" customHeight="1">
      <c r="A83" s="1"/>
      <c r="B83" s="69"/>
      <c r="C83" s="73"/>
      <c r="D83" s="69"/>
      <c r="E83" s="69"/>
      <c r="F83" s="69"/>
      <c r="G83" s="69"/>
      <c r="H83" s="69"/>
      <c r="I83" s="76"/>
      <c r="J83" s="8"/>
      <c r="K83" s="77"/>
      <c r="L83" s="7"/>
      <c r="M83" s="8"/>
    </row>
    <row r="84" ht="13.5" customHeight="1">
      <c r="A84" s="1"/>
      <c r="B84" s="69"/>
      <c r="C84" s="73" t="s">
        <v>136</v>
      </c>
      <c r="D84" s="69"/>
      <c r="E84" s="69"/>
      <c r="F84" s="69"/>
      <c r="G84" s="69"/>
      <c r="H84" s="69"/>
      <c r="I84" s="76"/>
      <c r="J84" s="8"/>
      <c r="K84" s="77"/>
      <c r="L84" s="7"/>
      <c r="M84" s="8"/>
    </row>
    <row r="85" ht="13.5" customHeight="1">
      <c r="A85" s="1"/>
      <c r="B85" s="69"/>
      <c r="C85" s="73"/>
      <c r="D85" s="69"/>
      <c r="E85" s="69"/>
      <c r="F85" s="69"/>
      <c r="G85" s="69"/>
      <c r="H85" s="69"/>
      <c r="I85" s="76"/>
      <c r="J85" s="8"/>
      <c r="K85" s="77"/>
      <c r="L85" s="7"/>
      <c r="M85" s="8"/>
    </row>
    <row r="86" ht="13.5" customHeight="1">
      <c r="A86" s="1"/>
      <c r="B86" s="78"/>
      <c r="D86" s="79"/>
      <c r="E86" s="79"/>
      <c r="F86" s="79"/>
      <c r="G86" s="79"/>
    </row>
    <row r="87" ht="13.5" customHeight="1">
      <c r="A87" s="1"/>
      <c r="D87" s="80" t="s">
        <v>137</v>
      </c>
      <c r="E87" s="81"/>
      <c r="F87" s="81"/>
      <c r="G87" s="81"/>
    </row>
    <row r="88" ht="13.5" customHeight="1">
      <c r="A88" s="1"/>
      <c r="D88" s="1" t="s">
        <v>138</v>
      </c>
    </row>
    <row r="89" ht="13.5" customHeight="1">
      <c r="A89" s="1"/>
    </row>
    <row r="90" ht="13.5" customHeight="1">
      <c r="A90" s="1"/>
      <c r="B90" s="82" t="s">
        <v>139</v>
      </c>
    </row>
    <row r="91" ht="13.5" customHeight="1">
      <c r="A91" s="1"/>
      <c r="B91" s="82"/>
      <c r="K91" s="10"/>
    </row>
    <row r="92" ht="13.5" customHeight="1">
      <c r="A92" s="1"/>
      <c r="K92" s="10"/>
    </row>
    <row r="93" ht="13.5" customHeight="1">
      <c r="A93" s="1"/>
      <c r="K93" s="10"/>
    </row>
    <row r="94" ht="13.5" customHeight="1">
      <c r="A94" s="1"/>
    </row>
    <row r="95" ht="13.5" customHeight="1">
      <c r="A95" s="1"/>
    </row>
    <row r="96" ht="13.5" customHeight="1">
      <c r="A96" s="1"/>
    </row>
    <row r="97" ht="13.5" customHeight="1">
      <c r="A97" s="1"/>
    </row>
    <row r="98" ht="13.5" customHeight="1">
      <c r="A98" s="1"/>
    </row>
    <row r="99" ht="13.5" customHeight="1">
      <c r="A99" s="1"/>
    </row>
    <row r="100" ht="13.5" customHeight="1">
      <c r="A100" s="1"/>
    </row>
    <row r="101" ht="13.5" customHeight="1">
      <c r="A101" s="1"/>
    </row>
    <row r="102" ht="13.5" customHeight="1">
      <c r="A102" s="1"/>
    </row>
    <row r="103" ht="13.5" customHeight="1">
      <c r="A103" s="1"/>
    </row>
    <row r="104" ht="13.5" customHeight="1">
      <c r="A104" s="1"/>
    </row>
    <row r="105" ht="13.5" customHeight="1">
      <c r="A105" s="1"/>
    </row>
    <row r="106" ht="13.5" customHeight="1">
      <c r="A106" s="1"/>
    </row>
    <row r="107" ht="13.5" customHeight="1">
      <c r="A107" s="1"/>
    </row>
    <row r="108" ht="13.5" customHeight="1">
      <c r="A108" s="1"/>
    </row>
    <row r="109" ht="13.5" customHeight="1">
      <c r="A109" s="1"/>
    </row>
    <row r="110" ht="13.5" customHeight="1">
      <c r="A110" s="1"/>
    </row>
    <row r="111" ht="13.5" customHeight="1">
      <c r="A111" s="1"/>
    </row>
    <row r="112" ht="13.5" customHeight="1">
      <c r="A112" s="1"/>
    </row>
    <row r="113" ht="13.5" customHeight="1">
      <c r="A113" s="1"/>
    </row>
    <row r="114" ht="13.5" customHeight="1">
      <c r="A114" s="1"/>
    </row>
    <row r="115" ht="13.5" customHeight="1">
      <c r="A115" s="1"/>
    </row>
    <row r="116" ht="13.5" customHeight="1">
      <c r="A116" s="1"/>
    </row>
    <row r="117" ht="13.5" customHeight="1">
      <c r="A117" s="1"/>
    </row>
    <row r="118" ht="13.5" customHeight="1">
      <c r="A118" s="1"/>
    </row>
    <row r="119" ht="13.5" customHeight="1">
      <c r="A119" s="1"/>
    </row>
    <row r="120" ht="13.5" customHeight="1">
      <c r="A120" s="1"/>
    </row>
    <row r="121" ht="13.5" customHeight="1">
      <c r="A121" s="1"/>
    </row>
    <row r="122" ht="13.5" customHeight="1">
      <c r="A122" s="1"/>
    </row>
    <row r="123" ht="13.5" customHeight="1">
      <c r="A123" s="1"/>
    </row>
    <row r="124" ht="13.5" customHeight="1">
      <c r="A124" s="1"/>
    </row>
    <row r="125" ht="13.5" customHeight="1">
      <c r="A125" s="1"/>
    </row>
    <row r="126" ht="13.5" customHeight="1">
      <c r="A126" s="1"/>
    </row>
    <row r="127" ht="13.5" customHeight="1">
      <c r="A127" s="1"/>
    </row>
    <row r="128" ht="13.5" customHeight="1">
      <c r="A128" s="1"/>
    </row>
    <row r="129" ht="13.5" customHeight="1">
      <c r="A129" s="1"/>
    </row>
    <row r="130" ht="13.5" customHeight="1">
      <c r="A130" s="1"/>
    </row>
    <row r="131" ht="13.5" customHeight="1">
      <c r="A131" s="1"/>
    </row>
    <row r="132" ht="13.5" customHeight="1">
      <c r="A132" s="1"/>
    </row>
    <row r="133" ht="13.5" customHeight="1">
      <c r="A133" s="1"/>
    </row>
    <row r="134" ht="13.5" customHeight="1">
      <c r="A134" s="1"/>
    </row>
    <row r="135" ht="13.5" customHeight="1">
      <c r="A135" s="1"/>
    </row>
    <row r="136" ht="13.5" customHeight="1">
      <c r="A136" s="1"/>
    </row>
    <row r="137" ht="13.5" customHeight="1">
      <c r="A137" s="1"/>
    </row>
    <row r="138" ht="13.5" customHeight="1">
      <c r="A138" s="1"/>
    </row>
    <row r="139" ht="13.5" customHeight="1">
      <c r="A139" s="1"/>
    </row>
    <row r="140" ht="13.5" customHeight="1">
      <c r="A140" s="1"/>
    </row>
    <row r="141" ht="13.5" customHeight="1">
      <c r="A141" s="1"/>
    </row>
    <row r="142" ht="13.5" customHeight="1">
      <c r="A142" s="1"/>
    </row>
    <row r="143" ht="13.5" customHeight="1">
      <c r="A143" s="1"/>
    </row>
    <row r="144" ht="13.5" customHeight="1">
      <c r="A144" s="1"/>
    </row>
    <row r="145" ht="13.5" customHeight="1">
      <c r="A145" s="1"/>
    </row>
    <row r="146" ht="13.5" customHeight="1">
      <c r="A146" s="1"/>
    </row>
    <row r="147" ht="13.5" customHeight="1">
      <c r="A147" s="1"/>
    </row>
    <row r="148" ht="13.5" customHeight="1">
      <c r="A148" s="1"/>
    </row>
    <row r="149" ht="13.5" customHeight="1">
      <c r="A149" s="1"/>
    </row>
    <row r="150" ht="13.5" customHeight="1">
      <c r="A150" s="1"/>
    </row>
    <row r="151" ht="13.5" customHeight="1">
      <c r="A151" s="1"/>
    </row>
    <row r="152" ht="13.5" customHeight="1">
      <c r="A152" s="1"/>
    </row>
    <row r="153" ht="13.5" customHeight="1">
      <c r="A153" s="1"/>
    </row>
    <row r="154" ht="13.5" customHeight="1">
      <c r="A154" s="1"/>
    </row>
    <row r="155" ht="13.5" customHeight="1">
      <c r="A155" s="1"/>
    </row>
    <row r="156" ht="13.5" customHeight="1">
      <c r="A156" s="1"/>
    </row>
    <row r="157" ht="13.5" customHeight="1">
      <c r="A157" s="1"/>
    </row>
    <row r="158" ht="13.5" customHeight="1">
      <c r="A158" s="1"/>
    </row>
    <row r="159" ht="13.5" customHeight="1">
      <c r="A159" s="1"/>
    </row>
    <row r="160" ht="13.5" customHeight="1">
      <c r="A160" s="1"/>
    </row>
    <row r="161" ht="13.5" customHeight="1">
      <c r="A161" s="1"/>
    </row>
    <row r="162" ht="13.5" customHeight="1">
      <c r="A162" s="1"/>
    </row>
    <row r="163" ht="13.5" customHeight="1">
      <c r="A163" s="1"/>
    </row>
    <row r="164" ht="13.5" customHeight="1">
      <c r="A164" s="1"/>
    </row>
    <row r="165" ht="13.5" customHeight="1">
      <c r="A165" s="1"/>
    </row>
    <row r="166" ht="13.5" customHeight="1">
      <c r="A166" s="1"/>
    </row>
    <row r="167" ht="13.5" customHeight="1">
      <c r="A167" s="1"/>
    </row>
    <row r="168" ht="13.5" customHeight="1">
      <c r="A168" s="1"/>
    </row>
    <row r="169" ht="13.5" customHeight="1">
      <c r="A169" s="1"/>
    </row>
    <row r="170" ht="13.5" customHeight="1">
      <c r="A170" s="1"/>
    </row>
    <row r="171" ht="13.5" customHeight="1">
      <c r="A171" s="1"/>
    </row>
    <row r="172" ht="13.5" customHeight="1">
      <c r="A172" s="1"/>
    </row>
    <row r="173" ht="13.5" customHeight="1">
      <c r="A173" s="1"/>
    </row>
    <row r="174" ht="13.5" customHeight="1">
      <c r="A174" s="1"/>
    </row>
    <row r="175" ht="13.5" customHeight="1">
      <c r="A175" s="1"/>
    </row>
    <row r="176" ht="13.5" customHeight="1">
      <c r="A176" s="1"/>
    </row>
    <row r="177" ht="13.5" customHeight="1">
      <c r="A177" s="1"/>
    </row>
    <row r="178" ht="13.5" customHeight="1">
      <c r="A178" s="1"/>
    </row>
    <row r="179" ht="13.5" customHeight="1">
      <c r="A179" s="1"/>
    </row>
    <row r="180" ht="13.5" customHeight="1">
      <c r="A180" s="1"/>
    </row>
    <row r="181" ht="13.5" customHeight="1">
      <c r="A181" s="1"/>
    </row>
    <row r="182" ht="13.5" customHeight="1">
      <c r="A182" s="1"/>
    </row>
    <row r="183" ht="13.5" customHeight="1">
      <c r="A183" s="1"/>
    </row>
    <row r="184" ht="13.5" customHeight="1">
      <c r="A184" s="1"/>
    </row>
    <row r="185" ht="13.5" customHeight="1">
      <c r="A185" s="1"/>
    </row>
    <row r="186" ht="13.5" customHeight="1">
      <c r="A186" s="1"/>
    </row>
    <row r="187" ht="13.5" customHeight="1">
      <c r="A187" s="1"/>
    </row>
    <row r="188" ht="13.5" customHeight="1">
      <c r="A188" s="1"/>
    </row>
    <row r="189" ht="13.5" customHeight="1">
      <c r="A189" s="1"/>
    </row>
    <row r="190" ht="13.5" customHeight="1">
      <c r="A190" s="1"/>
    </row>
    <row r="191" ht="13.5" customHeight="1">
      <c r="A191" s="1"/>
    </row>
    <row r="192" ht="13.5" customHeight="1">
      <c r="A192" s="1"/>
    </row>
    <row r="193" ht="13.5" customHeight="1">
      <c r="A193" s="1"/>
    </row>
    <row r="194" ht="13.5" customHeight="1">
      <c r="A194" s="1"/>
    </row>
    <row r="195" ht="13.5" customHeight="1">
      <c r="A195" s="1"/>
    </row>
    <row r="196" ht="13.5" customHeight="1">
      <c r="A196" s="1"/>
    </row>
    <row r="197" ht="13.5" customHeight="1">
      <c r="A197" s="1"/>
    </row>
    <row r="198" ht="13.5" customHeight="1">
      <c r="A198" s="1"/>
    </row>
    <row r="199" ht="13.5" customHeight="1">
      <c r="A199" s="1"/>
    </row>
    <row r="200" ht="13.5" customHeight="1">
      <c r="A200" s="1"/>
    </row>
    <row r="201" ht="13.5" customHeight="1">
      <c r="A201" s="1"/>
    </row>
    <row r="202" ht="13.5" customHeight="1">
      <c r="A202" s="1"/>
    </row>
    <row r="203" ht="13.5" customHeight="1">
      <c r="A203" s="1"/>
    </row>
    <row r="204" ht="13.5" customHeight="1">
      <c r="A204" s="1"/>
    </row>
    <row r="205" ht="13.5" customHeight="1">
      <c r="A205" s="1"/>
    </row>
    <row r="206" ht="13.5" customHeight="1">
      <c r="A206" s="1"/>
    </row>
    <row r="207" ht="13.5" customHeight="1">
      <c r="A207" s="1"/>
    </row>
    <row r="208" ht="13.5" customHeight="1">
      <c r="A208" s="1"/>
    </row>
    <row r="209" ht="13.5" customHeight="1">
      <c r="A209" s="1"/>
    </row>
    <row r="210" ht="13.5" customHeight="1">
      <c r="A210" s="1"/>
    </row>
    <row r="211" ht="13.5" customHeight="1">
      <c r="A211" s="1"/>
    </row>
    <row r="212" ht="13.5" customHeight="1">
      <c r="A212" s="1"/>
    </row>
    <row r="213" ht="13.5" customHeight="1">
      <c r="A213" s="1"/>
    </row>
    <row r="214" ht="13.5" customHeight="1">
      <c r="A214" s="1"/>
    </row>
    <row r="215" ht="13.5" customHeight="1">
      <c r="A215" s="1"/>
    </row>
    <row r="216" ht="13.5" customHeight="1">
      <c r="A216" s="1"/>
    </row>
    <row r="217" ht="13.5" customHeight="1">
      <c r="A217" s="1"/>
    </row>
    <row r="218" ht="13.5" customHeight="1">
      <c r="A218" s="1"/>
    </row>
    <row r="219" ht="13.5" customHeight="1">
      <c r="A219" s="1"/>
    </row>
    <row r="220" ht="13.5" customHeight="1">
      <c r="A220" s="1"/>
    </row>
    <row r="221" ht="13.5" customHeight="1">
      <c r="A221" s="1"/>
    </row>
    <row r="222" ht="13.5" customHeight="1">
      <c r="A222" s="1"/>
    </row>
    <row r="223" ht="13.5" customHeight="1">
      <c r="A223" s="1"/>
    </row>
    <row r="224" ht="13.5" customHeight="1">
      <c r="A224" s="1"/>
    </row>
    <row r="225" ht="13.5" customHeight="1">
      <c r="A225" s="1"/>
    </row>
    <row r="226" ht="13.5" customHeight="1">
      <c r="A226" s="1"/>
    </row>
    <row r="227" ht="13.5" customHeight="1">
      <c r="A227" s="1"/>
    </row>
    <row r="228" ht="13.5" customHeight="1">
      <c r="A228" s="1"/>
    </row>
    <row r="229" ht="13.5" customHeight="1">
      <c r="A229" s="1"/>
    </row>
    <row r="230" ht="13.5" customHeight="1">
      <c r="A230" s="1"/>
    </row>
    <row r="231" ht="13.5" customHeight="1">
      <c r="A231" s="1"/>
    </row>
    <row r="232" ht="13.5" customHeight="1">
      <c r="A232" s="1"/>
    </row>
    <row r="233" ht="13.5" customHeight="1">
      <c r="A233" s="1"/>
    </row>
    <row r="234" ht="13.5" customHeight="1">
      <c r="A234" s="1"/>
    </row>
    <row r="235" ht="13.5" customHeight="1">
      <c r="A235" s="1"/>
    </row>
    <row r="236" ht="13.5" customHeight="1">
      <c r="A236" s="1"/>
    </row>
    <row r="237" ht="13.5" customHeight="1">
      <c r="A237" s="1"/>
    </row>
    <row r="238" ht="13.5" customHeight="1">
      <c r="A238" s="1"/>
    </row>
    <row r="239" ht="13.5" customHeight="1">
      <c r="A239" s="1"/>
    </row>
    <row r="240" ht="13.5" customHeight="1">
      <c r="A240" s="1"/>
    </row>
    <row r="241" ht="13.5" customHeight="1">
      <c r="A241" s="1"/>
    </row>
    <row r="242" ht="13.5" customHeight="1">
      <c r="A242" s="1"/>
    </row>
    <row r="243" ht="13.5" customHeight="1">
      <c r="A243" s="1"/>
    </row>
    <row r="244" ht="13.5" customHeight="1">
      <c r="A244" s="1"/>
    </row>
    <row r="245" ht="13.5" customHeight="1">
      <c r="A245" s="1"/>
    </row>
    <row r="246" ht="13.5" customHeight="1">
      <c r="A246" s="1"/>
    </row>
    <row r="247" ht="13.5" customHeight="1">
      <c r="A247" s="1"/>
    </row>
    <row r="248" ht="13.5" customHeight="1">
      <c r="A248" s="1"/>
    </row>
    <row r="249" ht="13.5" customHeight="1">
      <c r="A249" s="1"/>
    </row>
    <row r="250" ht="13.5" customHeight="1">
      <c r="A250" s="1"/>
    </row>
    <row r="251" ht="13.5" customHeight="1">
      <c r="A251" s="1"/>
    </row>
    <row r="252" ht="13.5" customHeight="1">
      <c r="A252" s="1"/>
    </row>
    <row r="253" ht="13.5" customHeight="1">
      <c r="A253" s="1"/>
    </row>
    <row r="254" ht="13.5" customHeight="1">
      <c r="A254" s="1"/>
    </row>
    <row r="255" ht="13.5" customHeight="1">
      <c r="A255" s="1"/>
    </row>
    <row r="256" ht="13.5" customHeight="1">
      <c r="A256" s="1"/>
    </row>
    <row r="257" ht="13.5" customHeight="1">
      <c r="A257" s="1"/>
    </row>
    <row r="258" ht="13.5" customHeight="1">
      <c r="A258" s="1"/>
    </row>
    <row r="259" ht="13.5" customHeight="1">
      <c r="A259" s="1"/>
    </row>
    <row r="260" ht="13.5" customHeight="1">
      <c r="A260" s="1"/>
    </row>
    <row r="261" ht="13.5" customHeight="1">
      <c r="A261" s="1"/>
    </row>
    <row r="262" ht="13.5" customHeight="1">
      <c r="A262" s="1"/>
    </row>
    <row r="263" ht="13.5" customHeight="1">
      <c r="A263" s="1"/>
    </row>
    <row r="264" ht="13.5" customHeight="1">
      <c r="A264" s="1"/>
    </row>
    <row r="265" ht="13.5" customHeight="1">
      <c r="A265" s="1"/>
    </row>
    <row r="266" ht="13.5" customHeight="1">
      <c r="A266" s="1"/>
    </row>
    <row r="267" ht="13.5" customHeight="1">
      <c r="A267" s="1"/>
    </row>
    <row r="268" ht="13.5" customHeight="1">
      <c r="A268" s="1"/>
    </row>
    <row r="269" ht="13.5" customHeight="1">
      <c r="A269" s="1"/>
    </row>
    <row r="270" ht="13.5" customHeight="1">
      <c r="A270" s="1"/>
    </row>
    <row r="271" ht="13.5" customHeight="1">
      <c r="A271" s="1"/>
    </row>
    <row r="272" ht="13.5" customHeight="1">
      <c r="A272" s="1"/>
    </row>
    <row r="273" ht="13.5" customHeight="1">
      <c r="A273" s="1"/>
    </row>
    <row r="274" ht="13.5" customHeight="1">
      <c r="A274" s="1"/>
    </row>
    <row r="275" ht="13.5" customHeight="1">
      <c r="A275" s="1"/>
    </row>
    <row r="276" ht="13.5" customHeight="1">
      <c r="A276" s="1"/>
    </row>
    <row r="277" ht="13.5" customHeight="1">
      <c r="A277" s="1"/>
    </row>
    <row r="278" ht="13.5" customHeight="1">
      <c r="A278" s="1"/>
    </row>
    <row r="279" ht="13.5" customHeight="1">
      <c r="A279" s="1"/>
    </row>
    <row r="280" ht="13.5" customHeight="1">
      <c r="A280" s="1"/>
    </row>
    <row r="281" ht="13.5" customHeight="1">
      <c r="A281" s="1"/>
    </row>
    <row r="282" ht="13.5" customHeight="1">
      <c r="A282" s="1"/>
    </row>
    <row r="283" ht="13.5" customHeight="1">
      <c r="A283" s="1"/>
    </row>
    <row r="284" ht="13.5" customHeight="1">
      <c r="A284" s="1"/>
    </row>
    <row r="285" ht="13.5" customHeight="1">
      <c r="A285" s="1"/>
    </row>
    <row r="286" ht="13.5" customHeight="1">
      <c r="A286" s="1"/>
    </row>
    <row r="287" ht="13.5" customHeight="1">
      <c r="A287" s="1"/>
    </row>
    <row r="288" ht="13.5" customHeight="1">
      <c r="A288" s="1"/>
    </row>
    <row r="289" ht="13.5" customHeight="1">
      <c r="A289" s="1"/>
    </row>
    <row r="290" ht="13.5" customHeight="1">
      <c r="A290" s="1"/>
    </row>
    <row r="291" ht="13.5" customHeight="1">
      <c r="A291" s="1"/>
    </row>
    <row r="292" ht="13.5" customHeight="1">
      <c r="A292" s="1"/>
    </row>
    <row r="293" ht="13.5" customHeight="1">
      <c r="A293" s="1"/>
    </row>
    <row r="294" ht="13.5" customHeight="1">
      <c r="A294" s="1"/>
    </row>
    <row r="295" ht="13.5" customHeight="1">
      <c r="A295" s="1"/>
    </row>
    <row r="296" ht="13.5" customHeight="1">
      <c r="A296" s="1"/>
    </row>
    <row r="297" ht="13.5" customHeight="1">
      <c r="A297" s="1"/>
    </row>
    <row r="298" ht="13.5" customHeight="1">
      <c r="A298" s="1"/>
    </row>
    <row r="299" ht="13.5" customHeight="1">
      <c r="A299" s="1"/>
    </row>
    <row r="300" ht="13.5" customHeight="1">
      <c r="A300" s="1"/>
    </row>
    <row r="301" ht="13.5" customHeight="1">
      <c r="A301" s="1"/>
    </row>
    <row r="302" ht="13.5" customHeight="1">
      <c r="A302" s="1"/>
    </row>
    <row r="303" ht="13.5" customHeight="1">
      <c r="A303" s="1"/>
    </row>
    <row r="304" ht="13.5" customHeight="1">
      <c r="A304" s="1"/>
    </row>
    <row r="305" ht="13.5" customHeight="1">
      <c r="A305" s="1"/>
    </row>
    <row r="306" ht="13.5" customHeight="1">
      <c r="A306" s="1"/>
    </row>
    <row r="307" ht="13.5" customHeight="1">
      <c r="A307" s="1"/>
    </row>
    <row r="308" ht="13.5" customHeight="1">
      <c r="A308" s="1"/>
    </row>
    <row r="309" ht="13.5" customHeight="1">
      <c r="A309" s="1"/>
    </row>
    <row r="310" ht="13.5" customHeight="1">
      <c r="A310" s="1"/>
    </row>
    <row r="311" ht="13.5" customHeight="1">
      <c r="A311" s="1"/>
    </row>
    <row r="312" ht="13.5" customHeight="1">
      <c r="A312" s="1"/>
    </row>
    <row r="313" ht="13.5" customHeight="1">
      <c r="A313" s="1"/>
    </row>
    <row r="314" ht="13.5" customHeight="1">
      <c r="A314" s="1"/>
    </row>
    <row r="315" ht="13.5" customHeight="1">
      <c r="A315" s="1"/>
    </row>
    <row r="316" ht="13.5" customHeight="1">
      <c r="A316" s="1"/>
    </row>
    <row r="317" ht="13.5" customHeight="1">
      <c r="A317" s="1"/>
    </row>
    <row r="318" ht="13.5" customHeight="1">
      <c r="A318" s="1"/>
    </row>
    <row r="319" ht="13.5" customHeight="1">
      <c r="A319" s="1"/>
    </row>
    <row r="320" ht="13.5" customHeight="1">
      <c r="A320" s="1"/>
    </row>
    <row r="321" ht="13.5" customHeight="1">
      <c r="A321" s="1"/>
    </row>
    <row r="322" ht="13.5" customHeight="1">
      <c r="A322" s="1"/>
    </row>
    <row r="323" ht="13.5" customHeight="1">
      <c r="A323" s="1"/>
    </row>
    <row r="324" ht="13.5" customHeight="1">
      <c r="A324" s="1"/>
    </row>
    <row r="325" ht="13.5" customHeight="1">
      <c r="A325" s="1"/>
    </row>
    <row r="326" ht="13.5" customHeight="1">
      <c r="A326" s="1"/>
    </row>
    <row r="327" ht="13.5" customHeight="1">
      <c r="A327" s="1"/>
    </row>
    <row r="328" ht="13.5" customHeight="1">
      <c r="A328" s="1"/>
    </row>
    <row r="329" ht="13.5" customHeight="1">
      <c r="A329" s="1"/>
    </row>
    <row r="330" ht="13.5" customHeight="1">
      <c r="A330" s="1"/>
    </row>
    <row r="331" ht="13.5" customHeight="1">
      <c r="A331" s="1"/>
    </row>
    <row r="332" ht="13.5" customHeight="1">
      <c r="A332" s="1"/>
    </row>
    <row r="333" ht="13.5" customHeight="1">
      <c r="A333" s="1"/>
    </row>
    <row r="334" ht="13.5" customHeight="1">
      <c r="A334" s="1"/>
    </row>
    <row r="335" ht="13.5" customHeight="1">
      <c r="A335" s="1"/>
    </row>
    <row r="336" ht="13.5" customHeight="1">
      <c r="A336" s="1"/>
    </row>
    <row r="337" ht="13.5" customHeight="1">
      <c r="A337" s="1"/>
    </row>
    <row r="338" ht="13.5" customHeight="1">
      <c r="A338" s="1"/>
    </row>
    <row r="339" ht="13.5" customHeight="1">
      <c r="A339" s="1"/>
    </row>
    <row r="340" ht="13.5" customHeight="1">
      <c r="A340" s="1"/>
    </row>
    <row r="341" ht="13.5" customHeight="1">
      <c r="A341" s="1"/>
    </row>
    <row r="342" ht="13.5" customHeight="1">
      <c r="A342" s="1"/>
    </row>
    <row r="343" ht="13.5" customHeight="1">
      <c r="A343" s="1"/>
    </row>
    <row r="344" ht="13.5" customHeight="1">
      <c r="A344" s="1"/>
    </row>
    <row r="345" ht="13.5" customHeight="1">
      <c r="A345" s="1"/>
    </row>
    <row r="346" ht="13.5" customHeight="1">
      <c r="A346" s="1"/>
    </row>
    <row r="347" ht="13.5" customHeight="1">
      <c r="A347" s="1"/>
    </row>
    <row r="348" ht="13.5" customHeight="1">
      <c r="A348" s="1"/>
    </row>
    <row r="349" ht="13.5" customHeight="1">
      <c r="A349" s="1"/>
    </row>
    <row r="350" ht="13.5" customHeight="1">
      <c r="A350" s="1"/>
    </row>
    <row r="351" ht="13.5" customHeight="1">
      <c r="A351" s="1"/>
    </row>
    <row r="352" ht="13.5" customHeight="1">
      <c r="A352" s="1"/>
    </row>
    <row r="353" ht="13.5" customHeight="1">
      <c r="A353" s="1"/>
    </row>
    <row r="354" ht="13.5" customHeight="1">
      <c r="A354" s="1"/>
    </row>
    <row r="355" ht="13.5" customHeight="1">
      <c r="A355" s="1"/>
    </row>
    <row r="356" ht="13.5" customHeight="1">
      <c r="A356" s="1"/>
    </row>
    <row r="357" ht="13.5" customHeight="1">
      <c r="A357" s="1"/>
    </row>
    <row r="358" ht="13.5" customHeight="1">
      <c r="A358" s="1"/>
    </row>
    <row r="359" ht="13.5" customHeight="1">
      <c r="A359" s="1"/>
    </row>
    <row r="360" ht="13.5" customHeight="1">
      <c r="A360" s="1"/>
    </row>
    <row r="361" ht="13.5" customHeight="1">
      <c r="A361" s="1"/>
    </row>
    <row r="362" ht="13.5" customHeight="1">
      <c r="A362" s="1"/>
    </row>
    <row r="363" ht="13.5" customHeight="1">
      <c r="A363" s="1"/>
    </row>
    <row r="364" ht="13.5" customHeight="1">
      <c r="A364" s="1"/>
    </row>
    <row r="365" ht="13.5" customHeight="1">
      <c r="A365" s="1"/>
    </row>
    <row r="366" ht="13.5" customHeight="1">
      <c r="A366" s="1"/>
    </row>
    <row r="367" ht="13.5" customHeight="1">
      <c r="A367" s="1"/>
    </row>
    <row r="368" ht="13.5" customHeight="1">
      <c r="A368" s="1"/>
    </row>
    <row r="369" ht="13.5" customHeight="1">
      <c r="A369" s="1"/>
    </row>
    <row r="370" ht="13.5" customHeight="1">
      <c r="A370" s="1"/>
    </row>
    <row r="371" ht="13.5" customHeight="1">
      <c r="A371" s="1"/>
    </row>
    <row r="372" ht="13.5" customHeight="1">
      <c r="A372" s="1"/>
    </row>
    <row r="373" ht="13.5" customHeight="1">
      <c r="A373" s="1"/>
    </row>
    <row r="374" ht="13.5" customHeight="1">
      <c r="A374" s="1"/>
    </row>
    <row r="375" ht="13.5" customHeight="1">
      <c r="A375" s="1"/>
    </row>
    <row r="376" ht="13.5" customHeight="1">
      <c r="A376" s="1"/>
    </row>
    <row r="377" ht="13.5" customHeight="1">
      <c r="A377" s="1"/>
    </row>
    <row r="378" ht="13.5" customHeight="1">
      <c r="A378" s="1"/>
    </row>
    <row r="379" ht="13.5" customHeight="1">
      <c r="A379" s="1"/>
    </row>
    <row r="380" ht="13.5" customHeight="1">
      <c r="A380" s="1"/>
    </row>
    <row r="381" ht="13.5" customHeight="1">
      <c r="A381" s="1"/>
    </row>
    <row r="382" ht="13.5" customHeight="1">
      <c r="A382" s="1"/>
    </row>
    <row r="383" ht="13.5" customHeight="1">
      <c r="A383" s="1"/>
    </row>
    <row r="384" ht="13.5" customHeight="1">
      <c r="A384" s="1"/>
    </row>
    <row r="385" ht="13.5" customHeight="1">
      <c r="A385" s="1"/>
    </row>
    <row r="386" ht="13.5" customHeight="1">
      <c r="A386" s="1"/>
    </row>
    <row r="387" ht="13.5" customHeight="1">
      <c r="A387" s="1"/>
    </row>
    <row r="388" ht="13.5" customHeight="1">
      <c r="A388" s="1"/>
    </row>
    <row r="389" ht="13.5" customHeight="1">
      <c r="A389" s="1"/>
    </row>
    <row r="390" ht="13.5" customHeight="1">
      <c r="A390" s="1"/>
    </row>
    <row r="391" ht="13.5" customHeight="1">
      <c r="A391" s="1"/>
    </row>
    <row r="392" ht="13.5" customHeight="1">
      <c r="A392" s="1"/>
    </row>
    <row r="393" ht="13.5" customHeight="1">
      <c r="A393" s="1"/>
    </row>
    <row r="394" ht="13.5" customHeight="1">
      <c r="A394" s="1"/>
    </row>
    <row r="395" ht="13.5" customHeight="1">
      <c r="A395" s="1"/>
    </row>
    <row r="396" ht="13.5" customHeight="1">
      <c r="A396" s="1"/>
    </row>
    <row r="397" ht="13.5" customHeight="1">
      <c r="A397" s="1"/>
    </row>
    <row r="398" ht="13.5" customHeight="1">
      <c r="A398" s="1"/>
    </row>
    <row r="399" ht="13.5" customHeight="1">
      <c r="A399" s="1"/>
    </row>
    <row r="400" ht="13.5" customHeight="1">
      <c r="A400" s="1"/>
    </row>
    <row r="401" ht="13.5" customHeight="1">
      <c r="A401" s="1"/>
    </row>
    <row r="402" ht="13.5" customHeight="1">
      <c r="A402" s="1"/>
    </row>
    <row r="403" ht="13.5" customHeight="1">
      <c r="A403" s="1"/>
    </row>
    <row r="404" ht="13.5" customHeight="1">
      <c r="A404" s="1"/>
    </row>
    <row r="405" ht="13.5" customHeight="1">
      <c r="A405" s="1"/>
    </row>
    <row r="406" ht="13.5" customHeight="1">
      <c r="A406" s="1"/>
    </row>
    <row r="407" ht="13.5" customHeight="1">
      <c r="A407" s="1"/>
    </row>
    <row r="408" ht="13.5" customHeight="1">
      <c r="A408" s="1"/>
    </row>
    <row r="409" ht="13.5" customHeight="1">
      <c r="A409" s="1"/>
    </row>
    <row r="410" ht="13.5" customHeight="1">
      <c r="A410" s="1"/>
    </row>
    <row r="411" ht="13.5" customHeight="1">
      <c r="A411" s="1"/>
    </row>
    <row r="412" ht="13.5" customHeight="1">
      <c r="A412" s="1"/>
    </row>
    <row r="413" ht="13.5" customHeight="1">
      <c r="A413" s="1"/>
    </row>
    <row r="414" ht="13.5" customHeight="1">
      <c r="A414" s="1"/>
    </row>
    <row r="415" ht="13.5" customHeight="1">
      <c r="A415" s="1"/>
    </row>
    <row r="416" ht="13.5" customHeight="1">
      <c r="A416" s="1"/>
    </row>
    <row r="417" ht="13.5" customHeight="1">
      <c r="A417" s="1"/>
    </row>
    <row r="418" ht="13.5" customHeight="1">
      <c r="A418" s="1"/>
    </row>
    <row r="419" ht="13.5" customHeight="1">
      <c r="A419" s="1"/>
    </row>
    <row r="420" ht="13.5" customHeight="1">
      <c r="A420" s="1"/>
    </row>
    <row r="421" ht="13.5" customHeight="1">
      <c r="A421" s="1"/>
    </row>
    <row r="422" ht="13.5" customHeight="1">
      <c r="A422" s="1"/>
    </row>
    <row r="423" ht="13.5" customHeight="1">
      <c r="A423" s="1"/>
    </row>
    <row r="424" ht="13.5" customHeight="1">
      <c r="A424" s="1"/>
    </row>
    <row r="425" ht="13.5" customHeight="1">
      <c r="A425" s="1"/>
    </row>
    <row r="426" ht="13.5" customHeight="1">
      <c r="A426" s="1"/>
    </row>
    <row r="427" ht="13.5" customHeight="1">
      <c r="A427" s="1"/>
    </row>
    <row r="428" ht="13.5" customHeight="1">
      <c r="A428" s="1"/>
    </row>
    <row r="429" ht="13.5" customHeight="1">
      <c r="A429" s="1"/>
    </row>
    <row r="430" ht="13.5" customHeight="1">
      <c r="A430" s="1"/>
    </row>
    <row r="431" ht="13.5" customHeight="1">
      <c r="A431" s="1"/>
    </row>
    <row r="432" ht="13.5" customHeight="1">
      <c r="A432" s="1"/>
    </row>
    <row r="433" ht="13.5" customHeight="1">
      <c r="A433" s="1"/>
    </row>
    <row r="434" ht="13.5" customHeight="1">
      <c r="A434" s="1"/>
    </row>
    <row r="435" ht="13.5" customHeight="1">
      <c r="A435" s="1"/>
    </row>
    <row r="436" ht="13.5" customHeight="1">
      <c r="A436" s="1"/>
    </row>
    <row r="437" ht="13.5" customHeight="1">
      <c r="A437" s="1"/>
    </row>
    <row r="438" ht="13.5" customHeight="1">
      <c r="A438" s="1"/>
    </row>
    <row r="439" ht="13.5" customHeight="1">
      <c r="A439" s="1"/>
    </row>
    <row r="440" ht="13.5" customHeight="1">
      <c r="A440" s="1"/>
    </row>
    <row r="441" ht="13.5" customHeight="1">
      <c r="A441" s="1"/>
    </row>
    <row r="442" ht="13.5" customHeight="1">
      <c r="A442" s="1"/>
    </row>
    <row r="443" ht="13.5" customHeight="1">
      <c r="A443" s="1"/>
    </row>
    <row r="444" ht="13.5" customHeight="1">
      <c r="A444" s="1"/>
    </row>
    <row r="445" ht="13.5" customHeight="1">
      <c r="A445" s="1"/>
    </row>
    <row r="446" ht="13.5" customHeight="1">
      <c r="A446" s="1"/>
    </row>
    <row r="447" ht="13.5" customHeight="1">
      <c r="A447" s="1"/>
    </row>
    <row r="448" ht="13.5" customHeight="1">
      <c r="A448" s="1"/>
    </row>
    <row r="449" ht="13.5" customHeight="1">
      <c r="A449" s="1"/>
    </row>
    <row r="450" ht="13.5" customHeight="1">
      <c r="A450" s="1"/>
    </row>
    <row r="451" ht="13.5" customHeight="1">
      <c r="A451" s="1"/>
    </row>
    <row r="452" ht="13.5" customHeight="1">
      <c r="A452" s="1"/>
    </row>
    <row r="453" ht="13.5" customHeight="1">
      <c r="A453" s="1"/>
    </row>
    <row r="454" ht="13.5" customHeight="1">
      <c r="A454" s="1"/>
    </row>
    <row r="455" ht="13.5" customHeight="1">
      <c r="A455" s="1"/>
    </row>
    <row r="456" ht="13.5" customHeight="1">
      <c r="A456" s="1"/>
    </row>
    <row r="457" ht="13.5" customHeight="1">
      <c r="A457" s="1"/>
    </row>
    <row r="458" ht="13.5" customHeight="1">
      <c r="A458" s="1"/>
    </row>
    <row r="459" ht="13.5" customHeight="1">
      <c r="A459" s="1"/>
    </row>
    <row r="460" ht="13.5" customHeight="1">
      <c r="A460" s="1"/>
    </row>
    <row r="461" ht="13.5" customHeight="1">
      <c r="A461" s="1"/>
    </row>
    <row r="462" ht="13.5" customHeight="1">
      <c r="A462" s="1"/>
    </row>
    <row r="463" ht="13.5" customHeight="1">
      <c r="A463" s="1"/>
    </row>
    <row r="464" ht="13.5" customHeight="1">
      <c r="A464" s="1"/>
    </row>
    <row r="465" ht="13.5" customHeight="1">
      <c r="A465" s="1"/>
    </row>
    <row r="466" ht="13.5" customHeight="1">
      <c r="A466" s="1"/>
    </row>
    <row r="467" ht="13.5" customHeight="1">
      <c r="A467" s="1"/>
    </row>
    <row r="468" ht="13.5" customHeight="1">
      <c r="A468" s="1"/>
    </row>
    <row r="469" ht="13.5" customHeight="1">
      <c r="A469" s="1"/>
    </row>
    <row r="470" ht="13.5" customHeight="1">
      <c r="A470" s="1"/>
    </row>
    <row r="471" ht="13.5" customHeight="1">
      <c r="A471" s="1"/>
    </row>
    <row r="472" ht="13.5" customHeight="1">
      <c r="A472" s="1"/>
    </row>
    <row r="473" ht="13.5" customHeight="1">
      <c r="A473" s="1"/>
    </row>
    <row r="474" ht="13.5" customHeight="1">
      <c r="A474" s="1"/>
    </row>
    <row r="475" ht="13.5" customHeight="1">
      <c r="A475" s="1"/>
    </row>
    <row r="476" ht="13.5" customHeight="1">
      <c r="A476" s="1"/>
    </row>
    <row r="477" ht="13.5" customHeight="1">
      <c r="A477" s="1"/>
    </row>
    <row r="478" ht="13.5" customHeight="1">
      <c r="A478" s="1"/>
    </row>
    <row r="479" ht="13.5" customHeight="1">
      <c r="A479" s="1"/>
    </row>
    <row r="480" ht="13.5" customHeight="1">
      <c r="A480" s="1"/>
    </row>
    <row r="481" ht="13.5" customHeight="1">
      <c r="A481" s="1"/>
    </row>
    <row r="482" ht="13.5" customHeight="1">
      <c r="A482" s="1"/>
    </row>
    <row r="483" ht="13.5" customHeight="1">
      <c r="A483" s="1"/>
    </row>
    <row r="484" ht="13.5" customHeight="1">
      <c r="A484" s="1"/>
    </row>
    <row r="485" ht="13.5" customHeight="1">
      <c r="A485" s="1"/>
    </row>
    <row r="486" ht="13.5" customHeight="1">
      <c r="A486" s="1"/>
    </row>
    <row r="487" ht="13.5" customHeight="1">
      <c r="A487" s="1"/>
    </row>
    <row r="488" ht="13.5" customHeight="1">
      <c r="A488" s="1"/>
    </row>
    <row r="489" ht="13.5" customHeight="1">
      <c r="A489" s="1"/>
    </row>
    <row r="490" ht="13.5" customHeight="1">
      <c r="A490" s="1"/>
    </row>
    <row r="491" ht="13.5" customHeight="1">
      <c r="A491" s="1"/>
    </row>
    <row r="492" ht="13.5" customHeight="1">
      <c r="A492" s="1"/>
    </row>
    <row r="493" ht="13.5" customHeight="1">
      <c r="A493" s="1"/>
    </row>
    <row r="494" ht="13.5" customHeight="1">
      <c r="A494" s="1"/>
    </row>
    <row r="495" ht="13.5" customHeight="1">
      <c r="A495" s="1"/>
    </row>
    <row r="496" ht="13.5" customHeight="1">
      <c r="A496" s="1"/>
    </row>
    <row r="497" ht="13.5" customHeight="1">
      <c r="A497" s="1"/>
    </row>
    <row r="498" ht="13.5" customHeight="1">
      <c r="A498" s="1"/>
    </row>
    <row r="499" ht="13.5" customHeight="1">
      <c r="A499" s="1"/>
    </row>
    <row r="500" ht="13.5" customHeight="1">
      <c r="A500" s="1"/>
    </row>
    <row r="501" ht="13.5" customHeight="1">
      <c r="A501" s="1"/>
    </row>
    <row r="502" ht="13.5" customHeight="1">
      <c r="A502" s="1"/>
    </row>
    <row r="503" ht="13.5" customHeight="1">
      <c r="A503" s="1"/>
    </row>
    <row r="504" ht="13.5" customHeight="1">
      <c r="A504" s="1"/>
    </row>
    <row r="505" ht="13.5" customHeight="1">
      <c r="A505" s="1"/>
    </row>
    <row r="506" ht="13.5" customHeight="1">
      <c r="A506" s="1"/>
    </row>
    <row r="507" ht="13.5" customHeight="1">
      <c r="A507" s="1"/>
    </row>
    <row r="508" ht="13.5" customHeight="1">
      <c r="A508" s="1"/>
    </row>
    <row r="509" ht="13.5" customHeight="1">
      <c r="A509" s="1"/>
    </row>
    <row r="510" ht="13.5" customHeight="1">
      <c r="A510" s="1"/>
    </row>
    <row r="511" ht="13.5" customHeight="1">
      <c r="A511" s="1"/>
    </row>
    <row r="512" ht="13.5" customHeight="1">
      <c r="A512" s="1"/>
    </row>
    <row r="513" ht="13.5" customHeight="1">
      <c r="A513" s="1"/>
    </row>
    <row r="514" ht="13.5" customHeight="1">
      <c r="A514" s="1"/>
    </row>
    <row r="515" ht="13.5" customHeight="1">
      <c r="A515" s="1"/>
    </row>
    <row r="516" ht="13.5" customHeight="1">
      <c r="A516" s="1"/>
    </row>
    <row r="517" ht="13.5" customHeight="1">
      <c r="A517" s="1"/>
    </row>
    <row r="518" ht="13.5" customHeight="1">
      <c r="A518" s="1"/>
    </row>
    <row r="519" ht="13.5" customHeight="1">
      <c r="A519" s="1"/>
    </row>
    <row r="520" ht="13.5" customHeight="1">
      <c r="A520" s="1"/>
    </row>
    <row r="521" ht="13.5" customHeight="1">
      <c r="A521" s="1"/>
    </row>
    <row r="522" ht="13.5" customHeight="1">
      <c r="A522" s="1"/>
    </row>
    <row r="523" ht="13.5" customHeight="1">
      <c r="A523" s="1"/>
    </row>
    <row r="524" ht="13.5" customHeight="1">
      <c r="A524" s="1"/>
    </row>
    <row r="525" ht="13.5" customHeight="1">
      <c r="A525" s="1"/>
    </row>
    <row r="526" ht="13.5" customHeight="1">
      <c r="A526" s="1"/>
    </row>
    <row r="527" ht="13.5" customHeight="1">
      <c r="A527" s="1"/>
    </row>
    <row r="528" ht="13.5" customHeight="1">
      <c r="A528" s="1"/>
    </row>
    <row r="529" ht="13.5" customHeight="1">
      <c r="A529" s="1"/>
    </row>
    <row r="530" ht="13.5" customHeight="1">
      <c r="A530" s="1"/>
    </row>
    <row r="531" ht="13.5" customHeight="1">
      <c r="A531" s="1"/>
    </row>
    <row r="532" ht="13.5" customHeight="1">
      <c r="A532" s="1"/>
    </row>
    <row r="533" ht="13.5" customHeight="1">
      <c r="A533" s="1"/>
    </row>
    <row r="534" ht="13.5" customHeight="1">
      <c r="A534" s="1"/>
    </row>
    <row r="535" ht="13.5" customHeight="1">
      <c r="A535" s="1"/>
    </row>
    <row r="536" ht="13.5" customHeight="1">
      <c r="A536" s="1"/>
    </row>
    <row r="537" ht="13.5" customHeight="1">
      <c r="A537" s="1"/>
    </row>
    <row r="538" ht="13.5" customHeight="1">
      <c r="A538" s="1"/>
    </row>
    <row r="539" ht="13.5" customHeight="1">
      <c r="A539" s="1"/>
    </row>
    <row r="540" ht="13.5" customHeight="1">
      <c r="A540" s="1"/>
    </row>
    <row r="541" ht="13.5" customHeight="1">
      <c r="A541" s="1"/>
    </row>
    <row r="542" ht="13.5" customHeight="1">
      <c r="A542" s="1"/>
    </row>
    <row r="543" ht="13.5" customHeight="1">
      <c r="A543" s="1"/>
    </row>
    <row r="544" ht="13.5" customHeight="1">
      <c r="A544" s="1"/>
    </row>
    <row r="545" ht="13.5" customHeight="1">
      <c r="A545" s="1"/>
    </row>
    <row r="546" ht="13.5" customHeight="1">
      <c r="A546" s="1"/>
    </row>
    <row r="547" ht="13.5" customHeight="1">
      <c r="A547" s="1"/>
    </row>
    <row r="548" ht="13.5" customHeight="1">
      <c r="A548" s="1"/>
    </row>
    <row r="549" ht="13.5" customHeight="1">
      <c r="A549" s="1"/>
    </row>
    <row r="550" ht="13.5" customHeight="1">
      <c r="A550" s="1"/>
    </row>
    <row r="551" ht="13.5" customHeight="1">
      <c r="A551" s="1"/>
    </row>
    <row r="552" ht="13.5" customHeight="1">
      <c r="A552" s="1"/>
    </row>
    <row r="553" ht="13.5" customHeight="1">
      <c r="A553" s="1"/>
    </row>
    <row r="554" ht="13.5" customHeight="1">
      <c r="A554" s="1"/>
    </row>
    <row r="555" ht="13.5" customHeight="1">
      <c r="A555" s="1"/>
    </row>
    <row r="556" ht="13.5" customHeight="1">
      <c r="A556" s="1"/>
    </row>
    <row r="557" ht="13.5" customHeight="1">
      <c r="A557" s="1"/>
    </row>
    <row r="558" ht="13.5" customHeight="1">
      <c r="A558" s="1"/>
    </row>
    <row r="559" ht="13.5" customHeight="1">
      <c r="A559" s="1"/>
    </row>
    <row r="560" ht="13.5" customHeight="1">
      <c r="A560" s="1"/>
    </row>
    <row r="561" ht="13.5" customHeight="1">
      <c r="A561" s="1"/>
    </row>
    <row r="562" ht="13.5" customHeight="1">
      <c r="A562" s="1"/>
    </row>
    <row r="563" ht="13.5" customHeight="1">
      <c r="A563" s="1"/>
    </row>
    <row r="564" ht="13.5" customHeight="1">
      <c r="A564" s="1"/>
    </row>
    <row r="565" ht="13.5" customHeight="1">
      <c r="A565" s="1"/>
    </row>
    <row r="566" ht="13.5" customHeight="1">
      <c r="A566" s="1"/>
    </row>
    <row r="567" ht="13.5" customHeight="1">
      <c r="A567" s="1"/>
    </row>
    <row r="568" ht="13.5" customHeight="1">
      <c r="A568" s="1"/>
    </row>
    <row r="569" ht="13.5" customHeight="1">
      <c r="A569" s="1"/>
    </row>
    <row r="570" ht="13.5" customHeight="1">
      <c r="A570" s="1"/>
    </row>
    <row r="571" ht="13.5" customHeight="1">
      <c r="A571" s="1"/>
    </row>
    <row r="572" ht="13.5" customHeight="1">
      <c r="A572" s="1"/>
    </row>
    <row r="573" ht="13.5" customHeight="1">
      <c r="A573" s="1"/>
    </row>
    <row r="574" ht="13.5" customHeight="1">
      <c r="A574" s="1"/>
    </row>
    <row r="575" ht="13.5" customHeight="1">
      <c r="A575" s="1"/>
    </row>
    <row r="576" ht="13.5" customHeight="1">
      <c r="A576" s="1"/>
    </row>
    <row r="577" ht="13.5" customHeight="1">
      <c r="A577" s="1"/>
    </row>
    <row r="578" ht="13.5" customHeight="1">
      <c r="A578" s="1"/>
    </row>
    <row r="579" ht="13.5" customHeight="1">
      <c r="A579" s="1"/>
    </row>
    <row r="580" ht="13.5" customHeight="1">
      <c r="A580" s="1"/>
    </row>
    <row r="581" ht="13.5" customHeight="1">
      <c r="A581" s="1"/>
    </row>
    <row r="582" ht="13.5" customHeight="1">
      <c r="A582" s="1"/>
    </row>
    <row r="583" ht="13.5" customHeight="1">
      <c r="A583" s="1"/>
    </row>
    <row r="584" ht="13.5" customHeight="1">
      <c r="A584" s="1"/>
    </row>
    <row r="585" ht="13.5" customHeight="1">
      <c r="A585" s="1"/>
    </row>
    <row r="586" ht="13.5" customHeight="1">
      <c r="A586" s="1"/>
    </row>
    <row r="587" ht="13.5" customHeight="1">
      <c r="A587" s="1"/>
    </row>
    <row r="588" ht="13.5" customHeight="1">
      <c r="A588" s="1"/>
    </row>
    <row r="589" ht="13.5" customHeight="1">
      <c r="A589" s="1"/>
    </row>
    <row r="590" ht="13.5" customHeight="1">
      <c r="A590" s="1"/>
    </row>
    <row r="591" ht="13.5" customHeight="1">
      <c r="A591" s="1"/>
    </row>
    <row r="592" ht="13.5" customHeight="1">
      <c r="A592" s="1"/>
    </row>
    <row r="593" ht="13.5" customHeight="1">
      <c r="A593" s="1"/>
    </row>
    <row r="594" ht="13.5" customHeight="1">
      <c r="A594" s="1"/>
    </row>
    <row r="595" ht="13.5" customHeight="1">
      <c r="A595" s="1"/>
    </row>
    <row r="596" ht="13.5" customHeight="1">
      <c r="A596" s="1"/>
    </row>
    <row r="597" ht="13.5" customHeight="1">
      <c r="A597" s="1"/>
    </row>
    <row r="598" ht="13.5" customHeight="1">
      <c r="A598" s="1"/>
    </row>
    <row r="599" ht="13.5" customHeight="1">
      <c r="A599" s="1"/>
    </row>
    <row r="600" ht="13.5" customHeight="1">
      <c r="A600" s="1"/>
    </row>
    <row r="601" ht="13.5" customHeight="1">
      <c r="A601" s="1"/>
    </row>
    <row r="602" ht="13.5" customHeight="1">
      <c r="A602" s="1"/>
    </row>
    <row r="603" ht="13.5" customHeight="1">
      <c r="A603" s="1"/>
    </row>
    <row r="604" ht="13.5" customHeight="1">
      <c r="A604" s="1"/>
    </row>
    <row r="605" ht="13.5" customHeight="1">
      <c r="A605" s="1"/>
    </row>
    <row r="606" ht="13.5" customHeight="1">
      <c r="A606" s="1"/>
    </row>
    <row r="607" ht="13.5" customHeight="1">
      <c r="A607" s="1"/>
    </row>
    <row r="608" ht="13.5" customHeight="1">
      <c r="A608" s="1"/>
    </row>
    <row r="609" ht="13.5" customHeight="1">
      <c r="A609" s="1"/>
    </row>
    <row r="610" ht="13.5" customHeight="1">
      <c r="A610" s="1"/>
    </row>
    <row r="611" ht="13.5" customHeight="1">
      <c r="A611" s="1"/>
    </row>
    <row r="612" ht="13.5" customHeight="1">
      <c r="A612" s="1"/>
    </row>
    <row r="613" ht="13.5" customHeight="1">
      <c r="A613" s="1"/>
    </row>
    <row r="614" ht="13.5" customHeight="1">
      <c r="A614" s="1"/>
    </row>
    <row r="615" ht="13.5" customHeight="1">
      <c r="A615" s="1"/>
    </row>
    <row r="616" ht="13.5" customHeight="1">
      <c r="A616" s="1"/>
    </row>
    <row r="617" ht="13.5" customHeight="1">
      <c r="A617" s="1"/>
    </row>
    <row r="618" ht="13.5" customHeight="1">
      <c r="A618" s="1"/>
    </row>
    <row r="619" ht="13.5" customHeight="1">
      <c r="A619" s="1"/>
    </row>
    <row r="620" ht="13.5" customHeight="1">
      <c r="A620" s="1"/>
    </row>
    <row r="621" ht="13.5" customHeight="1">
      <c r="A621" s="1"/>
    </row>
    <row r="622" ht="13.5" customHeight="1">
      <c r="A622" s="1"/>
    </row>
    <row r="623" ht="13.5" customHeight="1">
      <c r="A623" s="1"/>
    </row>
    <row r="624" ht="13.5" customHeight="1">
      <c r="A624" s="1"/>
    </row>
    <row r="625" ht="13.5" customHeight="1">
      <c r="A625" s="1"/>
    </row>
    <row r="626" ht="13.5" customHeight="1">
      <c r="A626" s="1"/>
    </row>
    <row r="627" ht="13.5" customHeight="1">
      <c r="A627" s="1"/>
    </row>
    <row r="628" ht="13.5" customHeight="1">
      <c r="A628" s="1"/>
    </row>
    <row r="629" ht="13.5" customHeight="1">
      <c r="A629" s="1"/>
    </row>
    <row r="630" ht="13.5" customHeight="1">
      <c r="A630" s="1"/>
    </row>
    <row r="631" ht="13.5" customHeight="1">
      <c r="A631" s="1"/>
    </row>
    <row r="632" ht="13.5" customHeight="1">
      <c r="A632" s="1"/>
    </row>
    <row r="633" ht="13.5" customHeight="1">
      <c r="A633" s="1"/>
    </row>
    <row r="634" ht="13.5" customHeight="1">
      <c r="A634" s="1"/>
    </row>
    <row r="635" ht="13.5" customHeight="1">
      <c r="A635" s="1"/>
    </row>
    <row r="636" ht="13.5" customHeight="1">
      <c r="A636" s="1"/>
    </row>
    <row r="637" ht="13.5" customHeight="1">
      <c r="A637" s="1"/>
    </row>
    <row r="638" ht="13.5" customHeight="1">
      <c r="A638" s="1"/>
    </row>
    <row r="639" ht="13.5" customHeight="1">
      <c r="A639" s="1"/>
    </row>
    <row r="640" ht="13.5" customHeight="1">
      <c r="A640" s="1"/>
    </row>
    <row r="641" ht="13.5" customHeight="1">
      <c r="A641" s="1"/>
    </row>
    <row r="642" ht="13.5" customHeight="1">
      <c r="A642" s="1"/>
    </row>
    <row r="643" ht="13.5" customHeight="1">
      <c r="A643" s="1"/>
    </row>
    <row r="644" ht="13.5" customHeight="1">
      <c r="A644" s="1"/>
    </row>
    <row r="645" ht="13.5" customHeight="1">
      <c r="A645" s="1"/>
    </row>
    <row r="646" ht="13.5" customHeight="1">
      <c r="A646" s="1"/>
    </row>
    <row r="647" ht="13.5" customHeight="1">
      <c r="A647" s="1"/>
    </row>
    <row r="648" ht="13.5" customHeight="1">
      <c r="A648" s="1"/>
    </row>
    <row r="649" ht="13.5" customHeight="1">
      <c r="A649" s="1"/>
    </row>
    <row r="650" ht="13.5" customHeight="1">
      <c r="A650" s="1"/>
    </row>
    <row r="651" ht="13.5" customHeight="1">
      <c r="A651" s="1"/>
    </row>
    <row r="652" ht="13.5" customHeight="1">
      <c r="A652" s="1"/>
    </row>
    <row r="653" ht="13.5" customHeight="1">
      <c r="A653" s="1"/>
    </row>
    <row r="654" ht="13.5" customHeight="1">
      <c r="A654" s="1"/>
    </row>
    <row r="655" ht="13.5" customHeight="1">
      <c r="A655" s="1"/>
    </row>
    <row r="656" ht="13.5" customHeight="1">
      <c r="A656" s="1"/>
    </row>
    <row r="657" ht="13.5" customHeight="1">
      <c r="A657" s="1"/>
    </row>
    <row r="658" ht="13.5" customHeight="1">
      <c r="A658" s="1"/>
    </row>
    <row r="659" ht="13.5" customHeight="1">
      <c r="A659" s="1"/>
    </row>
    <row r="660" ht="13.5" customHeight="1">
      <c r="A660" s="1"/>
    </row>
    <row r="661" ht="13.5" customHeight="1">
      <c r="A661" s="1"/>
    </row>
    <row r="662" ht="13.5" customHeight="1">
      <c r="A662" s="1"/>
    </row>
    <row r="663" ht="13.5" customHeight="1">
      <c r="A663" s="1"/>
    </row>
    <row r="664" ht="13.5" customHeight="1">
      <c r="A664" s="1"/>
    </row>
    <row r="665" ht="13.5" customHeight="1">
      <c r="A665" s="1"/>
    </row>
    <row r="666" ht="13.5" customHeight="1">
      <c r="A666" s="1"/>
    </row>
    <row r="667" ht="13.5" customHeight="1">
      <c r="A667" s="1"/>
    </row>
    <row r="668" ht="13.5" customHeight="1">
      <c r="A668" s="1"/>
    </row>
    <row r="669" ht="13.5" customHeight="1">
      <c r="A669" s="1"/>
    </row>
    <row r="670" ht="13.5" customHeight="1">
      <c r="A670" s="1"/>
    </row>
    <row r="671" ht="13.5" customHeight="1">
      <c r="A671" s="1"/>
    </row>
    <row r="672" ht="13.5" customHeight="1">
      <c r="A672" s="1"/>
    </row>
    <row r="673" ht="13.5" customHeight="1">
      <c r="A673" s="1"/>
    </row>
    <row r="674" ht="13.5" customHeight="1">
      <c r="A674" s="1"/>
    </row>
    <row r="675" ht="13.5" customHeight="1">
      <c r="A675" s="1"/>
    </row>
    <row r="676" ht="13.5" customHeight="1">
      <c r="A676" s="1"/>
    </row>
    <row r="677" ht="13.5" customHeight="1">
      <c r="A677" s="1"/>
    </row>
    <row r="678" ht="13.5" customHeight="1">
      <c r="A678" s="1"/>
    </row>
    <row r="679" ht="13.5" customHeight="1">
      <c r="A679" s="1"/>
    </row>
    <row r="680" ht="13.5" customHeight="1">
      <c r="A680" s="1"/>
    </row>
    <row r="681" ht="13.5" customHeight="1">
      <c r="A681" s="1"/>
    </row>
    <row r="682" ht="13.5" customHeight="1">
      <c r="A682" s="1"/>
    </row>
    <row r="683" ht="13.5" customHeight="1">
      <c r="A683" s="1"/>
    </row>
    <row r="684" ht="13.5" customHeight="1">
      <c r="A684" s="1"/>
    </row>
    <row r="685" ht="13.5" customHeight="1">
      <c r="A685" s="1"/>
    </row>
    <row r="686" ht="13.5" customHeight="1">
      <c r="A686" s="1"/>
    </row>
    <row r="687" ht="13.5" customHeight="1">
      <c r="A687" s="1"/>
    </row>
    <row r="688" ht="13.5" customHeight="1">
      <c r="A688" s="1"/>
    </row>
    <row r="689" ht="13.5" customHeight="1">
      <c r="A689" s="1"/>
    </row>
    <row r="690" ht="13.5" customHeight="1">
      <c r="A690" s="1"/>
    </row>
    <row r="691" ht="13.5" customHeight="1">
      <c r="A691" s="1"/>
    </row>
    <row r="692" ht="13.5" customHeight="1">
      <c r="A692" s="1"/>
    </row>
    <row r="693" ht="13.5" customHeight="1">
      <c r="A693" s="1"/>
    </row>
    <row r="694" ht="13.5" customHeight="1">
      <c r="A694" s="1"/>
    </row>
    <row r="695" ht="13.5" customHeight="1">
      <c r="A695" s="1"/>
    </row>
    <row r="696" ht="13.5" customHeight="1">
      <c r="A696" s="1"/>
    </row>
    <row r="697" ht="13.5" customHeight="1">
      <c r="A697" s="1"/>
    </row>
    <row r="698" ht="13.5" customHeight="1">
      <c r="A698" s="1"/>
    </row>
    <row r="699" ht="13.5" customHeight="1">
      <c r="A699" s="1"/>
    </row>
    <row r="700" ht="13.5" customHeight="1">
      <c r="A700" s="1"/>
    </row>
    <row r="701" ht="13.5" customHeight="1">
      <c r="A701" s="1"/>
    </row>
    <row r="702" ht="13.5" customHeight="1">
      <c r="A702" s="1"/>
    </row>
    <row r="703" ht="13.5" customHeight="1">
      <c r="A703" s="1"/>
    </row>
    <row r="704" ht="13.5" customHeight="1">
      <c r="A704" s="1"/>
    </row>
    <row r="705" ht="13.5" customHeight="1">
      <c r="A705" s="1"/>
    </row>
    <row r="706" ht="13.5" customHeight="1">
      <c r="A706" s="1"/>
    </row>
    <row r="707" ht="13.5" customHeight="1">
      <c r="A707" s="1"/>
    </row>
    <row r="708" ht="13.5" customHeight="1">
      <c r="A708" s="1"/>
    </row>
    <row r="709" ht="13.5" customHeight="1">
      <c r="A709" s="1"/>
    </row>
    <row r="710" ht="13.5" customHeight="1">
      <c r="A710" s="1"/>
    </row>
    <row r="711" ht="13.5" customHeight="1">
      <c r="A711" s="1"/>
    </row>
    <row r="712" ht="13.5" customHeight="1">
      <c r="A712" s="1"/>
    </row>
    <row r="713" ht="13.5" customHeight="1">
      <c r="A713" s="1"/>
    </row>
    <row r="714" ht="13.5" customHeight="1">
      <c r="A714" s="1"/>
    </row>
    <row r="715" ht="13.5" customHeight="1">
      <c r="A715" s="1"/>
    </row>
    <row r="716" ht="13.5" customHeight="1">
      <c r="A716" s="1"/>
    </row>
    <row r="717" ht="13.5" customHeight="1">
      <c r="A717" s="1"/>
    </row>
    <row r="718" ht="13.5" customHeight="1">
      <c r="A718" s="1"/>
    </row>
    <row r="719" ht="13.5" customHeight="1">
      <c r="A719" s="1"/>
    </row>
    <row r="720" ht="13.5" customHeight="1">
      <c r="A720" s="1"/>
    </row>
    <row r="721" ht="13.5" customHeight="1">
      <c r="A721" s="1"/>
    </row>
    <row r="722" ht="13.5" customHeight="1">
      <c r="A722" s="1"/>
    </row>
    <row r="723" ht="13.5" customHeight="1">
      <c r="A723" s="1"/>
    </row>
    <row r="724" ht="13.5" customHeight="1">
      <c r="A724" s="1"/>
    </row>
    <row r="725" ht="13.5" customHeight="1">
      <c r="A725" s="1"/>
    </row>
    <row r="726" ht="13.5" customHeight="1">
      <c r="A726" s="1"/>
    </row>
    <row r="727" ht="13.5" customHeight="1">
      <c r="A727" s="1"/>
    </row>
    <row r="728" ht="13.5" customHeight="1">
      <c r="A728" s="1"/>
    </row>
    <row r="729" ht="13.5" customHeight="1">
      <c r="A729" s="1"/>
    </row>
    <row r="730" ht="13.5" customHeight="1">
      <c r="A730" s="1"/>
    </row>
    <row r="731" ht="13.5" customHeight="1">
      <c r="A731" s="1"/>
    </row>
    <row r="732" ht="13.5" customHeight="1">
      <c r="A732" s="1"/>
    </row>
    <row r="733" ht="13.5" customHeight="1">
      <c r="A733" s="1"/>
    </row>
    <row r="734" ht="13.5" customHeight="1">
      <c r="A734" s="1"/>
    </row>
    <row r="735" ht="13.5" customHeight="1">
      <c r="A735" s="1"/>
    </row>
    <row r="736" ht="13.5" customHeight="1">
      <c r="A736" s="1"/>
    </row>
    <row r="737" ht="13.5" customHeight="1">
      <c r="A737" s="1"/>
    </row>
    <row r="738" ht="13.5" customHeight="1">
      <c r="A738" s="1"/>
    </row>
    <row r="739" ht="13.5" customHeight="1">
      <c r="A739" s="1"/>
    </row>
    <row r="740" ht="13.5" customHeight="1">
      <c r="A740" s="1"/>
    </row>
    <row r="741" ht="13.5" customHeight="1">
      <c r="A741" s="1"/>
    </row>
    <row r="742" ht="13.5" customHeight="1">
      <c r="A742" s="1"/>
    </row>
    <row r="743" ht="13.5" customHeight="1">
      <c r="A743" s="1"/>
    </row>
    <row r="744" ht="13.5" customHeight="1">
      <c r="A744" s="1"/>
    </row>
    <row r="745" ht="13.5" customHeight="1">
      <c r="A745" s="1"/>
    </row>
    <row r="746" ht="13.5" customHeight="1">
      <c r="A746" s="1"/>
    </row>
    <row r="747" ht="13.5" customHeight="1">
      <c r="A747" s="1"/>
    </row>
    <row r="748" ht="13.5" customHeight="1">
      <c r="A748" s="1"/>
    </row>
    <row r="749" ht="13.5" customHeight="1">
      <c r="A749" s="1"/>
    </row>
    <row r="750" ht="13.5" customHeight="1">
      <c r="A750" s="1"/>
    </row>
    <row r="751" ht="13.5" customHeight="1">
      <c r="A751" s="1"/>
    </row>
    <row r="752" ht="13.5" customHeight="1">
      <c r="A752" s="1"/>
    </row>
    <row r="753" ht="13.5" customHeight="1">
      <c r="A753" s="1"/>
    </row>
    <row r="754" ht="13.5" customHeight="1">
      <c r="A754" s="1"/>
    </row>
    <row r="755" ht="13.5" customHeight="1">
      <c r="A755" s="1"/>
    </row>
    <row r="756" ht="13.5" customHeight="1">
      <c r="A756" s="1"/>
    </row>
    <row r="757" ht="13.5" customHeight="1">
      <c r="A757" s="1"/>
    </row>
    <row r="758" ht="13.5" customHeight="1">
      <c r="A758" s="1"/>
    </row>
    <row r="759" ht="13.5" customHeight="1">
      <c r="A759" s="1"/>
    </row>
    <row r="760" ht="13.5" customHeight="1">
      <c r="A760" s="1"/>
    </row>
    <row r="761" ht="13.5" customHeight="1">
      <c r="A761" s="1"/>
    </row>
    <row r="762" ht="13.5" customHeight="1">
      <c r="A762" s="1"/>
    </row>
    <row r="763" ht="13.5" customHeight="1">
      <c r="A763" s="1"/>
    </row>
    <row r="764" ht="13.5" customHeight="1">
      <c r="A764" s="1"/>
    </row>
    <row r="765" ht="13.5" customHeight="1">
      <c r="A765" s="1"/>
    </row>
    <row r="766" ht="13.5" customHeight="1">
      <c r="A766" s="1"/>
    </row>
    <row r="767" ht="13.5" customHeight="1">
      <c r="A767" s="1"/>
    </row>
    <row r="768" ht="13.5" customHeight="1">
      <c r="A768" s="1"/>
    </row>
    <row r="769" ht="13.5" customHeight="1">
      <c r="A769" s="1"/>
    </row>
    <row r="770" ht="13.5" customHeight="1">
      <c r="A770" s="1"/>
    </row>
    <row r="771" ht="13.5" customHeight="1">
      <c r="A771" s="1"/>
    </row>
    <row r="772" ht="13.5" customHeight="1">
      <c r="A772" s="1"/>
    </row>
    <row r="773" ht="13.5" customHeight="1">
      <c r="A773" s="1"/>
    </row>
    <row r="774" ht="13.5" customHeight="1">
      <c r="A774" s="1"/>
    </row>
    <row r="775" ht="13.5" customHeight="1">
      <c r="A775" s="1"/>
    </row>
    <row r="776" ht="13.5" customHeight="1">
      <c r="A776" s="1"/>
    </row>
    <row r="777" ht="13.5" customHeight="1">
      <c r="A777" s="1"/>
    </row>
    <row r="778" ht="13.5" customHeight="1">
      <c r="A778" s="1"/>
    </row>
    <row r="779" ht="13.5" customHeight="1">
      <c r="A779" s="1"/>
    </row>
    <row r="780" ht="13.5" customHeight="1">
      <c r="A780" s="1"/>
    </row>
    <row r="781" ht="13.5" customHeight="1">
      <c r="A781" s="1"/>
    </row>
    <row r="782" ht="13.5" customHeight="1">
      <c r="A782" s="1"/>
    </row>
    <row r="783" ht="13.5" customHeight="1">
      <c r="A783" s="1"/>
    </row>
    <row r="784" ht="13.5" customHeight="1">
      <c r="A784" s="1"/>
    </row>
    <row r="785" ht="13.5" customHeight="1">
      <c r="A785" s="1"/>
    </row>
    <row r="786" ht="13.5" customHeight="1">
      <c r="A786" s="1"/>
    </row>
    <row r="787" ht="13.5" customHeight="1">
      <c r="A787" s="1"/>
    </row>
    <row r="788" ht="13.5" customHeight="1">
      <c r="A788" s="1"/>
    </row>
    <row r="789" ht="13.5" customHeight="1">
      <c r="A789" s="1"/>
    </row>
    <row r="790" ht="13.5" customHeight="1">
      <c r="A790" s="1"/>
    </row>
    <row r="791" ht="13.5" customHeight="1">
      <c r="A791" s="1"/>
    </row>
    <row r="792" ht="13.5" customHeight="1">
      <c r="A792" s="1"/>
    </row>
    <row r="793" ht="13.5" customHeight="1">
      <c r="A793" s="1"/>
    </row>
    <row r="794" ht="13.5" customHeight="1">
      <c r="A794" s="1"/>
    </row>
    <row r="795" ht="13.5" customHeight="1">
      <c r="A795" s="1"/>
    </row>
    <row r="796" ht="13.5" customHeight="1">
      <c r="A796" s="1"/>
    </row>
    <row r="797" ht="13.5" customHeight="1">
      <c r="A797" s="1"/>
    </row>
    <row r="798" ht="13.5" customHeight="1">
      <c r="A798" s="1"/>
    </row>
    <row r="799" ht="13.5" customHeight="1">
      <c r="A799" s="1"/>
    </row>
    <row r="800" ht="13.5" customHeight="1">
      <c r="A800" s="1"/>
    </row>
    <row r="801" ht="13.5" customHeight="1">
      <c r="A801" s="1"/>
    </row>
    <row r="802" ht="13.5" customHeight="1">
      <c r="A802" s="1"/>
    </row>
    <row r="803" ht="13.5" customHeight="1">
      <c r="A803" s="1"/>
    </row>
    <row r="804" ht="13.5" customHeight="1">
      <c r="A804" s="1"/>
    </row>
    <row r="805" ht="13.5" customHeight="1">
      <c r="A805" s="1"/>
    </row>
    <row r="806" ht="13.5" customHeight="1">
      <c r="A806" s="1"/>
    </row>
    <row r="807" ht="13.5" customHeight="1">
      <c r="A807" s="1"/>
    </row>
    <row r="808" ht="13.5" customHeight="1">
      <c r="A808" s="1"/>
    </row>
    <row r="809" ht="13.5" customHeight="1">
      <c r="A809" s="1"/>
    </row>
    <row r="810" ht="13.5" customHeight="1">
      <c r="A810" s="1"/>
    </row>
    <row r="811" ht="13.5" customHeight="1">
      <c r="A811" s="1"/>
    </row>
    <row r="812" ht="13.5" customHeight="1">
      <c r="A812" s="1"/>
    </row>
    <row r="813" ht="13.5" customHeight="1">
      <c r="A813" s="1"/>
    </row>
    <row r="814" ht="13.5" customHeight="1">
      <c r="A814" s="1"/>
    </row>
    <row r="815" ht="13.5" customHeight="1">
      <c r="A815" s="1"/>
    </row>
    <row r="816" ht="13.5" customHeight="1">
      <c r="A816" s="1"/>
    </row>
    <row r="817" ht="13.5" customHeight="1">
      <c r="A817" s="1"/>
    </row>
    <row r="818" ht="13.5" customHeight="1">
      <c r="A818" s="1"/>
    </row>
    <row r="819" ht="13.5" customHeight="1">
      <c r="A819" s="1"/>
    </row>
    <row r="820" ht="13.5" customHeight="1">
      <c r="A820" s="1"/>
    </row>
    <row r="821" ht="13.5" customHeight="1">
      <c r="A821" s="1"/>
    </row>
    <row r="822" ht="13.5" customHeight="1">
      <c r="A822" s="1"/>
    </row>
    <row r="823" ht="13.5" customHeight="1">
      <c r="A823" s="1"/>
    </row>
    <row r="824" ht="13.5" customHeight="1">
      <c r="A824" s="1"/>
    </row>
    <row r="825" ht="13.5" customHeight="1">
      <c r="A825" s="1"/>
    </row>
    <row r="826" ht="13.5" customHeight="1">
      <c r="A826" s="1"/>
    </row>
    <row r="827" ht="13.5" customHeight="1">
      <c r="A827" s="1"/>
    </row>
    <row r="828" ht="13.5" customHeight="1">
      <c r="A828" s="1"/>
    </row>
    <row r="829" ht="13.5" customHeight="1">
      <c r="A829" s="1"/>
    </row>
    <row r="830" ht="13.5" customHeight="1">
      <c r="A830" s="1"/>
    </row>
    <row r="831" ht="13.5" customHeight="1">
      <c r="A831" s="1"/>
    </row>
    <row r="832" ht="13.5" customHeight="1">
      <c r="A832" s="1"/>
    </row>
    <row r="833" ht="13.5" customHeight="1">
      <c r="A833" s="1"/>
    </row>
    <row r="834" ht="13.5" customHeight="1">
      <c r="A834" s="1"/>
    </row>
    <row r="835" ht="13.5" customHeight="1">
      <c r="A835" s="1"/>
    </row>
    <row r="836" ht="13.5" customHeight="1">
      <c r="A836" s="1"/>
    </row>
    <row r="837" ht="13.5" customHeight="1">
      <c r="A837" s="1"/>
    </row>
    <row r="838" ht="13.5" customHeight="1">
      <c r="A838" s="1"/>
    </row>
    <row r="839" ht="13.5" customHeight="1">
      <c r="A839" s="1"/>
    </row>
    <row r="840" ht="13.5" customHeight="1">
      <c r="A840" s="1"/>
    </row>
    <row r="841" ht="13.5" customHeight="1">
      <c r="A841" s="1"/>
    </row>
    <row r="842" ht="13.5" customHeight="1">
      <c r="A842" s="1"/>
    </row>
    <row r="843" ht="13.5" customHeight="1">
      <c r="A843" s="1"/>
    </row>
    <row r="844" ht="13.5" customHeight="1">
      <c r="A844" s="1"/>
    </row>
    <row r="845" ht="13.5" customHeight="1">
      <c r="A845" s="1"/>
    </row>
    <row r="846" ht="13.5" customHeight="1">
      <c r="A846" s="1"/>
    </row>
    <row r="847" ht="13.5" customHeight="1">
      <c r="A847" s="1"/>
    </row>
    <row r="848" ht="13.5" customHeight="1">
      <c r="A848" s="1"/>
    </row>
    <row r="849" ht="13.5" customHeight="1">
      <c r="A849" s="1"/>
    </row>
    <row r="850" ht="13.5" customHeight="1">
      <c r="A850" s="1"/>
    </row>
    <row r="851" ht="13.5" customHeight="1">
      <c r="A851" s="1"/>
    </row>
    <row r="852" ht="13.5" customHeight="1">
      <c r="A852" s="1"/>
    </row>
    <row r="853" ht="13.5" customHeight="1">
      <c r="A853" s="1"/>
    </row>
    <row r="854" ht="13.5" customHeight="1">
      <c r="A854" s="1"/>
    </row>
    <row r="855" ht="13.5" customHeight="1">
      <c r="A855" s="1"/>
    </row>
    <row r="856" ht="13.5" customHeight="1">
      <c r="A856" s="1"/>
    </row>
    <row r="857" ht="13.5" customHeight="1">
      <c r="A857" s="1"/>
    </row>
    <row r="858" ht="13.5" customHeight="1">
      <c r="A858" s="1"/>
    </row>
    <row r="859" ht="13.5" customHeight="1">
      <c r="A859" s="1"/>
    </row>
    <row r="860" ht="13.5" customHeight="1">
      <c r="A860" s="1"/>
    </row>
    <row r="861" ht="13.5" customHeight="1">
      <c r="A861" s="1"/>
    </row>
    <row r="862" ht="13.5" customHeight="1">
      <c r="A862" s="1"/>
    </row>
    <row r="863" ht="13.5" customHeight="1">
      <c r="A863" s="1"/>
    </row>
    <row r="864" ht="13.5" customHeight="1">
      <c r="A864" s="1"/>
    </row>
    <row r="865" ht="13.5" customHeight="1">
      <c r="A865" s="1"/>
    </row>
    <row r="866" ht="13.5" customHeight="1">
      <c r="A866" s="1"/>
    </row>
    <row r="867" ht="13.5" customHeight="1">
      <c r="A867" s="1"/>
    </row>
    <row r="868" ht="13.5" customHeight="1">
      <c r="A868" s="1"/>
    </row>
    <row r="869" ht="13.5" customHeight="1">
      <c r="A869" s="1"/>
    </row>
    <row r="870" ht="13.5" customHeight="1">
      <c r="A870" s="1"/>
    </row>
    <row r="871" ht="13.5" customHeight="1">
      <c r="A871" s="1"/>
    </row>
    <row r="872" ht="13.5" customHeight="1">
      <c r="A872" s="1"/>
    </row>
    <row r="873" ht="13.5" customHeight="1">
      <c r="A873" s="1"/>
    </row>
    <row r="874" ht="13.5" customHeight="1">
      <c r="A874" s="1"/>
    </row>
    <row r="875" ht="13.5" customHeight="1">
      <c r="A875" s="1"/>
    </row>
    <row r="876" ht="13.5" customHeight="1">
      <c r="A876" s="1"/>
    </row>
    <row r="877" ht="13.5" customHeight="1">
      <c r="A877" s="1"/>
    </row>
    <row r="878" ht="13.5" customHeight="1">
      <c r="A878" s="1"/>
    </row>
    <row r="879" ht="13.5" customHeight="1">
      <c r="A879" s="1"/>
    </row>
    <row r="880" ht="13.5" customHeight="1">
      <c r="A880" s="1"/>
    </row>
    <row r="881" ht="13.5" customHeight="1">
      <c r="A881" s="1"/>
    </row>
    <row r="882" ht="13.5" customHeight="1">
      <c r="A882" s="1"/>
    </row>
    <row r="883" ht="13.5" customHeight="1">
      <c r="A883" s="1"/>
    </row>
    <row r="884" ht="13.5" customHeight="1">
      <c r="A884" s="1"/>
    </row>
    <row r="885" ht="13.5" customHeight="1">
      <c r="A885" s="1"/>
    </row>
    <row r="886" ht="13.5" customHeight="1">
      <c r="A886" s="1"/>
    </row>
    <row r="887" ht="13.5" customHeight="1">
      <c r="A887" s="1"/>
    </row>
    <row r="888" ht="13.5" customHeight="1">
      <c r="A888" s="1"/>
    </row>
    <row r="889" ht="13.5" customHeight="1">
      <c r="A889" s="1"/>
    </row>
    <row r="890" ht="13.5" customHeight="1">
      <c r="A890" s="1"/>
    </row>
    <row r="891" ht="13.5" customHeight="1">
      <c r="A891" s="1"/>
    </row>
    <row r="892" ht="13.5" customHeight="1">
      <c r="A892" s="1"/>
    </row>
    <row r="893" ht="13.5" customHeight="1">
      <c r="A893" s="1"/>
    </row>
    <row r="894" ht="13.5" customHeight="1">
      <c r="A894" s="1"/>
    </row>
    <row r="895" ht="13.5" customHeight="1">
      <c r="A895" s="1"/>
    </row>
    <row r="896" ht="13.5" customHeight="1">
      <c r="A896" s="1"/>
    </row>
    <row r="897" ht="13.5" customHeight="1">
      <c r="A897" s="1"/>
    </row>
    <row r="898" ht="13.5" customHeight="1">
      <c r="A898" s="1"/>
    </row>
    <row r="899" ht="13.5" customHeight="1">
      <c r="A899" s="1"/>
    </row>
    <row r="900" ht="13.5" customHeight="1">
      <c r="A900" s="1"/>
    </row>
    <row r="901" ht="13.5" customHeight="1">
      <c r="A901" s="1"/>
    </row>
    <row r="902" ht="13.5" customHeight="1">
      <c r="A902" s="1"/>
    </row>
    <row r="903" ht="13.5" customHeight="1">
      <c r="A903" s="1"/>
    </row>
    <row r="904" ht="13.5" customHeight="1">
      <c r="A904" s="1"/>
    </row>
    <row r="905" ht="13.5" customHeight="1">
      <c r="A905" s="1"/>
    </row>
    <row r="906" ht="13.5" customHeight="1">
      <c r="A906" s="1"/>
    </row>
    <row r="907" ht="13.5" customHeight="1">
      <c r="A907" s="1"/>
    </row>
    <row r="908" ht="13.5" customHeight="1">
      <c r="A908" s="1"/>
    </row>
    <row r="909" ht="13.5" customHeight="1">
      <c r="A909" s="1"/>
    </row>
    <row r="910" ht="13.5" customHeight="1">
      <c r="A910" s="1"/>
    </row>
    <row r="911" ht="13.5" customHeight="1">
      <c r="A911" s="1"/>
    </row>
    <row r="912" ht="13.5" customHeight="1">
      <c r="A912" s="1"/>
    </row>
    <row r="913" ht="13.5" customHeight="1">
      <c r="A913" s="1"/>
    </row>
    <row r="914" ht="13.5" customHeight="1">
      <c r="A914" s="1"/>
    </row>
    <row r="915" ht="13.5" customHeight="1">
      <c r="A915" s="1"/>
    </row>
    <row r="916" ht="13.5" customHeight="1">
      <c r="A916" s="1"/>
    </row>
    <row r="917" ht="13.5" customHeight="1">
      <c r="A917" s="1"/>
    </row>
    <row r="918" ht="13.5" customHeight="1">
      <c r="A918" s="1"/>
    </row>
    <row r="919" ht="13.5" customHeight="1">
      <c r="A919" s="1"/>
    </row>
    <row r="920" ht="13.5" customHeight="1">
      <c r="A920" s="1"/>
    </row>
    <row r="921" ht="13.5" customHeight="1">
      <c r="A921" s="1"/>
    </row>
    <row r="922" ht="13.5" customHeight="1">
      <c r="A922" s="1"/>
    </row>
    <row r="923" ht="13.5" customHeight="1">
      <c r="A923" s="1"/>
    </row>
    <row r="924" ht="13.5" customHeight="1">
      <c r="A924" s="1"/>
    </row>
    <row r="925" ht="13.5" customHeight="1">
      <c r="A925" s="1"/>
    </row>
    <row r="926" ht="13.5" customHeight="1">
      <c r="A926" s="1"/>
    </row>
    <row r="927" ht="13.5" customHeight="1">
      <c r="A927" s="1"/>
    </row>
    <row r="928" ht="13.5" customHeight="1">
      <c r="A928" s="1"/>
    </row>
    <row r="929" ht="13.5" customHeight="1">
      <c r="A929" s="1"/>
    </row>
    <row r="930" ht="13.5" customHeight="1">
      <c r="A930" s="1"/>
    </row>
    <row r="931" ht="13.5" customHeight="1">
      <c r="A931" s="1"/>
    </row>
    <row r="932" ht="13.5" customHeight="1">
      <c r="A932" s="1"/>
    </row>
    <row r="933" ht="13.5" customHeight="1">
      <c r="A933" s="1"/>
    </row>
    <row r="934" ht="13.5" customHeight="1">
      <c r="A934" s="1"/>
    </row>
    <row r="935" ht="13.5" customHeight="1">
      <c r="A935" s="1"/>
    </row>
    <row r="936" ht="13.5" customHeight="1">
      <c r="A936" s="1"/>
    </row>
    <row r="937" ht="13.5" customHeight="1">
      <c r="A937" s="1"/>
    </row>
    <row r="938" ht="13.5" customHeight="1">
      <c r="A938" s="1"/>
    </row>
    <row r="939" ht="13.5" customHeight="1">
      <c r="A939" s="1"/>
    </row>
    <row r="940" ht="13.5" customHeight="1">
      <c r="A940" s="1"/>
    </row>
    <row r="941" ht="13.5" customHeight="1">
      <c r="A941" s="1"/>
    </row>
    <row r="942" ht="13.5" customHeight="1">
      <c r="A942" s="1"/>
    </row>
    <row r="943" ht="13.5" customHeight="1">
      <c r="A943" s="1"/>
    </row>
    <row r="944" ht="13.5" customHeight="1">
      <c r="A944" s="1"/>
    </row>
    <row r="945" ht="13.5" customHeight="1">
      <c r="A945" s="1"/>
    </row>
    <row r="946" ht="13.5" customHeight="1">
      <c r="A946" s="1"/>
    </row>
    <row r="947" ht="13.5" customHeight="1">
      <c r="A947" s="1"/>
    </row>
    <row r="948" ht="13.5" customHeight="1">
      <c r="A948" s="1"/>
    </row>
    <row r="949" ht="13.5" customHeight="1">
      <c r="A949" s="1"/>
    </row>
    <row r="950" ht="13.5" customHeight="1">
      <c r="A950" s="1"/>
    </row>
    <row r="951" ht="13.5" customHeight="1">
      <c r="A951" s="1"/>
    </row>
    <row r="952" ht="13.5" customHeight="1">
      <c r="A952" s="1"/>
    </row>
    <row r="953" ht="13.5" customHeight="1">
      <c r="A953" s="1"/>
    </row>
    <row r="954" ht="13.5" customHeight="1">
      <c r="A954" s="1"/>
    </row>
    <row r="955" ht="13.5" customHeight="1">
      <c r="A955" s="1"/>
    </row>
    <row r="956" ht="13.5" customHeight="1">
      <c r="A956" s="1"/>
    </row>
    <row r="957" ht="13.5" customHeight="1">
      <c r="A957" s="1"/>
    </row>
    <row r="958" ht="13.5" customHeight="1">
      <c r="A958" s="1"/>
    </row>
    <row r="959" ht="13.5" customHeight="1">
      <c r="A959" s="1"/>
    </row>
    <row r="960" ht="13.5" customHeight="1">
      <c r="A960" s="1"/>
    </row>
    <row r="961" ht="13.5" customHeight="1">
      <c r="A961" s="1"/>
    </row>
    <row r="962" ht="13.5" customHeight="1">
      <c r="A962" s="1"/>
    </row>
    <row r="963" ht="13.5" customHeight="1">
      <c r="A963" s="1"/>
    </row>
    <row r="964" ht="13.5" customHeight="1">
      <c r="A964" s="1"/>
    </row>
    <row r="965" ht="13.5" customHeight="1">
      <c r="A965" s="1"/>
    </row>
    <row r="966" ht="13.5" customHeight="1">
      <c r="A966" s="1"/>
    </row>
    <row r="967" ht="13.5" customHeight="1">
      <c r="A967" s="1"/>
    </row>
    <row r="968" ht="13.5" customHeight="1">
      <c r="A968" s="1"/>
    </row>
    <row r="969" ht="13.5" customHeight="1">
      <c r="A969" s="1"/>
    </row>
    <row r="970" ht="13.5" customHeight="1">
      <c r="A970" s="1"/>
    </row>
    <row r="971" ht="13.5" customHeight="1">
      <c r="A971" s="1"/>
    </row>
    <row r="972" ht="13.5" customHeight="1">
      <c r="A972" s="1"/>
    </row>
    <row r="973" ht="13.5" customHeight="1">
      <c r="A973" s="1"/>
    </row>
    <row r="974" ht="13.5" customHeight="1">
      <c r="A974" s="1"/>
    </row>
    <row r="975" ht="13.5" customHeight="1">
      <c r="A975" s="1"/>
    </row>
    <row r="976" ht="13.5" customHeight="1">
      <c r="A976" s="1"/>
    </row>
    <row r="977" ht="13.5" customHeight="1">
      <c r="A977" s="1"/>
    </row>
    <row r="978" ht="13.5" customHeight="1">
      <c r="A978" s="1"/>
    </row>
    <row r="979" ht="13.5" customHeight="1">
      <c r="A979" s="1"/>
    </row>
    <row r="980" ht="13.5" customHeight="1">
      <c r="A980" s="1"/>
    </row>
    <row r="981" ht="13.5" customHeight="1">
      <c r="A981" s="1"/>
    </row>
    <row r="982" ht="13.5" customHeight="1">
      <c r="A982" s="1"/>
    </row>
    <row r="983" ht="13.5" customHeight="1">
      <c r="A983" s="1"/>
    </row>
    <row r="984" ht="13.5" customHeight="1">
      <c r="A984" s="1"/>
    </row>
    <row r="985" ht="13.5" customHeight="1">
      <c r="A985" s="1"/>
    </row>
    <row r="986" ht="13.5" customHeight="1">
      <c r="A986" s="1"/>
    </row>
    <row r="987" ht="13.5" customHeight="1">
      <c r="A987" s="1"/>
    </row>
    <row r="988" ht="13.5" customHeight="1">
      <c r="A988" s="1"/>
    </row>
    <row r="989" ht="13.5" customHeight="1">
      <c r="A989" s="1"/>
    </row>
    <row r="990" ht="13.5" customHeight="1">
      <c r="A990" s="1"/>
    </row>
    <row r="991" ht="13.5" customHeight="1">
      <c r="A991" s="1"/>
    </row>
    <row r="992" ht="13.5" customHeight="1">
      <c r="A992" s="1"/>
    </row>
    <row r="993" ht="13.5" customHeight="1">
      <c r="A993" s="1"/>
    </row>
    <row r="994" ht="13.5" customHeight="1">
      <c r="A994" s="1"/>
    </row>
    <row r="995" ht="13.5" customHeight="1">
      <c r="A995" s="1"/>
    </row>
    <row r="996" ht="13.5" customHeight="1">
      <c r="A996" s="1"/>
    </row>
    <row r="997" ht="13.5" customHeight="1">
      <c r="A997" s="1"/>
    </row>
    <row r="998" ht="13.5" customHeight="1">
      <c r="A998" s="1"/>
    </row>
    <row r="999" ht="13.5" customHeight="1">
      <c r="A999" s="1"/>
    </row>
    <row r="1000" ht="13.5" customHeight="1">
      <c r="A1000" s="1"/>
    </row>
  </sheetData>
  <mergeCells count="31">
    <mergeCell ref="B8:L8"/>
    <mergeCell ref="B9:L9"/>
    <mergeCell ref="A10:M10"/>
    <mergeCell ref="J11:K11"/>
    <mergeCell ref="C12:F12"/>
    <mergeCell ref="I12:M12"/>
    <mergeCell ref="I13:M13"/>
    <mergeCell ref="J15:L15"/>
    <mergeCell ref="M15:M16"/>
    <mergeCell ref="C13:E13"/>
    <mergeCell ref="C14:K14"/>
    <mergeCell ref="A15:A16"/>
    <mergeCell ref="B15:B16"/>
    <mergeCell ref="C15:C16"/>
    <mergeCell ref="D15:D16"/>
    <mergeCell ref="E15:E16"/>
    <mergeCell ref="I83:J83"/>
    <mergeCell ref="K83:M83"/>
    <mergeCell ref="I84:J84"/>
    <mergeCell ref="K84:M84"/>
    <mergeCell ref="I85:J85"/>
    <mergeCell ref="K85:M85"/>
    <mergeCell ref="D87:G87"/>
    <mergeCell ref="D88:G88"/>
    <mergeCell ref="F15:F16"/>
    <mergeCell ref="G15:I15"/>
    <mergeCell ref="C38:H38"/>
    <mergeCell ref="C41:H41"/>
    <mergeCell ref="C45:H45"/>
    <mergeCell ref="B81:H81"/>
    <mergeCell ref="B82:I82"/>
  </mergeCells>
  <printOptions horizontalCentered="1" verticalCentered="1"/>
  <pageMargins bottom="0.3937007874015748" footer="0.0" header="0.0" left="0.31496062992125984" right="0.31496062992125984" top="0.3937007874015748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8.63"/>
    <col customWidth="1" min="3" max="3" width="29.25"/>
    <col customWidth="1" min="4" max="4" width="11.75"/>
    <col customWidth="1" min="5" max="5" width="8.63"/>
    <col customWidth="1" min="6" max="6" width="16.63"/>
    <col customWidth="1" min="7" max="7" width="15.0"/>
    <col customWidth="1" min="8" max="26" width="8.63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>
      <c r="B7" s="3" t="s">
        <v>0</v>
      </c>
      <c r="H7" s="4"/>
      <c r="I7" s="4"/>
      <c r="J7" s="4"/>
      <c r="K7" s="4"/>
      <c r="L7" s="4"/>
    </row>
    <row r="8" ht="13.5" customHeight="1">
      <c r="B8" s="3" t="s">
        <v>140</v>
      </c>
      <c r="H8" s="4"/>
      <c r="I8" s="4"/>
      <c r="J8" s="4"/>
      <c r="K8" s="4"/>
      <c r="L8" s="4"/>
    </row>
    <row r="9" ht="13.5" customHeight="1">
      <c r="B9" s="83" t="s">
        <v>141</v>
      </c>
    </row>
    <row r="10" ht="13.5" customHeight="1">
      <c r="B10" s="13" t="s">
        <v>142</v>
      </c>
    </row>
    <row r="11" ht="13.5" customHeight="1">
      <c r="B11" s="16" t="s">
        <v>143</v>
      </c>
    </row>
    <row r="12" ht="13.5" customHeight="1">
      <c r="B12" s="84" t="s">
        <v>144</v>
      </c>
      <c r="C12" s="85"/>
      <c r="D12" s="85"/>
      <c r="E12" s="85"/>
      <c r="F12" s="85"/>
      <c r="G12" s="86"/>
    </row>
    <row r="13" ht="13.5" customHeight="1">
      <c r="B13" s="87"/>
      <c r="C13" s="88" t="s">
        <v>145</v>
      </c>
      <c r="D13" s="85"/>
      <c r="E13" s="85"/>
      <c r="F13" s="86"/>
      <c r="G13" s="89" t="s">
        <v>146</v>
      </c>
    </row>
    <row r="14" ht="13.5" customHeight="1">
      <c r="B14" s="90" t="str">
        <f>[1]Orcamento!B15</f>
        <v>#ERROR!</v>
      </c>
      <c r="C14" s="91" t="str">
        <f>Orcamento!C17</f>
        <v>TRELICAS METÁLICAS ESTRUTURA DA PONTE</v>
      </c>
      <c r="D14" s="7"/>
      <c r="E14" s="7"/>
      <c r="F14" s="92"/>
      <c r="G14" s="93">
        <f>Orcamento!L17</f>
        <v>219712.25</v>
      </c>
    </row>
    <row r="15" ht="13.5" customHeight="1">
      <c r="B15" s="94" t="str">
        <f>[1]Orcamento!B22</f>
        <v>#ERROR!</v>
      </c>
      <c r="C15" s="95" t="str">
        <f>Orcamento!C20</f>
        <v>FABRICAÇÃO E INSTALAÇÃO DE TRELIÇA METÁLICA, COM PERFIL TUBULAR SEM COSTURA METÁLICO, DIMENSÕES 200X150[mm], ESPESSURA 3,75mm, PESO DO PERFIL POR m = 19,965 KG/m - COMPRIMENTO TOTAL 81,182m - BANZOS SUPERIORES E INFERIORES RETOS LATERAIS</v>
      </c>
      <c r="D15" s="7"/>
      <c r="E15" s="7"/>
      <c r="F15" s="92"/>
      <c r="G15" s="96">
        <f>Orcamento!L20</f>
        <v>28185.69</v>
      </c>
    </row>
    <row r="16" ht="13.5" customHeight="1">
      <c r="B16" s="90" t="str">
        <f>[1]Orcamento!B32</f>
        <v>#ERROR!</v>
      </c>
      <c r="C16" s="91" t="str">
        <f>Orcamento!C37</f>
        <v/>
      </c>
      <c r="D16" s="7"/>
      <c r="E16" s="7"/>
      <c r="F16" s="92"/>
      <c r="G16" s="93" t="str">
        <f>Orcamento!L37</f>
        <v/>
      </c>
    </row>
    <row r="17" ht="13.5" customHeight="1">
      <c r="B17" s="94" t="str">
        <f>[1]Orcamento!B47</f>
        <v>#ERROR!</v>
      </c>
      <c r="C17" s="95" t="str">
        <f>Orcamento!C40</f>
        <v/>
      </c>
      <c r="D17" s="7"/>
      <c r="E17" s="7"/>
      <c r="F17" s="92"/>
      <c r="G17" s="96" t="str">
        <f>Orcamento!L40</f>
        <v/>
      </c>
    </row>
    <row r="18" ht="13.5" customHeight="1">
      <c r="B18" s="90" t="str">
        <f>[1]Orcamento!B51</f>
        <v>#ERROR!</v>
      </c>
      <c r="C18" s="91" t="str">
        <f>Orcamento!#REF!</f>
        <v>#ERROR!</v>
      </c>
      <c r="D18" s="7"/>
      <c r="E18" s="7"/>
      <c r="F18" s="92"/>
      <c r="G18" s="93" t="str">
        <f>Orcamento!#REF!</f>
        <v>#ERROR!</v>
      </c>
    </row>
    <row r="19" ht="13.5" customHeight="1">
      <c r="B19" s="97"/>
      <c r="C19" s="98" t="s">
        <v>147</v>
      </c>
      <c r="D19" s="85"/>
      <c r="E19" s="85"/>
      <c r="F19" s="86"/>
      <c r="G19" s="99" t="str">
        <f>SUM(G14:G18)</f>
        <v>#ERROR!</v>
      </c>
    </row>
    <row r="20" ht="13.5" customHeight="1"/>
    <row r="21" ht="13.5" customHeight="1"/>
    <row r="22" ht="13.5" customHeight="1"/>
    <row r="23" ht="13.5" customHeight="1">
      <c r="B23" s="82" t="s">
        <v>148</v>
      </c>
    </row>
    <row r="24" ht="13.5" customHeight="1">
      <c r="F24" s="1"/>
    </row>
    <row r="25" ht="13.5" customHeight="1">
      <c r="C25" s="100"/>
      <c r="D25" s="1" t="s">
        <v>149</v>
      </c>
      <c r="H25" s="101"/>
      <c r="I25" s="101"/>
    </row>
    <row r="26" ht="13.5" customHeight="1">
      <c r="C26" s="1"/>
      <c r="D26" s="1" t="s">
        <v>150</v>
      </c>
      <c r="H26" s="101"/>
      <c r="I26" s="101"/>
    </row>
    <row r="27" ht="13.5" customHeight="1">
      <c r="D27" s="1" t="s">
        <v>151</v>
      </c>
      <c r="H27" s="101"/>
      <c r="I27" s="101"/>
    </row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17">
    <mergeCell ref="B7:G7"/>
    <mergeCell ref="B8:G8"/>
    <mergeCell ref="B9:G9"/>
    <mergeCell ref="B10:G10"/>
    <mergeCell ref="B11:G11"/>
    <mergeCell ref="B12:G12"/>
    <mergeCell ref="C13:F13"/>
    <mergeCell ref="D25:G25"/>
    <mergeCell ref="D26:G26"/>
    <mergeCell ref="D27:G27"/>
    <mergeCell ref="C14:F14"/>
    <mergeCell ref="C15:F15"/>
    <mergeCell ref="C16:F16"/>
    <mergeCell ref="C17:F17"/>
    <mergeCell ref="C18:F18"/>
    <mergeCell ref="C19:F19"/>
    <mergeCell ref="F24:I24"/>
  </mergeCells>
  <printOptions/>
  <pageMargins bottom="0.7874015748031497" footer="0.0" header="0.0" left="0.5118110236220472" right="0.5118110236220472" top="0.7874015748031497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8.63"/>
    <col customWidth="1" min="3" max="3" width="33.63"/>
    <col customWidth="1" min="4" max="4" width="16.25"/>
    <col customWidth="1" min="5" max="5" width="12.75"/>
    <col customWidth="1" min="6" max="6" width="8.75"/>
    <col customWidth="1" min="7" max="7" width="12.75"/>
    <col customWidth="1" min="8" max="8" width="11.0"/>
    <col customWidth="1" min="9" max="9" width="12.75"/>
    <col customWidth="1" min="10" max="10" width="8.75"/>
    <col customWidth="1" min="11" max="11" width="12.75"/>
    <col customWidth="1" min="12" max="12" width="8.75"/>
    <col customWidth="1" min="13" max="26" width="8.63"/>
  </cols>
  <sheetData>
    <row r="1" ht="13.5" customHeight="1"/>
    <row r="2" ht="13.5" customHeight="1"/>
    <row r="3" ht="13.5" customHeight="1"/>
    <row r="4" ht="13.5" customHeight="1"/>
    <row r="5" ht="13.5" customHeight="1">
      <c r="B5" s="102"/>
      <c r="C5" s="102"/>
      <c r="D5" s="102"/>
      <c r="E5" s="102"/>
      <c r="F5" s="102"/>
      <c r="G5" s="102"/>
      <c r="I5" s="102"/>
      <c r="K5" s="102"/>
    </row>
    <row r="6" ht="13.5" customHeight="1"/>
    <row r="7" ht="13.5" customHeight="1">
      <c r="B7" s="83"/>
    </row>
    <row r="8" ht="13.5" customHeight="1">
      <c r="B8" s="3" t="s">
        <v>0</v>
      </c>
    </row>
    <row r="9" ht="13.5" customHeight="1">
      <c r="B9" s="3" t="s">
        <v>1</v>
      </c>
    </row>
    <row r="10" ht="13.5" customHeight="1">
      <c r="B10" s="83" t="s">
        <v>152</v>
      </c>
    </row>
    <row r="11" ht="13.5" customHeight="1">
      <c r="B11" s="13" t="s">
        <v>6</v>
      </c>
    </row>
    <row r="12" ht="14.25" customHeight="1">
      <c r="B12" s="16" t="s">
        <v>153</v>
      </c>
    </row>
    <row r="13" ht="13.5" customHeight="1">
      <c r="B13" s="103" t="s">
        <v>154</v>
      </c>
      <c r="C13" s="85"/>
      <c r="D13" s="85"/>
      <c r="E13" s="85"/>
      <c r="F13" s="85"/>
      <c r="G13" s="85"/>
      <c r="H13" s="85"/>
      <c r="I13" s="85"/>
      <c r="J13" s="85"/>
      <c r="K13" s="85"/>
      <c r="L13" s="86"/>
    </row>
    <row r="14" ht="13.5" customHeight="1">
      <c r="B14" s="104"/>
      <c r="C14" s="105"/>
      <c r="D14" s="106"/>
      <c r="E14" s="106"/>
      <c r="F14" s="106"/>
      <c r="G14" s="106"/>
      <c r="H14" s="106"/>
      <c r="I14" s="106"/>
      <c r="J14" s="106"/>
      <c r="K14" s="106"/>
      <c r="L14" s="107"/>
    </row>
    <row r="15" ht="13.5" customHeight="1">
      <c r="B15" s="108"/>
      <c r="C15" s="109"/>
      <c r="D15" s="110"/>
      <c r="E15" s="110"/>
      <c r="F15" s="110"/>
      <c r="G15" s="110"/>
      <c r="H15" s="110"/>
      <c r="I15" s="110"/>
      <c r="J15" s="110"/>
      <c r="K15" s="110"/>
      <c r="L15" s="111"/>
    </row>
    <row r="16" ht="13.5" customHeight="1">
      <c r="B16" s="112" t="s">
        <v>155</v>
      </c>
      <c r="C16" s="113" t="s">
        <v>156</v>
      </c>
      <c r="D16" s="114" t="s">
        <v>157</v>
      </c>
      <c r="E16" s="115" t="s">
        <v>158</v>
      </c>
      <c r="F16" s="116" t="s">
        <v>159</v>
      </c>
      <c r="G16" s="115" t="s">
        <v>160</v>
      </c>
      <c r="H16" s="116" t="s">
        <v>159</v>
      </c>
      <c r="I16" s="115" t="s">
        <v>161</v>
      </c>
      <c r="J16" s="116" t="s">
        <v>159</v>
      </c>
      <c r="K16" s="115" t="s">
        <v>162</v>
      </c>
      <c r="L16" s="116" t="s">
        <v>159</v>
      </c>
    </row>
    <row r="17" ht="13.5" customHeight="1">
      <c r="B17" s="117" t="s">
        <v>163</v>
      </c>
      <c r="C17" s="118" t="str">
        <f>Orcamento!C17</f>
        <v>TRELICAS METÁLICAS ESTRUTURA DA PONTE</v>
      </c>
      <c r="D17" s="119">
        <f>Orcamento!L17</f>
        <v>219712.25</v>
      </c>
      <c r="E17" s="120">
        <f>E18*D17</f>
        <v>0</v>
      </c>
      <c r="F17" s="121"/>
      <c r="G17" s="120">
        <f>G18*D17</f>
        <v>0</v>
      </c>
      <c r="H17" s="121"/>
      <c r="I17" s="120">
        <f>I18*D17</f>
        <v>219712.25</v>
      </c>
      <c r="J17" s="121"/>
      <c r="K17" s="120">
        <f>K18*H17</f>
        <v>0</v>
      </c>
      <c r="L17" s="121"/>
    </row>
    <row r="18" ht="13.5" customHeight="1">
      <c r="B18" s="122"/>
      <c r="C18" s="123"/>
      <c r="D18" s="124">
        <f>D17/$D$33</f>
        <v>0.5797956621</v>
      </c>
      <c r="E18" s="125"/>
      <c r="F18" s="126" t="str">
        <f>E18</f>
        <v/>
      </c>
      <c r="G18" s="125"/>
      <c r="H18" s="126">
        <f>G18+E18</f>
        <v>0</v>
      </c>
      <c r="I18" s="125">
        <v>1.0</v>
      </c>
      <c r="J18" s="126">
        <f>I18+G18</f>
        <v>1</v>
      </c>
      <c r="K18" s="125"/>
      <c r="L18" s="126">
        <f>K18+I18</f>
        <v>1</v>
      </c>
    </row>
    <row r="19" ht="13.5" customHeight="1">
      <c r="B19" s="127" t="s">
        <v>164</v>
      </c>
      <c r="C19" s="128" t="str">
        <f>Orcamento!C29</f>
        <v>PEGA MÃO METÁLICO - 2 ALTURAS, 70cm E 92cm</v>
      </c>
      <c r="D19" s="129">
        <f>Orcamento!L29</f>
        <v>31448.62</v>
      </c>
      <c r="E19" s="130">
        <f>E20*D19</f>
        <v>0</v>
      </c>
      <c r="F19" s="131"/>
      <c r="G19" s="130">
        <f>G20*D19</f>
        <v>0</v>
      </c>
      <c r="H19" s="131"/>
      <c r="I19" s="130">
        <f>I20*F19</f>
        <v>0</v>
      </c>
      <c r="J19" s="131"/>
      <c r="K19" s="130">
        <f>K20*D19</f>
        <v>31448.62</v>
      </c>
      <c r="L19" s="131"/>
    </row>
    <row r="20" ht="21.0" customHeight="1">
      <c r="B20" s="132"/>
      <c r="C20" s="133"/>
      <c r="D20" s="134">
        <f>D19/$D$33</f>
        <v>0.0829893347</v>
      </c>
      <c r="E20" s="135"/>
      <c r="F20" s="136" t="str">
        <f>E20</f>
        <v/>
      </c>
      <c r="G20" s="135"/>
      <c r="H20" s="136">
        <f>G20+E20</f>
        <v>0</v>
      </c>
      <c r="I20" s="135"/>
      <c r="J20" s="136">
        <f>I20+G20</f>
        <v>0</v>
      </c>
      <c r="K20" s="135">
        <v>1.0</v>
      </c>
      <c r="L20" s="136">
        <f>K20+I20</f>
        <v>1</v>
      </c>
    </row>
    <row r="21" ht="13.5" customHeight="1">
      <c r="B21" s="117" t="s">
        <v>165</v>
      </c>
      <c r="C21" s="118" t="str">
        <f>Orcamento!C32</f>
        <v>CHAPA DE PISO - XADREZ</v>
      </c>
      <c r="D21" s="119">
        <f>Orcamento!L32</f>
        <v>43500.6</v>
      </c>
      <c r="E21" s="120">
        <f>E22*D21</f>
        <v>0</v>
      </c>
      <c r="F21" s="121"/>
      <c r="G21" s="120">
        <f>G22*D21</f>
        <v>0</v>
      </c>
      <c r="H21" s="121"/>
      <c r="I21" s="120">
        <f>I22*F21</f>
        <v>0</v>
      </c>
      <c r="J21" s="121"/>
      <c r="K21" s="120">
        <f>K22*D21</f>
        <v>43500.6</v>
      </c>
      <c r="L21" s="121"/>
    </row>
    <row r="22" ht="13.5" customHeight="1">
      <c r="B22" s="122"/>
      <c r="C22" s="123"/>
      <c r="D22" s="124">
        <f>D21/$D$33</f>
        <v>0.1147931405</v>
      </c>
      <c r="E22" s="125"/>
      <c r="F22" s="126" t="str">
        <f>E22</f>
        <v/>
      </c>
      <c r="G22" s="125"/>
      <c r="H22" s="126">
        <f>G22+E22</f>
        <v>0</v>
      </c>
      <c r="I22" s="125"/>
      <c r="J22" s="126">
        <f>I22+G22</f>
        <v>0</v>
      </c>
      <c r="K22" s="125">
        <v>1.0</v>
      </c>
      <c r="L22" s="126">
        <f>K22+I22</f>
        <v>1</v>
      </c>
    </row>
    <row r="23" ht="13.5" customHeight="1">
      <c r="B23" s="127" t="s">
        <v>166</v>
      </c>
      <c r="C23" s="128" t="str">
        <f>Orcamento!C35</f>
        <v>CHAPA EXPANDIDA PARA PROTEÇÃO LATERAL</v>
      </c>
      <c r="D23" s="129">
        <f>Orcamento!L35</f>
        <v>16010.4</v>
      </c>
      <c r="E23" s="130">
        <f>E24*D23</f>
        <v>0</v>
      </c>
      <c r="F23" s="131"/>
      <c r="G23" s="130">
        <f>G24*D23</f>
        <v>0</v>
      </c>
      <c r="H23" s="131"/>
      <c r="I23" s="130">
        <f>I24*F23</f>
        <v>0</v>
      </c>
      <c r="J23" s="131"/>
      <c r="K23" s="130">
        <f>K24*D23</f>
        <v>16010.4</v>
      </c>
      <c r="L23" s="131"/>
    </row>
    <row r="24" ht="13.5" customHeight="1">
      <c r="B24" s="132"/>
      <c r="C24" s="133"/>
      <c r="D24" s="134">
        <f>D23/$D$33</f>
        <v>0.04224962635</v>
      </c>
      <c r="E24" s="135"/>
      <c r="F24" s="136" t="str">
        <f>E24</f>
        <v/>
      </c>
      <c r="G24" s="135"/>
      <c r="H24" s="136">
        <f>G24+E24</f>
        <v>0</v>
      </c>
      <c r="I24" s="135"/>
      <c r="J24" s="136">
        <f>I24+G24</f>
        <v>0</v>
      </c>
      <c r="K24" s="135">
        <v>1.0</v>
      </c>
      <c r="L24" s="136">
        <f>K24+I24</f>
        <v>1</v>
      </c>
    </row>
    <row r="25" ht="13.5" customHeight="1">
      <c r="B25" s="117" t="s">
        <v>167</v>
      </c>
      <c r="C25" s="118" t="str">
        <f>Orcamento!C38</f>
        <v>CHUMBADOR MECÂNICO PARA INTERLIGAÇÃO DA ESTRUTURA METÁLICA À ESTRUTURA DE CONCRETO ARMADO</v>
      </c>
      <c r="D25" s="119">
        <f>Orcamento!L38</f>
        <v>9087.15</v>
      </c>
      <c r="E25" s="120">
        <f>E26*D25</f>
        <v>0</v>
      </c>
      <c r="F25" s="121"/>
      <c r="G25" s="120">
        <f>G26*D25</f>
        <v>9087.15</v>
      </c>
      <c r="H25" s="121"/>
      <c r="I25" s="120">
        <f>I26*F25</f>
        <v>0</v>
      </c>
      <c r="J25" s="121"/>
      <c r="K25" s="120">
        <f>K26*D25</f>
        <v>0</v>
      </c>
      <c r="L25" s="121"/>
    </row>
    <row r="26" ht="24.75" customHeight="1">
      <c r="B26" s="122"/>
      <c r="C26" s="123"/>
      <c r="D26" s="124">
        <f>D25/$D$33</f>
        <v>0.02397995629</v>
      </c>
      <c r="E26" s="125"/>
      <c r="F26" s="126" t="str">
        <f>E26</f>
        <v/>
      </c>
      <c r="G26" s="125">
        <v>1.0</v>
      </c>
      <c r="H26" s="126">
        <f>G26+E26</f>
        <v>1</v>
      </c>
      <c r="I26" s="125"/>
      <c r="J26" s="126"/>
      <c r="K26" s="125"/>
      <c r="L26" s="126">
        <f>K26+I26</f>
        <v>0</v>
      </c>
    </row>
    <row r="27" ht="13.5" customHeight="1">
      <c r="B27" s="127" t="s">
        <v>168</v>
      </c>
      <c r="C27" s="128" t="str">
        <f>Orcamento!C41</f>
        <v>POSTES PARA ILUMINAÇÃO SOBRE A PASSARELA</v>
      </c>
      <c r="D27" s="129">
        <f>Orcamento!L41</f>
        <v>6196.98</v>
      </c>
      <c r="E27" s="130">
        <f>E28*D27</f>
        <v>0</v>
      </c>
      <c r="F27" s="131"/>
      <c r="G27" s="130">
        <f>G28*D27</f>
        <v>0</v>
      </c>
      <c r="H27" s="131"/>
      <c r="I27" s="130">
        <f>I28*F27</f>
        <v>0</v>
      </c>
      <c r="J27" s="131"/>
      <c r="K27" s="130">
        <f>K28*D27</f>
        <v>6196.98</v>
      </c>
      <c r="L27" s="131"/>
    </row>
    <row r="28" ht="13.5" customHeight="1">
      <c r="B28" s="132"/>
      <c r="C28" s="133"/>
      <c r="D28" s="134">
        <f>D27/$D$33</f>
        <v>0.01635312606</v>
      </c>
      <c r="E28" s="135"/>
      <c r="F28" s="136" t="str">
        <f>E28</f>
        <v/>
      </c>
      <c r="G28" s="135"/>
      <c r="H28" s="136">
        <f>G28+E28</f>
        <v>0</v>
      </c>
      <c r="I28" s="135"/>
      <c r="J28" s="136">
        <f>I28+G28</f>
        <v>0</v>
      </c>
      <c r="K28" s="135">
        <v>1.0</v>
      </c>
      <c r="L28" s="136">
        <f>K28+I28</f>
        <v>1</v>
      </c>
    </row>
    <row r="29" ht="13.5" customHeight="1">
      <c r="B29" s="117" t="s">
        <v>169</v>
      </c>
      <c r="C29" s="118" t="str">
        <f>Orcamento!C45</f>
        <v>SUPORTE PARA BANDEIRAS</v>
      </c>
      <c r="D29" s="119">
        <f>Orcamento!L45</f>
        <v>141.13</v>
      </c>
      <c r="E29" s="120">
        <f>E30*D29</f>
        <v>0</v>
      </c>
      <c r="F29" s="121"/>
      <c r="G29" s="120">
        <f>G30*D29</f>
        <v>0</v>
      </c>
      <c r="H29" s="121"/>
      <c r="I29" s="120">
        <f>I30*F29</f>
        <v>0</v>
      </c>
      <c r="J29" s="121"/>
      <c r="K29" s="120">
        <f>K30*D29</f>
        <v>141.13</v>
      </c>
      <c r="L29" s="121"/>
    </row>
    <row r="30" ht="13.5" customHeight="1">
      <c r="B30" s="122"/>
      <c r="C30" s="123"/>
      <c r="D30" s="124">
        <f>D29/$D$33</f>
        <v>0.0003724260335</v>
      </c>
      <c r="E30" s="125"/>
      <c r="F30" s="126" t="str">
        <f>E30</f>
        <v/>
      </c>
      <c r="G30" s="125"/>
      <c r="H30" s="126">
        <f>G30+E30</f>
        <v>0</v>
      </c>
      <c r="I30" s="125"/>
      <c r="J30" s="126">
        <f>I30+G30</f>
        <v>0</v>
      </c>
      <c r="K30" s="125">
        <v>1.0</v>
      </c>
      <c r="L30" s="126">
        <f>K30+I30</f>
        <v>1</v>
      </c>
    </row>
    <row r="31" ht="13.5" customHeight="1">
      <c r="B31" s="127" t="s">
        <v>170</v>
      </c>
      <c r="C31" s="128" t="str">
        <f>Orcamento!C48</f>
        <v>PINTURA</v>
      </c>
      <c r="D31" s="129">
        <f>Orcamento!L48</f>
        <v>52850.6</v>
      </c>
      <c r="E31" s="130">
        <f>E32*D31</f>
        <v>0</v>
      </c>
      <c r="F31" s="131"/>
      <c r="G31" s="130">
        <f>G32*D31</f>
        <v>0</v>
      </c>
      <c r="H31" s="131"/>
      <c r="I31" s="130">
        <f>I32*D31</f>
        <v>42280.48</v>
      </c>
      <c r="J31" s="131"/>
      <c r="K31" s="130">
        <f>K32*D31</f>
        <v>10570.12</v>
      </c>
      <c r="L31" s="131"/>
    </row>
    <row r="32" ht="13.5" customHeight="1">
      <c r="B32" s="132"/>
      <c r="C32" s="133"/>
      <c r="D32" s="134">
        <f>D31/$D$33</f>
        <v>0.139466728</v>
      </c>
      <c r="E32" s="135"/>
      <c r="F32" s="136" t="str">
        <f>E32</f>
        <v/>
      </c>
      <c r="G32" s="135"/>
      <c r="H32" s="136">
        <f>G32+E32</f>
        <v>0</v>
      </c>
      <c r="I32" s="135">
        <v>0.8</v>
      </c>
      <c r="J32" s="136">
        <f>I32+G32</f>
        <v>0.8</v>
      </c>
      <c r="K32" s="135">
        <v>0.2</v>
      </c>
      <c r="L32" s="136">
        <f>K32+I32</f>
        <v>1</v>
      </c>
    </row>
    <row r="33" ht="13.5" customHeight="1">
      <c r="B33" s="137" t="s">
        <v>171</v>
      </c>
      <c r="C33" s="138"/>
      <c r="D33" s="139">
        <f t="shared" ref="D33:D34" si="1">D17+D19+D21+D23+D25+D27+D29+D31</f>
        <v>378947.73</v>
      </c>
      <c r="E33" s="140"/>
      <c r="F33" s="121"/>
      <c r="G33" s="140">
        <f>G17+G19+G21+G23+G25+G27+G29+G31</f>
        <v>9087.15</v>
      </c>
      <c r="H33" s="121"/>
      <c r="I33" s="140">
        <f>I17+I19+I21+I23+I25+I27+I29+I31</f>
        <v>261992.73</v>
      </c>
      <c r="J33" s="121"/>
      <c r="K33" s="140">
        <f>K17+K19+K21+K23+K25+K27+K29+K31</f>
        <v>107867.85</v>
      </c>
      <c r="L33" s="121"/>
    </row>
    <row r="34" ht="13.5" customHeight="1">
      <c r="B34" s="141"/>
      <c r="C34" s="142"/>
      <c r="D34" s="143">
        <f t="shared" si="1"/>
        <v>1</v>
      </c>
      <c r="E34" s="144"/>
      <c r="F34" s="145" t="str">
        <f>E34</f>
        <v/>
      </c>
      <c r="G34" s="144">
        <f>G33/$D$33</f>
        <v>0.02397995629</v>
      </c>
      <c r="H34" s="145">
        <f>G34+F34</f>
        <v>0.02397995629</v>
      </c>
      <c r="I34" s="144">
        <f>I33/$D$33</f>
        <v>0.6913690445</v>
      </c>
      <c r="J34" s="145">
        <f>I34+H34</f>
        <v>0.7153490008</v>
      </c>
      <c r="K34" s="144">
        <f>K33/$D$33</f>
        <v>0.2846509992</v>
      </c>
      <c r="L34" s="145">
        <f>K34+J34</f>
        <v>1</v>
      </c>
    </row>
    <row r="35" ht="13.5" customHeight="1"/>
    <row r="36" ht="13.5" customHeight="1"/>
    <row r="37" ht="13.5" customHeight="1">
      <c r="C37" s="82"/>
    </row>
    <row r="38" ht="15.0" customHeight="1">
      <c r="B38" s="146" t="s">
        <v>172</v>
      </c>
      <c r="C38" s="147"/>
      <c r="D38" s="147"/>
      <c r="E38" s="147"/>
      <c r="F38" s="147"/>
      <c r="G38" s="147"/>
      <c r="H38" s="147"/>
      <c r="I38" s="147"/>
      <c r="J38" s="147"/>
      <c r="K38" s="147"/>
      <c r="L38" s="148"/>
    </row>
    <row r="39" ht="15.0" customHeight="1">
      <c r="B39" s="149" t="s">
        <v>173</v>
      </c>
      <c r="L39" s="150"/>
    </row>
    <row r="40" ht="15.0" customHeight="1">
      <c r="B40" s="151" t="s">
        <v>174</v>
      </c>
      <c r="C40" s="152"/>
      <c r="D40" s="152"/>
      <c r="E40" s="152"/>
      <c r="F40" s="152"/>
      <c r="G40" s="153"/>
      <c r="H40" s="154"/>
      <c r="I40" s="153"/>
      <c r="J40" s="154"/>
      <c r="K40" s="153"/>
      <c r="L40" s="155"/>
    </row>
    <row r="41" ht="13.5" customHeight="1">
      <c r="C41" s="82"/>
      <c r="G41" s="1"/>
      <c r="H41" s="1"/>
      <c r="I41" s="1"/>
      <c r="J41" s="1"/>
      <c r="K41" s="1"/>
      <c r="L41" s="1"/>
    </row>
    <row r="42" ht="13.5" customHeight="1">
      <c r="C42" s="82" t="s">
        <v>175</v>
      </c>
    </row>
    <row r="43" ht="13.5" customHeight="1">
      <c r="C43" s="82"/>
    </row>
    <row r="44" ht="13.5" customHeight="1">
      <c r="C44" s="82"/>
    </row>
    <row r="45" ht="13.5" customHeight="1">
      <c r="C45" s="82"/>
      <c r="G45" s="1"/>
      <c r="H45" s="1"/>
      <c r="I45" s="1"/>
      <c r="J45" s="1"/>
      <c r="K45" s="1"/>
      <c r="L45" s="1"/>
    </row>
    <row r="46" ht="13.5" customHeight="1">
      <c r="D46" s="100"/>
      <c r="E46" s="80" t="s">
        <v>137</v>
      </c>
      <c r="F46" s="81"/>
      <c r="G46" s="81"/>
      <c r="H46" s="81"/>
    </row>
    <row r="47" ht="13.5" customHeight="1">
      <c r="D47" s="1"/>
      <c r="E47" s="1" t="s">
        <v>176</v>
      </c>
    </row>
    <row r="48" ht="13.5" customHeight="1">
      <c r="E48" s="1" t="s">
        <v>138</v>
      </c>
    </row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9">
    <mergeCell ref="B7:G7"/>
    <mergeCell ref="B8:H8"/>
    <mergeCell ref="B9:H9"/>
    <mergeCell ref="B10:H10"/>
    <mergeCell ref="B11:H11"/>
    <mergeCell ref="B12:H12"/>
    <mergeCell ref="B13:L13"/>
    <mergeCell ref="B23:B24"/>
    <mergeCell ref="B25:B26"/>
    <mergeCell ref="B27:B28"/>
    <mergeCell ref="B29:B30"/>
    <mergeCell ref="B31:B32"/>
    <mergeCell ref="B17:B18"/>
    <mergeCell ref="C17:C18"/>
    <mergeCell ref="B19:B20"/>
    <mergeCell ref="C19:C20"/>
    <mergeCell ref="B21:B22"/>
    <mergeCell ref="C21:C22"/>
    <mergeCell ref="C23:C24"/>
    <mergeCell ref="E46:H46"/>
    <mergeCell ref="E47:H47"/>
    <mergeCell ref="E48:H48"/>
    <mergeCell ref="C25:C26"/>
    <mergeCell ref="C27:C28"/>
    <mergeCell ref="C29:C30"/>
    <mergeCell ref="C31:C32"/>
    <mergeCell ref="G40:H40"/>
    <mergeCell ref="I40:J40"/>
    <mergeCell ref="K40:L40"/>
  </mergeCells>
  <printOptions horizontalCentered="1" verticalCentered="1"/>
  <pageMargins bottom="0.7874015748031497" footer="0.0" header="0.0" left="0.5118110236220472" right="0.5118110236220472" top="0.7874015748031497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75"/>
    <col customWidth="1" min="2" max="2" width="12.25"/>
    <col customWidth="1" min="3" max="26" width="8.63"/>
  </cols>
  <sheetData>
    <row r="1" ht="13.5" customHeight="1">
      <c r="B1" s="156" t="s">
        <v>177</v>
      </c>
    </row>
    <row r="2" ht="13.5" customHeight="1">
      <c r="B2" s="156" t="s">
        <v>178</v>
      </c>
      <c r="C2" s="156" t="s">
        <v>179</v>
      </c>
      <c r="E2" s="156" t="s">
        <v>180</v>
      </c>
    </row>
    <row r="3" ht="13.5" customHeight="1">
      <c r="A3" s="156">
        <v>0.0</v>
      </c>
      <c r="B3" s="156">
        <v>59.208</v>
      </c>
      <c r="C3" s="156">
        <v>59.578</v>
      </c>
      <c r="D3" s="156">
        <f t="shared" ref="D3:D4" si="1">(C3-B3)*5</f>
        <v>1.85</v>
      </c>
      <c r="E3" s="156">
        <f>D3*10</f>
        <v>18.5</v>
      </c>
    </row>
    <row r="4" ht="13.5" customHeight="1">
      <c r="A4" s="156">
        <v>20.0</v>
      </c>
      <c r="B4" s="156">
        <v>59.357</v>
      </c>
      <c r="C4" s="156">
        <v>59.662</v>
      </c>
      <c r="D4" s="156">
        <f t="shared" si="1"/>
        <v>1.525</v>
      </c>
      <c r="E4" s="156">
        <f>D4*20</f>
        <v>30.5</v>
      </c>
    </row>
    <row r="5" ht="13.5" customHeight="1">
      <c r="A5" s="156">
        <v>40.0</v>
      </c>
    </row>
    <row r="6" ht="13.5" customHeight="1">
      <c r="A6" s="156">
        <v>60.0</v>
      </c>
    </row>
    <row r="7" ht="13.5" customHeight="1">
      <c r="A7" s="156">
        <v>80.0</v>
      </c>
    </row>
    <row r="8" ht="13.5" customHeight="1">
      <c r="A8" s="156">
        <v>100.0</v>
      </c>
    </row>
    <row r="9" ht="13.5" customHeight="1">
      <c r="A9" s="156">
        <v>120.0</v>
      </c>
    </row>
    <row r="10" ht="13.5" customHeight="1">
      <c r="A10" s="156">
        <v>140.0</v>
      </c>
    </row>
    <row r="11" ht="13.5" customHeight="1">
      <c r="A11" s="156">
        <v>160.0</v>
      </c>
    </row>
    <row r="12" ht="13.5" customHeight="1">
      <c r="A12" s="156">
        <v>180.0</v>
      </c>
    </row>
    <row r="13" ht="13.5" customHeight="1">
      <c r="A13" s="156">
        <v>200.0</v>
      </c>
    </row>
    <row r="14" ht="13.5" customHeight="1">
      <c r="A14" s="156">
        <v>220.0</v>
      </c>
    </row>
    <row r="15" ht="13.5" customHeight="1">
      <c r="A15" s="156">
        <v>240.0</v>
      </c>
    </row>
    <row r="16" ht="13.5" customHeight="1">
      <c r="A16" s="156">
        <v>260.0</v>
      </c>
    </row>
    <row r="17" ht="13.5" customHeight="1">
      <c r="A17" s="156">
        <v>280.0</v>
      </c>
    </row>
    <row r="18" ht="13.5" customHeight="1">
      <c r="A18" s="156">
        <v>300.0</v>
      </c>
    </row>
    <row r="19" ht="13.5" customHeight="1">
      <c r="A19" s="156">
        <v>320.0</v>
      </c>
    </row>
    <row r="20" ht="13.5" customHeight="1">
      <c r="A20" s="156">
        <v>340.0</v>
      </c>
    </row>
    <row r="21" ht="13.5" customHeight="1">
      <c r="A21" s="156">
        <v>360.0</v>
      </c>
    </row>
    <row r="22" ht="13.5" customHeight="1">
      <c r="A22" s="156">
        <v>380.0</v>
      </c>
    </row>
    <row r="23" ht="13.5" customHeight="1">
      <c r="A23" s="156">
        <v>400.0</v>
      </c>
    </row>
    <row r="24" ht="13.5" customHeight="1">
      <c r="A24" s="156">
        <v>420.0</v>
      </c>
    </row>
    <row r="25" ht="13.5" customHeight="1">
      <c r="A25" s="156">
        <v>440.0</v>
      </c>
    </row>
    <row r="26" ht="13.5" customHeight="1">
      <c r="A26" s="156">
        <v>460.0</v>
      </c>
    </row>
    <row r="27" ht="13.5" customHeight="1">
      <c r="A27" s="156">
        <v>480.0</v>
      </c>
    </row>
    <row r="28" ht="13.5" customHeight="1">
      <c r="A28" s="156">
        <v>500.0</v>
      </c>
    </row>
    <row r="29" ht="13.5" customHeight="1">
      <c r="A29" s="156">
        <v>520.0</v>
      </c>
    </row>
    <row r="30" ht="13.5" customHeight="1">
      <c r="A30" s="156">
        <v>540.0</v>
      </c>
    </row>
    <row r="31" ht="13.5" customHeight="1">
      <c r="A31" s="156">
        <v>560.0</v>
      </c>
    </row>
    <row r="32" ht="13.5" customHeight="1">
      <c r="A32" s="156">
        <v>580.0</v>
      </c>
    </row>
    <row r="33" ht="13.5" customHeight="1">
      <c r="A33" s="156">
        <v>600.0</v>
      </c>
    </row>
    <row r="34" ht="13.5" customHeight="1">
      <c r="A34" s="156">
        <v>620.0</v>
      </c>
    </row>
    <row r="35" ht="13.5" customHeight="1">
      <c r="A35" s="156">
        <v>640.0</v>
      </c>
    </row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8.63"/>
    <col customWidth="1" min="4" max="4" width="56.38"/>
    <col customWidth="1" min="5" max="6" width="8.63"/>
    <col customWidth="1" min="7" max="7" width="9.5"/>
    <col customWidth="1" min="8" max="8" width="12.5"/>
    <col customWidth="1" min="9" max="26" width="8.63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5.0" customHeight="1">
      <c r="A11" s="3" t="s">
        <v>0</v>
      </c>
      <c r="I11" s="4"/>
      <c r="J11" s="4"/>
      <c r="K11" s="4"/>
      <c r="L11" s="4"/>
      <c r="M11" s="4"/>
    </row>
    <row r="12" ht="13.5" customHeight="1">
      <c r="A12" s="3" t="s">
        <v>1</v>
      </c>
      <c r="I12" s="4"/>
      <c r="J12" s="4"/>
      <c r="K12" s="4"/>
      <c r="L12" s="4"/>
      <c r="M12" s="4"/>
    </row>
    <row r="13" ht="13.5" customHeight="1">
      <c r="A13" s="3"/>
      <c r="B13" s="3"/>
      <c r="C13" s="3"/>
      <c r="D13" s="3"/>
      <c r="E13" s="3"/>
      <c r="F13" s="3"/>
      <c r="G13" s="3"/>
      <c r="H13" s="3"/>
      <c r="I13" s="4"/>
      <c r="J13" s="4"/>
      <c r="K13" s="4"/>
      <c r="L13" s="4"/>
      <c r="M13" s="4"/>
    </row>
    <row r="14" ht="25.5" customHeight="1">
      <c r="A14" s="157" t="s">
        <v>181</v>
      </c>
    </row>
    <row r="15" ht="13.5" customHeight="1"/>
    <row r="16" ht="13.5" customHeight="1"/>
    <row r="17" ht="13.5" customHeight="1">
      <c r="A17" s="158" t="s">
        <v>182</v>
      </c>
      <c r="B17" s="159" t="s">
        <v>183</v>
      </c>
      <c r="C17" s="159"/>
      <c r="D17" s="159"/>
      <c r="E17" s="160"/>
      <c r="F17" s="161"/>
      <c r="G17" s="162"/>
      <c r="H17" s="163"/>
      <c r="I17" s="164"/>
      <c r="J17" s="164"/>
      <c r="K17" s="164"/>
      <c r="L17" s="164"/>
      <c r="M17" s="164"/>
      <c r="N17" s="164"/>
    </row>
    <row r="18" ht="13.5" customHeight="1">
      <c r="A18" s="165" t="s">
        <v>13</v>
      </c>
      <c r="B18" s="166" t="s">
        <v>184</v>
      </c>
      <c r="C18" s="167"/>
      <c r="D18" s="168" t="s">
        <v>185</v>
      </c>
      <c r="E18" s="169" t="s">
        <v>15</v>
      </c>
      <c r="F18" s="170" t="s">
        <v>186</v>
      </c>
      <c r="G18" s="171" t="s">
        <v>187</v>
      </c>
      <c r="H18" s="54"/>
      <c r="I18" s="172"/>
      <c r="J18" s="172"/>
      <c r="K18" s="172"/>
      <c r="L18" s="172"/>
      <c r="M18" s="172"/>
      <c r="N18" s="172"/>
    </row>
    <row r="19" ht="13.5" customHeight="1">
      <c r="A19" s="173"/>
      <c r="B19" s="174"/>
      <c r="C19" s="155"/>
      <c r="D19" s="173"/>
      <c r="E19" s="173"/>
      <c r="F19" s="173"/>
      <c r="G19" s="175" t="s">
        <v>188</v>
      </c>
      <c r="H19" s="176" t="s">
        <v>19</v>
      </c>
      <c r="I19" s="172"/>
      <c r="J19" s="177"/>
      <c r="K19" s="172"/>
      <c r="L19" s="172"/>
      <c r="M19" s="172"/>
      <c r="N19" s="172"/>
    </row>
    <row r="20" ht="36.0" customHeight="1">
      <c r="A20" s="178">
        <v>1.0</v>
      </c>
      <c r="B20" s="179" t="s">
        <v>189</v>
      </c>
      <c r="C20" s="179">
        <v>98746.0</v>
      </c>
      <c r="D20" s="180" t="s">
        <v>190</v>
      </c>
      <c r="E20" s="181" t="s">
        <v>52</v>
      </c>
      <c r="F20" s="182">
        <f>0.06*10+(1.2*2)</f>
        <v>3</v>
      </c>
      <c r="G20" s="183">
        <v>94.43</v>
      </c>
      <c r="H20" s="184">
        <f t="shared" ref="H20:H23" si="1">ROUND(G20*F20,2)</f>
        <v>283.29</v>
      </c>
      <c r="I20" s="172"/>
      <c r="J20" s="177"/>
      <c r="K20" s="172"/>
      <c r="L20" s="172"/>
      <c r="M20" s="172"/>
      <c r="N20" s="172"/>
    </row>
    <row r="21" ht="70.5" customHeight="1">
      <c r="A21" s="178">
        <v>2.0</v>
      </c>
      <c r="B21" s="179" t="s">
        <v>189</v>
      </c>
      <c r="C21" s="179">
        <v>92922.0</v>
      </c>
      <c r="D21" s="180" t="s">
        <v>191</v>
      </c>
      <c r="E21" s="181" t="s">
        <v>27</v>
      </c>
      <c r="F21" s="182">
        <f>0.8*10*1.6</f>
        <v>12.8</v>
      </c>
      <c r="G21" s="183">
        <v>9.65</v>
      </c>
      <c r="H21" s="184">
        <f t="shared" si="1"/>
        <v>123.52</v>
      </c>
      <c r="I21" s="172"/>
      <c r="J21" s="177"/>
      <c r="K21" s="172"/>
      <c r="L21" s="172"/>
      <c r="M21" s="172"/>
      <c r="N21" s="172"/>
    </row>
    <row r="22" ht="48.0" customHeight="1">
      <c r="A22" s="178">
        <v>3.0</v>
      </c>
      <c r="B22" s="179" t="s">
        <v>192</v>
      </c>
      <c r="C22" s="179"/>
      <c r="D22" s="180" t="s">
        <v>193</v>
      </c>
      <c r="E22" s="181" t="s">
        <v>27</v>
      </c>
      <c r="F22" s="182">
        <f>2.2*0.5*76.36</f>
        <v>83.996</v>
      </c>
      <c r="G22" s="183">
        <f>(8.61*1.0325)</f>
        <v>8.889825</v>
      </c>
      <c r="H22" s="184">
        <f t="shared" si="1"/>
        <v>746.71</v>
      </c>
      <c r="I22" s="185"/>
      <c r="J22" s="186"/>
      <c r="K22" s="186"/>
      <c r="L22" s="186"/>
      <c r="M22" s="186"/>
      <c r="N22" s="172"/>
    </row>
    <row r="23" ht="48.0" customHeight="1">
      <c r="A23" s="178">
        <v>4.0</v>
      </c>
      <c r="B23" s="179" t="s">
        <v>192</v>
      </c>
      <c r="C23" s="179"/>
      <c r="D23" s="180" t="s">
        <v>194</v>
      </c>
      <c r="E23" s="181" t="s">
        <v>27</v>
      </c>
      <c r="F23" s="182">
        <f>0.45*0.15*2*158.9</f>
        <v>21.4515</v>
      </c>
      <c r="G23" s="183">
        <v>15.7</v>
      </c>
      <c r="H23" s="184">
        <f t="shared" si="1"/>
        <v>336.79</v>
      </c>
      <c r="I23" s="185"/>
      <c r="J23" s="186"/>
      <c r="K23" s="186"/>
      <c r="L23" s="186"/>
      <c r="M23" s="186"/>
      <c r="N23" s="172"/>
    </row>
    <row r="24" ht="13.5" customHeight="1">
      <c r="A24" s="187" t="s">
        <v>195</v>
      </c>
      <c r="B24" s="188"/>
      <c r="C24" s="188"/>
      <c r="D24" s="188"/>
      <c r="E24" s="189"/>
      <c r="F24" s="190"/>
      <c r="G24" s="190"/>
      <c r="H24" s="191">
        <f>H20+H21+H22+H23</f>
        <v>1490.31</v>
      </c>
      <c r="I24" s="172"/>
      <c r="J24" s="172"/>
      <c r="K24" s="172"/>
      <c r="L24" s="172"/>
      <c r="M24" s="172"/>
      <c r="N24" s="172"/>
    </row>
    <row r="25" ht="13.5" customHeight="1">
      <c r="A25" s="192"/>
      <c r="B25" s="192"/>
      <c r="C25" s="192"/>
      <c r="D25" s="192"/>
      <c r="E25" s="192"/>
      <c r="F25" s="192"/>
      <c r="G25" s="193"/>
      <c r="H25" s="194"/>
      <c r="I25" s="172"/>
      <c r="J25" s="172"/>
      <c r="K25" s="172"/>
      <c r="L25" s="172"/>
      <c r="M25" s="172"/>
      <c r="N25" s="172"/>
    </row>
    <row r="26" ht="36.75" customHeight="1">
      <c r="A26" s="195"/>
      <c r="B26" s="196"/>
      <c r="C26" s="53"/>
      <c r="D26" s="53"/>
      <c r="E26" s="53"/>
      <c r="F26" s="53"/>
      <c r="G26" s="53"/>
      <c r="H26" s="54"/>
      <c r="I26" s="197"/>
      <c r="J26" s="197"/>
      <c r="K26" s="197"/>
      <c r="L26" s="197"/>
      <c r="M26" s="197"/>
      <c r="N26" s="198"/>
    </row>
    <row r="27" ht="13.5" customHeight="1">
      <c r="A27" s="165"/>
      <c r="B27" s="166"/>
      <c r="C27" s="167"/>
      <c r="D27" s="168"/>
      <c r="E27" s="169"/>
      <c r="F27" s="170"/>
      <c r="G27" s="171"/>
      <c r="H27" s="54"/>
      <c r="I27" s="197"/>
      <c r="J27" s="197"/>
      <c r="K27" s="197"/>
      <c r="L27" s="197"/>
      <c r="M27" s="197"/>
      <c r="N27" s="198"/>
    </row>
    <row r="28" ht="13.5" customHeight="1">
      <c r="A28" s="173"/>
      <c r="B28" s="174"/>
      <c r="C28" s="155"/>
      <c r="D28" s="173"/>
      <c r="E28" s="173"/>
      <c r="F28" s="173"/>
      <c r="G28" s="175"/>
      <c r="H28" s="176"/>
      <c r="I28" s="197"/>
      <c r="J28" s="197"/>
      <c r="K28" s="197"/>
      <c r="L28" s="197"/>
      <c r="M28" s="197"/>
      <c r="N28" s="198"/>
    </row>
    <row r="29" ht="44.25" customHeight="1">
      <c r="A29" s="178"/>
      <c r="B29" s="199"/>
      <c r="C29" s="178"/>
      <c r="D29" s="200"/>
      <c r="E29" s="178"/>
      <c r="F29" s="178"/>
      <c r="G29" s="201"/>
      <c r="H29" s="201"/>
      <c r="I29" s="197"/>
      <c r="J29" s="197"/>
      <c r="K29" s="197"/>
      <c r="L29" s="197"/>
      <c r="M29" s="197"/>
      <c r="N29" s="198"/>
    </row>
    <row r="30" ht="40.5" customHeight="1">
      <c r="A30" s="178"/>
      <c r="B30" s="199"/>
      <c r="C30" s="178"/>
      <c r="D30" s="200"/>
      <c r="E30" s="178"/>
      <c r="F30" s="178"/>
      <c r="G30" s="201"/>
      <c r="H30" s="201"/>
      <c r="I30" s="185"/>
      <c r="J30" s="186"/>
      <c r="K30" s="186"/>
      <c r="L30" s="186"/>
      <c r="M30" s="186"/>
      <c r="N30" s="198"/>
    </row>
    <row r="31" ht="44.25" customHeight="1">
      <c r="A31" s="178"/>
      <c r="B31" s="199"/>
      <c r="C31" s="178"/>
      <c r="D31" s="200"/>
      <c r="E31" s="178"/>
      <c r="F31" s="178"/>
      <c r="G31" s="201"/>
      <c r="H31" s="201"/>
      <c r="I31" s="202"/>
      <c r="J31" s="203"/>
      <c r="K31" s="203"/>
      <c r="L31" s="203"/>
      <c r="M31" s="204"/>
      <c r="N31" s="198"/>
    </row>
    <row r="32" ht="75.75" customHeight="1">
      <c r="A32" s="178"/>
      <c r="B32" s="199"/>
      <c r="C32" s="178"/>
      <c r="D32" s="200"/>
      <c r="E32" s="178"/>
      <c r="F32" s="178"/>
      <c r="G32" s="201"/>
      <c r="H32" s="201"/>
      <c r="I32" s="197"/>
      <c r="J32" s="205"/>
      <c r="K32" s="197"/>
      <c r="L32" s="197"/>
      <c r="M32" s="197"/>
      <c r="N32" s="198"/>
    </row>
    <row r="33" ht="30.75" customHeight="1">
      <c r="A33" s="178"/>
      <c r="B33" s="199"/>
      <c r="C33" s="178"/>
      <c r="D33" s="200"/>
      <c r="E33" s="178"/>
      <c r="F33" s="178"/>
      <c r="G33" s="201"/>
      <c r="H33" s="201"/>
      <c r="I33" s="197"/>
      <c r="J33" s="205"/>
      <c r="K33" s="197"/>
      <c r="L33" s="197"/>
      <c r="M33" s="197"/>
      <c r="N33" s="198"/>
    </row>
    <row r="34" ht="43.5" customHeight="1">
      <c r="A34" s="206"/>
      <c r="B34" s="207"/>
      <c r="C34" s="207"/>
      <c r="D34" s="207"/>
      <c r="E34" s="207"/>
      <c r="F34" s="207"/>
      <c r="G34" s="208"/>
      <c r="H34" s="209"/>
      <c r="I34" s="197"/>
      <c r="J34" s="197"/>
      <c r="K34" s="197"/>
      <c r="L34" s="197"/>
      <c r="M34" s="197"/>
      <c r="N34" s="198"/>
    </row>
    <row r="35" ht="36.75" customHeight="1">
      <c r="A35" s="210"/>
      <c r="B35" s="210"/>
      <c r="C35" s="210"/>
      <c r="D35" s="210"/>
      <c r="E35" s="210"/>
      <c r="F35" s="210"/>
      <c r="G35" s="210"/>
      <c r="H35" s="210"/>
      <c r="I35" s="197"/>
      <c r="J35" s="197"/>
      <c r="K35" s="197"/>
      <c r="L35" s="197"/>
      <c r="M35" s="197"/>
      <c r="N35" s="198"/>
    </row>
    <row r="36" ht="54.75" customHeight="1">
      <c r="A36" s="195"/>
      <c r="B36" s="196"/>
      <c r="C36" s="53"/>
      <c r="D36" s="53"/>
      <c r="E36" s="53"/>
      <c r="F36" s="53"/>
      <c r="G36" s="53"/>
      <c r="H36" s="54"/>
      <c r="I36" s="197"/>
      <c r="J36" s="197"/>
      <c r="K36" s="197"/>
      <c r="L36" s="197"/>
      <c r="M36" s="197"/>
      <c r="N36" s="198"/>
    </row>
    <row r="37" ht="13.5" customHeight="1">
      <c r="A37" s="165"/>
      <c r="B37" s="166"/>
      <c r="C37" s="167"/>
      <c r="D37" s="168"/>
      <c r="E37" s="169"/>
      <c r="F37" s="170"/>
      <c r="G37" s="171"/>
      <c r="H37" s="54"/>
      <c r="I37" s="197"/>
      <c r="J37" s="197"/>
      <c r="K37" s="197"/>
      <c r="L37" s="197"/>
      <c r="M37" s="197"/>
      <c r="N37" s="198"/>
    </row>
    <row r="38" ht="13.5" customHeight="1">
      <c r="A38" s="173"/>
      <c r="B38" s="174"/>
      <c r="C38" s="155"/>
      <c r="D38" s="173"/>
      <c r="E38" s="173"/>
      <c r="F38" s="173"/>
      <c r="G38" s="175"/>
      <c r="H38" s="176"/>
    </row>
    <row r="39" ht="13.5" customHeight="1">
      <c r="A39" s="178"/>
      <c r="B39" s="199"/>
      <c r="C39" s="178"/>
      <c r="D39" s="200"/>
      <c r="E39" s="178"/>
      <c r="F39" s="178"/>
      <c r="G39" s="201"/>
      <c r="H39" s="201"/>
    </row>
    <row r="40" ht="13.5" customHeight="1">
      <c r="A40" s="178"/>
      <c r="B40" s="199"/>
      <c r="C40" s="178"/>
      <c r="D40" s="200"/>
      <c r="E40" s="178"/>
      <c r="F40" s="178"/>
      <c r="G40" s="201"/>
      <c r="H40" s="201"/>
    </row>
    <row r="41" ht="13.5" customHeight="1">
      <c r="A41" s="178"/>
      <c r="B41" s="199"/>
      <c r="C41" s="178"/>
      <c r="D41" s="200"/>
      <c r="E41" s="178"/>
      <c r="F41" s="178"/>
      <c r="G41" s="201"/>
      <c r="H41" s="201"/>
    </row>
    <row r="42" ht="66.0" customHeight="1">
      <c r="A42" s="178"/>
      <c r="B42" s="199"/>
      <c r="C42" s="178"/>
      <c r="D42" s="200"/>
      <c r="E42" s="178"/>
      <c r="F42" s="178"/>
      <c r="G42" s="201"/>
      <c r="H42" s="201"/>
      <c r="I42" s="76"/>
      <c r="J42" s="8"/>
      <c r="K42" s="77"/>
      <c r="L42" s="7"/>
      <c r="M42" s="8"/>
    </row>
    <row r="43" ht="13.5" customHeight="1">
      <c r="A43" s="178"/>
      <c r="B43" s="199"/>
      <c r="C43" s="178"/>
      <c r="D43" s="200"/>
      <c r="E43" s="178"/>
      <c r="F43" s="178"/>
      <c r="G43" s="201"/>
      <c r="H43" s="201"/>
      <c r="I43" s="76"/>
      <c r="J43" s="8"/>
      <c r="K43" s="77"/>
      <c r="L43" s="7"/>
      <c r="M43" s="8"/>
    </row>
    <row r="44" ht="13.5" customHeight="1">
      <c r="A44" s="206"/>
      <c r="B44" s="207"/>
      <c r="C44" s="207"/>
      <c r="D44" s="207"/>
      <c r="E44" s="207"/>
      <c r="F44" s="207"/>
      <c r="G44" s="208"/>
      <c r="H44" s="209"/>
    </row>
    <row r="45" ht="13.5" customHeight="1">
      <c r="A45" s="211"/>
      <c r="B45" s="210"/>
      <c r="C45" s="210"/>
      <c r="D45" s="210"/>
      <c r="E45" s="210"/>
      <c r="F45" s="210"/>
      <c r="G45" s="210"/>
      <c r="H45" s="212"/>
    </row>
    <row r="46" ht="13.5" customHeight="1">
      <c r="A46" s="211"/>
      <c r="B46" s="210"/>
      <c r="C46" s="210"/>
      <c r="D46" s="210"/>
      <c r="E46" s="210"/>
      <c r="F46" s="210"/>
      <c r="G46" s="210"/>
      <c r="H46" s="212"/>
    </row>
    <row r="47" ht="13.5" customHeight="1">
      <c r="A47" s="211"/>
      <c r="B47" s="210"/>
      <c r="C47" s="210"/>
      <c r="D47" s="210"/>
      <c r="E47" s="210"/>
      <c r="F47" s="210"/>
      <c r="G47" s="210"/>
      <c r="H47" s="212"/>
    </row>
    <row r="48" ht="13.5" customHeight="1">
      <c r="A48" s="211"/>
      <c r="B48" s="210"/>
      <c r="C48" s="210"/>
      <c r="D48" s="210"/>
      <c r="E48" s="210"/>
      <c r="F48" s="210"/>
      <c r="G48" s="210"/>
      <c r="H48" s="212"/>
    </row>
    <row r="49" ht="13.5" customHeight="1">
      <c r="A49" s="211"/>
      <c r="B49" s="210"/>
      <c r="C49" s="210"/>
      <c r="D49" s="210"/>
      <c r="E49" s="210"/>
      <c r="F49" s="210"/>
      <c r="G49" s="210"/>
      <c r="H49" s="212"/>
    </row>
    <row r="50" ht="13.5" customHeight="1">
      <c r="A50" s="1"/>
      <c r="D50" s="1"/>
    </row>
    <row r="51" ht="13.5" customHeight="1">
      <c r="A51" s="1"/>
      <c r="D51" s="1"/>
    </row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7">
    <mergeCell ref="F18:F19"/>
    <mergeCell ref="G18:H18"/>
    <mergeCell ref="A18:A19"/>
    <mergeCell ref="A27:A28"/>
    <mergeCell ref="A37:A38"/>
    <mergeCell ref="A11:H11"/>
    <mergeCell ref="A12:H12"/>
    <mergeCell ref="A14:H14"/>
    <mergeCell ref="B18:C19"/>
    <mergeCell ref="D18:D19"/>
    <mergeCell ref="E18:E19"/>
    <mergeCell ref="B26:H26"/>
    <mergeCell ref="D37:D38"/>
    <mergeCell ref="E37:E38"/>
    <mergeCell ref="F37:F38"/>
    <mergeCell ref="G37:H37"/>
    <mergeCell ref="I42:J42"/>
    <mergeCell ref="K42:M42"/>
    <mergeCell ref="I43:J43"/>
    <mergeCell ref="K43:M43"/>
    <mergeCell ref="B27:C28"/>
    <mergeCell ref="D27:D28"/>
    <mergeCell ref="E27:E28"/>
    <mergeCell ref="F27:F28"/>
    <mergeCell ref="G27:H27"/>
    <mergeCell ref="B36:H36"/>
    <mergeCell ref="B37:C38"/>
  </mergeCells>
  <printOptions horizontalCentered="1" verticalCentered="1"/>
  <pageMargins bottom="0.7874015748031497" footer="0.0" header="0.0" left="0.5118110236220472" right="0.5118110236220472" top="0.7874015748031497"/>
  <pageSetup orientation="portrait"/>
  <colBreaks count="1" manualBreakCount="1">
    <brk id="8" man="1"/>
  </col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2021-08-17T17:53:06Z</dcterms:created>
  <dc:creator>axlsx</dc:creator>
</cp:coreProperties>
</file>