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24" yWindow="588" windowWidth="19836" windowHeight="8676" activeTab="3"/>
  </bookViews>
  <sheets>
    <sheet name="Orcamento" sheetId="1" r:id="rId1"/>
    <sheet name="Orcamento Resumo" sheetId="2" r:id="rId2"/>
    <sheet name="Cronograma" sheetId="3" r:id="rId3"/>
    <sheet name="Composições" sheetId="4" r:id="rId4"/>
  </sheets>
  <externalReferences>
    <externalReference r:id="rId5"/>
  </externalReferences>
  <definedNames>
    <definedName name="_ftn1" localSheetId="0">Orcamento!$B$10</definedName>
    <definedName name="_ftnref1" localSheetId="0">Orcamento!#REF!</definedName>
    <definedName name="_Toc89844996" localSheetId="0">Orcamento!#REF!</definedName>
  </definedNames>
  <calcPr calcId="144525"/>
  <extLst>
    <ext uri="GoogleSheetsCustomDataVersion2">
      <go:sheetsCustomData xmlns:go="http://customooxmlschemas.google.com/" r:id="" roundtripDataChecksum="pm2JRcnxCL43ssfS94dAnXmiBvXwsp5yKlQvZ6sgl7k="/>
    </ext>
  </extLst>
</workbook>
</file>

<file path=xl/calcChain.xml><?xml version="1.0" encoding="utf-8"?>
<calcChain xmlns="http://schemas.openxmlformats.org/spreadsheetml/2006/main">
  <c r="K69" i="1" l="1"/>
  <c r="K100" i="1" l="1"/>
  <c r="K85" i="1"/>
  <c r="K83" i="1"/>
  <c r="K72" i="1"/>
  <c r="K71" i="1"/>
  <c r="K58" i="1"/>
  <c r="K40" i="1"/>
  <c r="K35" i="1"/>
  <c r="H103" i="1" l="1"/>
  <c r="H39" i="4" l="1"/>
  <c r="H38" i="4"/>
  <c r="H37" i="4"/>
  <c r="H36" i="4"/>
  <c r="H35" i="4"/>
  <c r="M34" i="4"/>
  <c r="G34" i="4"/>
  <c r="H34" i="4" s="1"/>
  <c r="H40" i="4" s="1"/>
  <c r="H33" i="4"/>
  <c r="H32" i="4"/>
  <c r="H26" i="4"/>
  <c r="H25" i="4"/>
  <c r="H24" i="4"/>
  <c r="H23" i="4"/>
  <c r="H22" i="4"/>
  <c r="M21" i="4"/>
  <c r="G21" i="4" s="1"/>
  <c r="H21" i="4" s="1"/>
  <c r="H20" i="4"/>
  <c r="H19" i="4"/>
  <c r="H27" i="4" l="1"/>
  <c r="K98" i="1" l="1"/>
  <c r="K95" i="1"/>
  <c r="K78" i="1"/>
  <c r="K57" i="1"/>
  <c r="K21" i="1"/>
  <c r="E106" i="1"/>
  <c r="F106" i="1"/>
  <c r="H111" i="1" l="1"/>
  <c r="E95" i="1"/>
  <c r="K111" i="1" l="1"/>
  <c r="G111" i="1"/>
  <c r="J111" i="1" s="1"/>
  <c r="H110" i="1"/>
  <c r="K110" i="1" s="1"/>
  <c r="G110" i="1"/>
  <c r="J110" i="1" s="1"/>
  <c r="H109" i="1"/>
  <c r="I109" i="1" s="1"/>
  <c r="G109" i="1"/>
  <c r="H105" i="1"/>
  <c r="G105" i="1"/>
  <c r="H104" i="1"/>
  <c r="K104" i="1" s="1"/>
  <c r="G104" i="1"/>
  <c r="G103" i="1"/>
  <c r="I103" i="1" s="1"/>
  <c r="H101" i="1"/>
  <c r="G101" i="1"/>
  <c r="H99" i="1"/>
  <c r="G99" i="1"/>
  <c r="J99" i="1" s="1"/>
  <c r="H98" i="1"/>
  <c r="G98" i="1"/>
  <c r="H95" i="1"/>
  <c r="H94" i="1"/>
  <c r="G94" i="1"/>
  <c r="J94" i="1" s="1"/>
  <c r="H90" i="1"/>
  <c r="I90" i="1" s="1"/>
  <c r="G90" i="1"/>
  <c r="J90" i="1" s="1"/>
  <c r="H89" i="1"/>
  <c r="G89" i="1"/>
  <c r="H88" i="1"/>
  <c r="K88" i="1" s="1"/>
  <c r="G88" i="1"/>
  <c r="J88" i="1" s="1"/>
  <c r="J85" i="1"/>
  <c r="H85" i="1"/>
  <c r="G85" i="1"/>
  <c r="H84" i="1"/>
  <c r="K84" i="1" s="1"/>
  <c r="G84" i="1"/>
  <c r="J84" i="1" s="1"/>
  <c r="H83" i="1"/>
  <c r="G83" i="1"/>
  <c r="H82" i="1"/>
  <c r="K82" i="1" s="1"/>
  <c r="G82" i="1"/>
  <c r="J82" i="1" s="1"/>
  <c r="H79" i="1"/>
  <c r="G79" i="1"/>
  <c r="J79" i="1" s="1"/>
  <c r="H78" i="1"/>
  <c r="G78" i="1"/>
  <c r="J78" i="1" s="1"/>
  <c r="H77" i="1"/>
  <c r="G77" i="1"/>
  <c r="H76" i="1"/>
  <c r="G76" i="1"/>
  <c r="J76" i="1" s="1"/>
  <c r="H73" i="1"/>
  <c r="G73" i="1"/>
  <c r="H72" i="1"/>
  <c r="G72" i="1"/>
  <c r="H71" i="1"/>
  <c r="G71" i="1"/>
  <c r="J71" i="1" s="1"/>
  <c r="H70" i="1"/>
  <c r="G70" i="1"/>
  <c r="H69" i="1"/>
  <c r="G69" i="1"/>
  <c r="J69" i="1" s="1"/>
  <c r="H68" i="1"/>
  <c r="G68" i="1"/>
  <c r="H67" i="1"/>
  <c r="I67" i="1" s="1"/>
  <c r="G67" i="1"/>
  <c r="J67" i="1" s="1"/>
  <c r="H64" i="1"/>
  <c r="K64" i="1" s="1"/>
  <c r="G64" i="1"/>
  <c r="J64" i="1" s="1"/>
  <c r="H63" i="1"/>
  <c r="K63" i="1" s="1"/>
  <c r="G63" i="1"/>
  <c r="J63" i="1" s="1"/>
  <c r="H62" i="1"/>
  <c r="G62" i="1"/>
  <c r="H61" i="1"/>
  <c r="K61" i="1" s="1"/>
  <c r="G61" i="1"/>
  <c r="J61" i="1" s="1"/>
  <c r="H60" i="1"/>
  <c r="K60" i="1" s="1"/>
  <c r="G60" i="1"/>
  <c r="H59" i="1"/>
  <c r="G59" i="1"/>
  <c r="J59" i="1" s="1"/>
  <c r="H58" i="1"/>
  <c r="L58" i="1" s="1"/>
  <c r="G58" i="1"/>
  <c r="J58" i="1" s="1"/>
  <c r="H57" i="1"/>
  <c r="G57" i="1"/>
  <c r="J57" i="1" s="1"/>
  <c r="H56" i="1"/>
  <c r="K56" i="1" s="1"/>
  <c r="G56" i="1"/>
  <c r="J56" i="1" s="1"/>
  <c r="H55" i="1"/>
  <c r="G55" i="1"/>
  <c r="J55" i="1" s="1"/>
  <c r="H54" i="1"/>
  <c r="K54" i="1" s="1"/>
  <c r="G54" i="1"/>
  <c r="J54" i="1" s="1"/>
  <c r="H50" i="1"/>
  <c r="G50" i="1"/>
  <c r="H49" i="1"/>
  <c r="K49" i="1" s="1"/>
  <c r="G49" i="1"/>
  <c r="J49" i="1" s="1"/>
  <c r="H48" i="1"/>
  <c r="K48" i="1" s="1"/>
  <c r="G48" i="1"/>
  <c r="H47" i="1"/>
  <c r="I47" i="1" s="1"/>
  <c r="G47" i="1"/>
  <c r="J47" i="1" s="1"/>
  <c r="H46" i="1"/>
  <c r="K46" i="1" s="1"/>
  <c r="G46" i="1"/>
  <c r="J46" i="1" s="1"/>
  <c r="H45" i="1"/>
  <c r="K45" i="1" s="1"/>
  <c r="G45" i="1"/>
  <c r="J45" i="1" s="1"/>
  <c r="H44" i="1"/>
  <c r="G44" i="1"/>
  <c r="J44" i="1" s="1"/>
  <c r="K41" i="1"/>
  <c r="H41" i="1"/>
  <c r="G41" i="1"/>
  <c r="J41" i="1" s="1"/>
  <c r="H40" i="1"/>
  <c r="G40" i="1"/>
  <c r="J40" i="1" s="1"/>
  <c r="H39" i="1"/>
  <c r="K39" i="1" s="1"/>
  <c r="G39" i="1"/>
  <c r="J39" i="1" s="1"/>
  <c r="H38" i="1"/>
  <c r="G38" i="1"/>
  <c r="J38" i="1" s="1"/>
  <c r="H37" i="1"/>
  <c r="G37" i="1"/>
  <c r="H36" i="1"/>
  <c r="G36" i="1"/>
  <c r="H35" i="1"/>
  <c r="G35" i="1"/>
  <c r="H32" i="1"/>
  <c r="G32" i="1"/>
  <c r="H31" i="1"/>
  <c r="H30" i="1"/>
  <c r="G30" i="1"/>
  <c r="H29" i="1"/>
  <c r="G29" i="1"/>
  <c r="J29" i="1" s="1"/>
  <c r="K28" i="1"/>
  <c r="H28" i="1"/>
  <c r="G28" i="1"/>
  <c r="J28" i="1" s="1"/>
  <c r="H27" i="1"/>
  <c r="K27" i="1" s="1"/>
  <c r="G27" i="1"/>
  <c r="J27" i="1" s="1"/>
  <c r="H26" i="1"/>
  <c r="K26" i="1" s="1"/>
  <c r="G26" i="1"/>
  <c r="J26" i="1" s="1"/>
  <c r="H25" i="1"/>
  <c r="K25" i="1" s="1"/>
  <c r="L25" i="1" s="1"/>
  <c r="G25" i="1"/>
  <c r="J25" i="1" s="1"/>
  <c r="H24" i="1"/>
  <c r="K24" i="1" s="1"/>
  <c r="G24" i="1"/>
  <c r="J24" i="1" s="1"/>
  <c r="H21" i="1"/>
  <c r="G21" i="1"/>
  <c r="J21" i="1" s="1"/>
  <c r="H20" i="1"/>
  <c r="G20" i="1"/>
  <c r="H19" i="1"/>
  <c r="K19" i="1" s="1"/>
  <c r="G19" i="1"/>
  <c r="H18" i="1"/>
  <c r="K18" i="1" s="1"/>
  <c r="G18" i="1"/>
  <c r="J18" i="1" s="1"/>
  <c r="E105" i="1"/>
  <c r="E104" i="1"/>
  <c r="E103" i="1"/>
  <c r="K103" i="1" s="1"/>
  <c r="E101" i="1"/>
  <c r="J101" i="1" s="1"/>
  <c r="E99" i="1"/>
  <c r="E100" i="1" s="1"/>
  <c r="E21" i="1"/>
  <c r="J36" i="3"/>
  <c r="L36" i="3" s="1"/>
  <c r="N36" i="3" s="1"/>
  <c r="P36" i="3" s="1"/>
  <c r="H36" i="3"/>
  <c r="F36" i="3"/>
  <c r="M35" i="3"/>
  <c r="K35" i="3"/>
  <c r="C35" i="3"/>
  <c r="H34" i="3"/>
  <c r="J34" i="3" s="1"/>
  <c r="L34" i="3" s="1"/>
  <c r="N34" i="3" s="1"/>
  <c r="P34" i="3" s="1"/>
  <c r="F34" i="3"/>
  <c r="M33" i="3"/>
  <c r="K33" i="3"/>
  <c r="C33" i="3"/>
  <c r="L32" i="3"/>
  <c r="N32" i="3" s="1"/>
  <c r="P32" i="3" s="1"/>
  <c r="J32" i="3"/>
  <c r="H32" i="3"/>
  <c r="F32" i="3"/>
  <c r="M31" i="3"/>
  <c r="K31" i="3"/>
  <c r="C31" i="3"/>
  <c r="J30" i="3"/>
  <c r="L30" i="3" s="1"/>
  <c r="N30" i="3" s="1"/>
  <c r="P30" i="3" s="1"/>
  <c r="H30" i="3"/>
  <c r="F30" i="3"/>
  <c r="O29" i="3"/>
  <c r="C29" i="3"/>
  <c r="H28" i="3"/>
  <c r="J28" i="3" s="1"/>
  <c r="L28" i="3" s="1"/>
  <c r="N28" i="3" s="1"/>
  <c r="P28" i="3" s="1"/>
  <c r="F28" i="3"/>
  <c r="O27" i="3"/>
  <c r="M27" i="3"/>
  <c r="K27" i="3"/>
  <c r="C27" i="3"/>
  <c r="L26" i="3"/>
  <c r="N26" i="3" s="1"/>
  <c r="P26" i="3" s="1"/>
  <c r="J26" i="3"/>
  <c r="H26" i="3"/>
  <c r="F26" i="3"/>
  <c r="O25" i="3"/>
  <c r="M25" i="3"/>
  <c r="K25" i="3"/>
  <c r="C25" i="3"/>
  <c r="J24" i="3"/>
  <c r="L24" i="3" s="1"/>
  <c r="N24" i="3" s="1"/>
  <c r="P24" i="3" s="1"/>
  <c r="H24" i="3"/>
  <c r="F24" i="3"/>
  <c r="O23" i="3"/>
  <c r="M23" i="3"/>
  <c r="K23" i="3"/>
  <c r="C23" i="3"/>
  <c r="H22" i="3"/>
  <c r="J22" i="3" s="1"/>
  <c r="L22" i="3" s="1"/>
  <c r="N22" i="3" s="1"/>
  <c r="P22" i="3" s="1"/>
  <c r="F22" i="3"/>
  <c r="O21" i="3"/>
  <c r="M21" i="3"/>
  <c r="K21" i="3"/>
  <c r="C21" i="3"/>
  <c r="G18" i="2"/>
  <c r="C18" i="2"/>
  <c r="B18" i="2"/>
  <c r="G17" i="2"/>
  <c r="C17" i="2"/>
  <c r="B17" i="2"/>
  <c r="C16" i="2"/>
  <c r="B16" i="2"/>
  <c r="C15" i="2"/>
  <c r="B15" i="2"/>
  <c r="C14" i="2"/>
  <c r="B14" i="2"/>
  <c r="E109" i="1"/>
  <c r="H106" i="1"/>
  <c r="G102" i="1"/>
  <c r="H100" i="1"/>
  <c r="E98" i="1"/>
  <c r="G95" i="1"/>
  <c r="J95" i="1" s="1"/>
  <c r="E90" i="1"/>
  <c r="K90" i="1" s="1"/>
  <c r="E89" i="1"/>
  <c r="E83" i="1"/>
  <c r="E77" i="1"/>
  <c r="E72" i="1"/>
  <c r="E73" i="1" s="1"/>
  <c r="E71" i="1"/>
  <c r="E70" i="1"/>
  <c r="E68" i="1"/>
  <c r="E62" i="1"/>
  <c r="E50" i="1"/>
  <c r="J50" i="1" s="1"/>
  <c r="E48" i="1"/>
  <c r="E36" i="1"/>
  <c r="E35" i="1"/>
  <c r="E37" i="1" s="1"/>
  <c r="G31" i="1"/>
  <c r="E29" i="1"/>
  <c r="E30" i="1" s="1"/>
  <c r="E26" i="1"/>
  <c r="E20" i="1"/>
  <c r="J109" i="1" l="1"/>
  <c r="I71" i="1"/>
  <c r="K67" i="1"/>
  <c r="L67" i="1" s="1"/>
  <c r="L64" i="1"/>
  <c r="I55" i="1"/>
  <c r="I41" i="1"/>
  <c r="I28" i="1"/>
  <c r="I19" i="1"/>
  <c r="I20" i="1"/>
  <c r="I38" i="1"/>
  <c r="I50" i="1"/>
  <c r="I60" i="1"/>
  <c r="I72" i="1"/>
  <c r="I101" i="1"/>
  <c r="I95" i="1"/>
  <c r="K101" i="1"/>
  <c r="L101" i="1" s="1"/>
  <c r="L111" i="1"/>
  <c r="I21" i="1"/>
  <c r="L21" i="1"/>
  <c r="K50" i="1"/>
  <c r="L50" i="1" s="1"/>
  <c r="L18" i="1"/>
  <c r="K47" i="1"/>
  <c r="L47" i="1" s="1"/>
  <c r="I79" i="1"/>
  <c r="K106" i="1"/>
  <c r="I18" i="1"/>
  <c r="J36" i="1"/>
  <c r="J48" i="1"/>
  <c r="I85" i="1"/>
  <c r="K109" i="1"/>
  <c r="L109" i="1" s="1"/>
  <c r="J62" i="1"/>
  <c r="L24" i="1"/>
  <c r="K62" i="1"/>
  <c r="K99" i="1"/>
  <c r="L99" i="1" s="1"/>
  <c r="L72" i="1"/>
  <c r="J37" i="1"/>
  <c r="K37" i="1"/>
  <c r="L37" i="1" s="1"/>
  <c r="J68" i="1"/>
  <c r="J83" i="1"/>
  <c r="J105" i="1"/>
  <c r="E102" i="1"/>
  <c r="J102" i="1" s="1"/>
  <c r="I25" i="1"/>
  <c r="K68" i="1"/>
  <c r="I105" i="1"/>
  <c r="I111" i="1"/>
  <c r="L85" i="1"/>
  <c r="L60" i="1"/>
  <c r="L26" i="1"/>
  <c r="L41" i="1"/>
  <c r="I76" i="1"/>
  <c r="I24" i="1"/>
  <c r="I29" i="1"/>
  <c r="I32" i="1"/>
  <c r="L71" i="1"/>
  <c r="K76" i="1"/>
  <c r="L76" i="1" s="1"/>
  <c r="J89" i="1"/>
  <c r="I94" i="1"/>
  <c r="G100" i="1"/>
  <c r="J100" i="1" s="1"/>
  <c r="L100" i="1" s="1"/>
  <c r="L110" i="1"/>
  <c r="L57" i="1"/>
  <c r="H102" i="1"/>
  <c r="K102" i="1" s="1"/>
  <c r="J20" i="1"/>
  <c r="K29" i="1"/>
  <c r="L29" i="1" s="1"/>
  <c r="I37" i="1"/>
  <c r="I44" i="1"/>
  <c r="I57" i="1"/>
  <c r="L69" i="1"/>
  <c r="J72" i="1"/>
  <c r="J77" i="1"/>
  <c r="K79" i="1"/>
  <c r="L79" i="1" s="1"/>
  <c r="K89" i="1"/>
  <c r="L89" i="1" s="1"/>
  <c r="L95" i="1"/>
  <c r="G106" i="1"/>
  <c r="J106" i="1" s="1"/>
  <c r="J30" i="1"/>
  <c r="J60" i="1"/>
  <c r="J70" i="1"/>
  <c r="K77" i="1"/>
  <c r="K94" i="1"/>
  <c r="L94" i="1" s="1"/>
  <c r="J98" i="1"/>
  <c r="J103" i="1"/>
  <c r="L103" i="1" s="1"/>
  <c r="L28" i="1"/>
  <c r="K38" i="1"/>
  <c r="L38" i="1" s="1"/>
  <c r="K30" i="1"/>
  <c r="J35" i="1"/>
  <c r="L35" i="1" s="1"/>
  <c r="K44" i="1"/>
  <c r="L44" i="1" s="1"/>
  <c r="I56" i="1"/>
  <c r="K70" i="1"/>
  <c r="I82" i="1"/>
  <c r="K73" i="1"/>
  <c r="L73" i="1" s="1"/>
  <c r="I59" i="1"/>
  <c r="L61" i="1"/>
  <c r="I64" i="1"/>
  <c r="J73" i="1"/>
  <c r="I99" i="1"/>
  <c r="J104" i="1"/>
  <c r="L104" i="1" s="1"/>
  <c r="K36" i="1"/>
  <c r="L56" i="1"/>
  <c r="I68" i="1"/>
  <c r="L90" i="1"/>
  <c r="I110" i="1"/>
  <c r="I104" i="1"/>
  <c r="K105" i="1"/>
  <c r="I98" i="1"/>
  <c r="L88" i="1"/>
  <c r="I89" i="1"/>
  <c r="I88" i="1"/>
  <c r="L82" i="1"/>
  <c r="L84" i="1"/>
  <c r="I84" i="1"/>
  <c r="I83" i="1"/>
  <c r="L78" i="1"/>
  <c r="I78" i="1"/>
  <c r="I77" i="1"/>
  <c r="I70" i="1"/>
  <c r="I69" i="1"/>
  <c r="I73" i="1"/>
  <c r="L54" i="1"/>
  <c r="L63" i="1"/>
  <c r="I63" i="1"/>
  <c r="I54" i="1"/>
  <c r="K55" i="1"/>
  <c r="L55" i="1" s="1"/>
  <c r="I58" i="1"/>
  <c r="K59" i="1"/>
  <c r="L59" i="1" s="1"/>
  <c r="I62" i="1"/>
  <c r="I61" i="1"/>
  <c r="L46" i="1"/>
  <c r="L48" i="1"/>
  <c r="L49" i="1"/>
  <c r="L45" i="1"/>
  <c r="I46" i="1"/>
  <c r="I49" i="1"/>
  <c r="I45" i="1"/>
  <c r="I48" i="1"/>
  <c r="L39" i="1"/>
  <c r="L40" i="1"/>
  <c r="I36" i="1"/>
  <c r="I40" i="1"/>
  <c r="I35" i="1"/>
  <c r="I39" i="1"/>
  <c r="L27" i="1"/>
  <c r="L30" i="1"/>
  <c r="I27" i="1"/>
  <c r="I31" i="1"/>
  <c r="I26" i="1"/>
  <c r="I30" i="1"/>
  <c r="K20" i="1"/>
  <c r="L20" i="1" s="1"/>
  <c r="J19" i="1"/>
  <c r="L19" i="1" s="1"/>
  <c r="E32" i="1"/>
  <c r="K32" i="1" s="1"/>
  <c r="E31" i="1"/>
  <c r="K31" i="1" s="1"/>
  <c r="L106" i="1" l="1"/>
  <c r="L105" i="1"/>
  <c r="L83" i="1"/>
  <c r="L68" i="1"/>
  <c r="L62" i="1"/>
  <c r="L53" i="1" s="1"/>
  <c r="L36" i="1"/>
  <c r="L81" i="1"/>
  <c r="L77" i="1"/>
  <c r="L75" i="1" s="1"/>
  <c r="L102" i="1"/>
  <c r="L17" i="1"/>
  <c r="I102" i="1"/>
  <c r="L98" i="1"/>
  <c r="I100" i="1"/>
  <c r="J31" i="1"/>
  <c r="J114" i="1" s="1"/>
  <c r="L70" i="1"/>
  <c r="L66" i="1" s="1"/>
  <c r="I106" i="1"/>
  <c r="J32" i="1"/>
  <c r="L32" i="1" s="1"/>
  <c r="L87" i="1"/>
  <c r="L108" i="1"/>
  <c r="L93" i="1"/>
  <c r="K114" i="1"/>
  <c r="L31" i="1" l="1"/>
  <c r="L23" i="1" s="1"/>
  <c r="L52" i="1"/>
  <c r="L43" i="1"/>
  <c r="L114" i="1"/>
  <c r="M46" i="1" s="1"/>
  <c r="D35" i="3"/>
  <c r="D31" i="3"/>
  <c r="L97" i="1"/>
  <c r="L34" i="1"/>
  <c r="M95" i="1" l="1"/>
  <c r="M106" i="1"/>
  <c r="M97" i="1"/>
  <c r="M93" i="1"/>
  <c r="M18" i="1"/>
  <c r="M36" i="1"/>
  <c r="M87" i="1"/>
  <c r="M37" i="1"/>
  <c r="M108" i="1"/>
  <c r="M24" i="1"/>
  <c r="M31" i="1"/>
  <c r="O31" i="3"/>
  <c r="I31" i="3"/>
  <c r="G31" i="3"/>
  <c r="E31" i="3"/>
  <c r="M23" i="1"/>
  <c r="D23" i="3"/>
  <c r="M34" i="1"/>
  <c r="D25" i="3"/>
  <c r="G15" i="2"/>
  <c r="G14" i="2"/>
  <c r="D21" i="3"/>
  <c r="M17" i="1"/>
  <c r="D27" i="3"/>
  <c r="M43" i="1"/>
  <c r="E35" i="3"/>
  <c r="G35" i="3"/>
  <c r="O35" i="3"/>
  <c r="I35" i="3"/>
  <c r="L92" i="1"/>
  <c r="G16" i="2"/>
  <c r="M52" i="1"/>
  <c r="D29" i="3"/>
  <c r="M30" i="1"/>
  <c r="M48" i="1"/>
  <c r="M79" i="1"/>
  <c r="M29" i="1"/>
  <c r="M64" i="1"/>
  <c r="M70" i="1"/>
  <c r="M49" i="1"/>
  <c r="M44" i="1"/>
  <c r="M101" i="1"/>
  <c r="M55" i="1"/>
  <c r="M67" i="1"/>
  <c r="M100" i="1"/>
  <c r="M41" i="1"/>
  <c r="M58" i="1"/>
  <c r="M56" i="1"/>
  <c r="M82" i="1"/>
  <c r="M45" i="1"/>
  <c r="M76" i="1"/>
  <c r="M39" i="1"/>
  <c r="M83" i="1"/>
  <c r="M72" i="1"/>
  <c r="M68" i="1"/>
  <c r="M78" i="1"/>
  <c r="M57" i="1"/>
  <c r="M104" i="1"/>
  <c r="M61" i="1"/>
  <c r="M40" i="1"/>
  <c r="M89" i="1"/>
  <c r="M63" i="1"/>
  <c r="M47" i="1"/>
  <c r="M110" i="1"/>
  <c r="M84" i="1"/>
  <c r="M26" i="1"/>
  <c r="M102" i="1"/>
  <c r="M77" i="1"/>
  <c r="M62" i="1"/>
  <c r="M69" i="1"/>
  <c r="M50" i="1"/>
  <c r="M73" i="1"/>
  <c r="M54" i="1"/>
  <c r="M103" i="1"/>
  <c r="M66" i="1"/>
  <c r="M32" i="1"/>
  <c r="M27" i="1"/>
  <c r="M111" i="1"/>
  <c r="M60" i="1"/>
  <c r="M21" i="1"/>
  <c r="M105" i="1"/>
  <c r="M35" i="1"/>
  <c r="M20" i="1"/>
  <c r="M28" i="1"/>
  <c r="M75" i="1"/>
  <c r="M85" i="1"/>
  <c r="M59" i="1"/>
  <c r="M71" i="1"/>
  <c r="M88" i="1"/>
  <c r="M109" i="1"/>
  <c r="M25" i="1"/>
  <c r="M98" i="1"/>
  <c r="M90" i="1"/>
  <c r="M19" i="1"/>
  <c r="M81" i="1"/>
  <c r="M99" i="1"/>
  <c r="M38" i="1"/>
  <c r="M94" i="1"/>
  <c r="M53" i="1"/>
  <c r="I27" i="3" l="1"/>
  <c r="G27" i="3"/>
  <c r="E27" i="3"/>
  <c r="I23" i="3"/>
  <c r="G23" i="3"/>
  <c r="E23" i="3"/>
  <c r="D33" i="3"/>
  <c r="D37" i="3" s="1"/>
  <c r="M92" i="1"/>
  <c r="M114" i="1" s="1"/>
  <c r="G21" i="3"/>
  <c r="E21" i="3"/>
  <c r="I21" i="3"/>
  <c r="G19" i="2"/>
  <c r="M29" i="3"/>
  <c r="M37" i="3" s="1"/>
  <c r="K29" i="3"/>
  <c r="K37" i="3" s="1"/>
  <c r="I29" i="3"/>
  <c r="G29" i="3"/>
  <c r="E29" i="3"/>
  <c r="I25" i="3"/>
  <c r="G25" i="3"/>
  <c r="E25" i="3"/>
  <c r="D28" i="3" l="1"/>
  <c r="D24" i="3"/>
  <c r="D30" i="3"/>
  <c r="D22" i="3"/>
  <c r="M38" i="3"/>
  <c r="D32" i="3"/>
  <c r="D36" i="3"/>
  <c r="D26" i="3"/>
  <c r="K38" i="3"/>
  <c r="D34" i="3"/>
  <c r="O33" i="3"/>
  <c r="O37" i="3" s="1"/>
  <c r="O38" i="3" s="1"/>
  <c r="E33" i="3"/>
  <c r="E37" i="3" s="1"/>
  <c r="E38" i="3" s="1"/>
  <c r="F38" i="3" s="1"/>
  <c r="I33" i="3"/>
  <c r="I37" i="3" s="1"/>
  <c r="I38" i="3" s="1"/>
  <c r="G33" i="3"/>
  <c r="G37" i="3" s="1"/>
  <c r="G38" i="3" s="1"/>
  <c r="D38" i="3" l="1"/>
  <c r="H38" i="3"/>
  <c r="J38" i="3" s="1"/>
  <c r="L38" i="3" s="1"/>
  <c r="N38" i="3" s="1"/>
  <c r="P38" i="3" s="1"/>
</calcChain>
</file>

<file path=xl/comments1.xml><?xml version="1.0" encoding="utf-8"?>
<comments xmlns="http://schemas.openxmlformats.org/spreadsheetml/2006/main">
  <authors>
    <author/>
  </authors>
  <commentList>
    <comment ref="F15" authorId="0">
      <text>
        <r>
          <rPr>
            <sz val="11"/>
            <color rgb="FF000000"/>
            <rFont val="Arial"/>
            <scheme val="minor"/>
          </rPr>
          <t>======
ID#AAAB9BC8BhM
USUARIO    (2026-06-09 13:48:28)
Ocultar Coluna antes da impressao ou geracao do PDF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" roundtripDataSignature="AMtx7mj7rfoHqPv0W7M6WWHn1FZFFKA6Ng=="/>
    </ext>
  </extLst>
</comments>
</file>

<file path=xl/sharedStrings.xml><?xml version="1.0" encoding="utf-8"?>
<sst xmlns="http://schemas.openxmlformats.org/spreadsheetml/2006/main" count="475" uniqueCount="312">
  <si>
    <t>Estado do Rio Grande do Sul</t>
  </si>
  <si>
    <t>MUNICÍPIO DE SÃO VENDELINO</t>
  </si>
  <si>
    <t>Planilha de Orçamento - Global</t>
  </si>
  <si>
    <t>Proprietario: Prefeitura Municipal de São Vendelino, CNPJ.: 91.984.492/0001-52</t>
  </si>
  <si>
    <t>Extensão:[m] 215,00</t>
  </si>
  <si>
    <t>Área a ser pavimentada Calçada:[m²] 426,80</t>
  </si>
  <si>
    <t xml:space="preserve">Obra: Ponte em concreto armado e concreto pré moldaso sobre Arroio Perdido </t>
  </si>
  <si>
    <t>B.D.I.</t>
  </si>
  <si>
    <t>Encargos Sociais sobre preco da M.O</t>
  </si>
  <si>
    <t>End. Linha Becker, Vale Suíço, São Vendelino - RS</t>
  </si>
  <si>
    <t>Não Desonerado:  112,88% (hora) 69,79%(mês)</t>
  </si>
  <si>
    <t>Planilha Orçamentária Sintética Com Valor do Material e da Mão de Obra</t>
  </si>
  <si>
    <t>Cod. SINAPI/SICRO</t>
  </si>
  <si>
    <t>Item</t>
  </si>
  <si>
    <t>Descrição</t>
  </si>
  <si>
    <t>Und</t>
  </si>
  <si>
    <t>Quant.</t>
  </si>
  <si>
    <t>Valor Unit s/ BDI</t>
  </si>
  <si>
    <t>Valor Unit com BDI</t>
  </si>
  <si>
    <t>Total</t>
  </si>
  <si>
    <t>Peso (%)</t>
  </si>
  <si>
    <t>M. O.</t>
  </si>
  <si>
    <t>MAT.</t>
  </si>
  <si>
    <t>SERVIÇOS PRELIMINARES</t>
  </si>
  <si>
    <t>1.1</t>
  </si>
  <si>
    <t>TOPÓGRAFO COM ENCARGOS SOCIAIS</t>
  </si>
  <si>
    <t>H</t>
  </si>
  <si>
    <t>1.2</t>
  </si>
  <si>
    <t>AUXILIAR DE TOPÓGRAFO COM ENCARGOS SOCIAIS</t>
  </si>
  <si>
    <t>1.3</t>
  </si>
  <si>
    <t>FORNECIMENTO E INSTALAÇÃO DE PLACA DE OBRA COM CHAPA GALVANIZADA E ESTRUTURA DE MADEIRA - PADRÃO GOPVERNO FEDERAL - 300X200</t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</si>
  <si>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²</t>
    </r>
  </si>
  <si>
    <t>SINAPI 98525</t>
  </si>
  <si>
    <t>1.4</t>
  </si>
  <si>
    <t>LIMPEZA DO TERRENO. REMOÇÃO MECANIZADA DA CAMADA DE VEGETAÇÃO, REMOÇÃO DE MATERIAL, NIVELAMENTO. 20,25m X 2 (lados, esquerda-direita) X 1,5m (largura da faixa a ser limpa) X 2 (Lado Vale - Lado L. Becker)</t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</si>
  <si>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²</t>
    </r>
  </si>
  <si>
    <t>DEMOLIÇÕES E DESLOCAMENTO DAS ESTRUTURAS EXISTENTES</t>
  </si>
  <si>
    <t>SINAPI 93288</t>
  </si>
  <si>
    <t>2.1</t>
  </si>
  <si>
    <t>GUINDASTE HIDRAULICO AUTOPROPELIDO COM LANÇA TELESCÓPICA 40m, CAPACIDADE DE CARGA 60T, POTÊNCIA 260KW - CHP DIURNO - DESLOCAMENTO</t>
  </si>
  <si>
    <t>CHI</t>
  </si>
  <si>
    <t>SINAPI 93287</t>
  </si>
  <si>
    <t>2.2</t>
  </si>
  <si>
    <t>GUINDASTE HIDRAULICO AUTOPROPELIDO COM LANÇA TELESCÓPICA 40m, CAPACIDADE DE CARGA 60T, POTÊNCIA 260KW - CHP DIURNO - IÇAMENTO E CARREGAMENTO ESTRUTURA DO TABULEIRO DA ANTIGA PONTE</t>
  </si>
  <si>
    <t>CHP</t>
  </si>
  <si>
    <t>SICRO 5915327</t>
  </si>
  <si>
    <t>2.3</t>
  </si>
  <si>
    <t>TRASPORTE EM CAVALO MECÂNICO COM DOLLY DE 4 EIXOS COM CAPACIDADE DE 57T - RODOVIA PAVIMENTADA - 30TOM X 5KM</t>
  </si>
  <si>
    <t>TxKM</t>
  </si>
  <si>
    <t>2.4</t>
  </si>
  <si>
    <t>2.5</t>
  </si>
  <si>
    <t>GUINDASTE HIDRAULICO AUTOPROPELIDO COM LANÇA TELESCÓPICA 40m, CAPACIDADE DE CARGA 60T, POTÊNCIA 260KW - CHP DIURNO - IÇAMENTO E DESCARREGAMENTO ESTRUTURA DO TABULEIRO DA ANTIGA PONTE</t>
  </si>
  <si>
    <t>SICRO 3806415</t>
  </si>
  <si>
    <t>2.6</t>
  </si>
  <si>
    <t>DEMOLIÇÃO CONTROLADA DE CONCRETO COM MARTELETE, CABECEIRAS, 7,5m (LARGURA) x 3,0m (ALTURA) x 0,4m (ESPESSURA) x 2 (LADOS)</t>
  </si>
  <si>
    <t>m³</t>
  </si>
  <si>
    <t>SICRO 4016007</t>
  </si>
  <si>
    <t>2.7</t>
  </si>
  <si>
    <t>ESCAVAÇÃO CARGA E DESCARGA DE MATERIAIS PROVENIENTES DA DEMOLIÇÃO DAS CABECEIRAS DA PONTE ANTIGA - EMPOLAMENTO DE 30%</t>
  </si>
  <si>
    <t>SINAPI 95876</t>
  </si>
  <si>
    <t>2.8</t>
  </si>
  <si>
    <r>
      <rPr>
        <sz val="10"/>
        <color rgb="FF000000"/>
        <rFont val="Arial"/>
      </rPr>
      <t>TRASPORTE COM CAMINHãO BASCULANTE DE 14m</t>
    </r>
    <r>
      <rPr>
        <sz val="10"/>
        <color rgb="FF000000"/>
        <rFont val="Calibri"/>
      </rPr>
      <t>³</t>
    </r>
    <r>
      <rPr>
        <sz val="10"/>
        <color rgb="FF000000"/>
        <rFont val="Arial"/>
      </rPr>
      <t xml:space="preserve">, EM VIA URBANA PAVIMENTADA, DTM 2KM (BOTA FORA MAIS PRÓXIMO ESTIMADO) -  - Empolamento 30% </t>
    </r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</si>
  <si>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³</t>
    </r>
    <r>
      <rPr>
        <sz val="10"/>
        <color rgb="FF000000"/>
        <rFont val="Arial"/>
      </rPr>
      <t xml:space="preserve"> * 2KM</t>
    </r>
  </si>
  <si>
    <t>SICRO 4413942</t>
  </si>
  <si>
    <t>2.9</t>
  </si>
  <si>
    <t>ESPALHAMENTO DE MATERIAL COM TRATOR ESTEIRA (30% Empolamento)</t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</si>
  <si>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³</t>
    </r>
  </si>
  <si>
    <t>INFRAESTRUTURA</t>
  </si>
  <si>
    <t>SICRO 5501715</t>
  </si>
  <si>
    <t>3.1</t>
  </si>
  <si>
    <t>ESCAVAÇÃO, CARGA E TRASPORTE EM MATERIAIS DE 1ª CATEGORIA - DMT DE 800 A 1.000m</t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</si>
  <si>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³</t>
    </r>
  </si>
  <si>
    <t>3.2</t>
  </si>
  <si>
    <t>ESCAVAÇÃO, CARGA E TRASPORTE DE MATERIAL DE 3ª CATEGORIA - DMT DE 800m A 1.000m</t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</si>
  <si>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³</t>
    </r>
  </si>
  <si>
    <t>SINAPI 100574</t>
  </si>
  <si>
    <t>3.3</t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</si>
  <si>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³</t>
    </r>
  </si>
  <si>
    <t>SICRO 2003840</t>
  </si>
  <si>
    <t>3.4</t>
  </si>
  <si>
    <t>ENSECADEIRAS - TUBO DE CONCRETO PA3 - DN 1,5m, FORNECIMENTO E INSTALAÇÃO</t>
  </si>
  <si>
    <t>UNID</t>
  </si>
  <si>
    <t>SICRO 5605800</t>
  </si>
  <si>
    <t>3.5</t>
  </si>
  <si>
    <t>CHUMBADOR DE AÇO CA--50 - DIÂMETRO 25mm, COM PERFURATRIZ SOBRE PNEUS - ANCORAGEM DA ROCHA COM CARTUCHO DE CIMENTO, FORNECIMENTO, PERFURAÇÃO E INSTALAÇÃO</t>
  </si>
  <si>
    <t>SICRO 0407819</t>
  </si>
  <si>
    <t>3.6</t>
  </si>
  <si>
    <t>ARMAÇÃO EM AÇO CA--50 - FORNECIMENTO, PREPARO E COLOCAÇÃO</t>
  </si>
  <si>
    <t>KG</t>
  </si>
  <si>
    <t>SICRO 1106282</t>
  </si>
  <si>
    <t>3.7</t>
  </si>
  <si>
    <t>CONCRETO PARA BOMBEAMENTO FCK=40MPA. USINADO</t>
  </si>
  <si>
    <t>MESOESTRUTURA, PILARES, VIGAS DE CONTENÇÃO, PAREDE DE CONTENÇÃO, TRAVESSA E TRASVERSINA DE TRAVAMENTO</t>
  </si>
  <si>
    <t>4.1</t>
  </si>
  <si>
    <t>CONCRETO PARA BOMBEAMENTO FCK=40MPA. USINADO - PILARES, VIGS DE CONTEÇÃO, VIGAS DE COROAMENTO, VIGA TRAVESSA E TRASVERSINA</t>
  </si>
  <si>
    <t>SICRO 1106088</t>
  </si>
  <si>
    <t>4.2</t>
  </si>
  <si>
    <t>LANÇAMENTO MECÊNAICO DE CONCRETO COM BOMBA REBOCÁVEL</t>
  </si>
  <si>
    <t>4.3</t>
  </si>
  <si>
    <t>SICRO 3108004</t>
  </si>
  <si>
    <t>4.4</t>
  </si>
  <si>
    <t>FORMAS DE COMPENSADO RESINADO 14mm - USO GERAL - UTILIZAÇÃO DE 2 VEZES - CONFECCÇÃO E RETIDA</t>
  </si>
  <si>
    <t>m²</t>
  </si>
  <si>
    <t>4.5</t>
  </si>
  <si>
    <t>SICRO 3806428</t>
  </si>
  <si>
    <t>4.6</t>
  </si>
  <si>
    <t>PLATAFORMA DE TRABALHO EM AÇO TUBULAR APOIADA NO SOLO - ALTURA ATÉ 4m - UTILIZAÇÃO DE 100VEZES - FORNECIMENTO, INSTALAÇÃO E RETIRADA</t>
  </si>
  <si>
    <t>SICRO 307732</t>
  </si>
  <si>
    <t>4.7</t>
  </si>
  <si>
    <t>APARELHO DE APOIO DE NEOPREME FRETADO PARA ESTRUTURAS PRÉ MOLDADAS - FORNECIMENTO E INSTQLAÇÃO</t>
  </si>
  <si>
    <t>dm³</t>
  </si>
  <si>
    <t>SICRO 1505849</t>
  </si>
  <si>
    <t>MURO DE CONTENÇÃO, PEDRA GRÊS ARGAMASSADA, ESPESSURA DA PAREDE 44cm, PARA PREENCHIMENTO E CONTENÇÃO DAS CABECEIRAS</t>
  </si>
  <si>
    <t>SUPERESTRUTURA</t>
  </si>
  <si>
    <t>5.1</t>
  </si>
  <si>
    <t>VIGAS LONGARINAS</t>
  </si>
  <si>
    <t>SICRO 1107912</t>
  </si>
  <si>
    <t>5.1.1</t>
  </si>
  <si>
    <t>CONCRETO AUTOADENSÁVEL COM SILICATO DE ALUMÍNIO FCK=50MPA</t>
  </si>
  <si>
    <t>5.1.2</t>
  </si>
  <si>
    <t>LANÇAMENTO MECÂNICO DE CONCRETO COM BOMBA REBOCÁVEL</t>
  </si>
  <si>
    <t>5.1.3</t>
  </si>
  <si>
    <t>SICRO 4507956</t>
  </si>
  <si>
    <t>5.1.4</t>
  </si>
  <si>
    <t>CORDOALHA CP 190 RB DIÂMETRO 12,7mm - FORNECIMENTO E INSTALAÇÃO</t>
  </si>
  <si>
    <t>SICRO 4507957</t>
  </si>
  <si>
    <t>5.1.5</t>
  </si>
  <si>
    <t>CORDOALHA CP 190 RB DIÂMETRO 15,2mm - FORNECIMENTO E INSTALAÇÃO</t>
  </si>
  <si>
    <t>5.1.6</t>
  </si>
  <si>
    <t>SICRO 4507775</t>
  </si>
  <si>
    <t>5.1.7</t>
  </si>
  <si>
    <t>ANCORAGEM ATIVA PARA LAJES COM 1 CORDOALHA ADERENTE DIÂMETRO 12,7mm - FORNECIMENTO E INSTALAÇÃO</t>
  </si>
  <si>
    <t>SICRO 4507776</t>
  </si>
  <si>
    <t>5.1.8</t>
  </si>
  <si>
    <t>ANCORAGEM ATIVA PARA LAJES COM 1 CORDOALHA ADERENTE DIÂMETRO 15,2mm - FORNECIMENTO E INSTALAÇÃO</t>
  </si>
  <si>
    <t>5.1.9</t>
  </si>
  <si>
    <t>TRASPORTE EM CAVALO MECÂNICO COM DOLLY DE 4 EIXOS COM CAPACIDADE DE 57T - RODOVIA PAVIMENTADA - 42TOM X 30KM - PAGO PELA MUNICIPALIDADE DESLOCAMENTO DE ATÉ 30KM, ALÉM DISTO DESLOCAMENTO POR CONTA DO CONTRATADO</t>
  </si>
  <si>
    <t>SICRO 5915400</t>
  </si>
  <si>
    <t>5.1.10</t>
  </si>
  <si>
    <t>CARGA, DESCARGA E MANOBRA DE VIGAS PRÉ MOLDADAS DE ATÉ 500KN EM CAVALO MECÂNICO COM DOLLY DE 4 EIXOS</t>
  </si>
  <si>
    <t>SICRO 3806420</t>
  </si>
  <si>
    <t>5.1.11</t>
  </si>
  <si>
    <t>LANÇAMENTO DE VIGA PRÉ MOLDADA E ATÉ 500KN COM UTILIZAÇÃO DE QUINDASTE</t>
  </si>
  <si>
    <t>5.2</t>
  </si>
  <si>
    <t>PRÉ LAJE</t>
  </si>
  <si>
    <t>5.2.1</t>
  </si>
  <si>
    <t>CONCRETO PARA BOMBEAMENTO FCK=40MPA. USINADO - PRÉ LAJE</t>
  </si>
  <si>
    <t>5.2.2</t>
  </si>
  <si>
    <t>5.2.3</t>
  </si>
  <si>
    <t>5.2.4</t>
  </si>
  <si>
    <t>SICRO 3806426</t>
  </si>
  <si>
    <t>5.2.5</t>
  </si>
  <si>
    <t>LANÇAMENTO DE PRÉ LAJE COM UTILIZAÇÃO DE GUINDAUTO</t>
  </si>
  <si>
    <t>t</t>
  </si>
  <si>
    <t>SICRO 5915373</t>
  </si>
  <si>
    <t>5.2.6</t>
  </si>
  <si>
    <t>CARGA, DESCARGA DE MATERIAIS DIVERSOS EM CAMINHÃO CARROCERIA COM CAPACIDADE DE 7t COM GUINDAUTO - CONSIDERADO 30KM, ALÉM DESTA DISTÂNCIA DESLOCAMENTO POR CONTA DO CONTRATADO</t>
  </si>
  <si>
    <t>SICRO 5914640</t>
  </si>
  <si>
    <t>5.2.7</t>
  </si>
  <si>
    <t>TRANSPORTE COM CAVALO MECÂNICO COM SEMIREBOQUE COM CAPACIDADE DE 30t - PAGO PELA MUNICIPALIDADE TRASPORTE DE ATÉ 30KM, ALÉM DISDESLOCAMENTO POR CONTA DA CONTRATADA</t>
  </si>
  <si>
    <t>t*KM</t>
  </si>
  <si>
    <t>5.3</t>
  </si>
  <si>
    <t>LAJE</t>
  </si>
  <si>
    <t>5.3.1</t>
  </si>
  <si>
    <t>5.3.2</t>
  </si>
  <si>
    <t>5.3.3</t>
  </si>
  <si>
    <t>5.3.4</t>
  </si>
  <si>
    <t>5.4</t>
  </si>
  <si>
    <t>VIGAS GUARDA RODAS</t>
  </si>
  <si>
    <t>5.4.1</t>
  </si>
  <si>
    <t>5.4.2</t>
  </si>
  <si>
    <t>5.4.3</t>
  </si>
  <si>
    <t>5.4.4</t>
  </si>
  <si>
    <t>CORRIMÃO DE DRENOS</t>
  </si>
  <si>
    <t>SICRO 3806386</t>
  </si>
  <si>
    <t>6.1</t>
  </si>
  <si>
    <t>GUARDA CORPO E CORRIMÃO METÁLICO PAR PASSARELA PARA PEDESTRES - FORNECIMENTO E INSTALÇÃO</t>
  </si>
  <si>
    <t xml:space="preserve">m </t>
  </si>
  <si>
    <t>SICRO 2408080</t>
  </si>
  <si>
    <t>6.2</t>
  </si>
  <si>
    <t>PINTURA DE ACABAMENTO COM ESMALTE EPÓXI COM PISTOLA A AR COMPRIMIDO, UMA DEMÃO, ESPESSSRUA 40 MICRAS - QUANTIDADE MULTIPLICADO POR 2 PARA 2 DEMÃOS</t>
  </si>
  <si>
    <t>SICRO 2007971</t>
  </si>
  <si>
    <t>6.3</t>
  </si>
  <si>
    <t>DRENO DE PVC DIÂMETRO 100mm PARA OEE - FORNECIMENTO E INSTALAÇÃO</t>
  </si>
  <si>
    <t>m</t>
  </si>
  <si>
    <t>ATERRO DE CABECEIRAS E PAVIMENTAÇÃO COM CBUQ</t>
  </si>
  <si>
    <t>7.1</t>
  </si>
  <si>
    <t>ATERRO DE GREIDE</t>
  </si>
  <si>
    <t>SICRO 4011281</t>
  </si>
  <si>
    <t>7.1.1</t>
  </si>
  <si>
    <t>BASE OU SUB-BASE DE MACADAME SECO DE BRITA PRODUZIDA - 100% PROCTOR MODIFICADO - 20,25m (EXTENSÃO) X 7,5m (LARGURA) X 1,0m (CONSIDERADO ALTURA CONSTANTE DE 1,0m) X 2 (2 LADOS)</t>
  </si>
  <si>
    <t>7.1.2</t>
  </si>
  <si>
    <r>
      <rPr>
        <sz val="10"/>
        <color rgb="FF000000"/>
        <rFont val="Arial"/>
      </rPr>
      <t>TRASPORTE COM CAMINHãO BASCULANTE DE 14m</t>
    </r>
    <r>
      <rPr>
        <sz val="10"/>
        <color rgb="FF000000"/>
        <rFont val="Calibri"/>
      </rPr>
      <t>³</t>
    </r>
    <r>
      <rPr>
        <sz val="10"/>
        <color rgb="FF000000"/>
        <rFont val="Arial"/>
      </rPr>
      <t>, EM VIA URBANA PAVIMENTADA, DTM 26KM PEDREIRA MAIS PRÓXIMA</t>
    </r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</si>
  <si>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³</t>
    </r>
    <r>
      <rPr>
        <sz val="10"/>
        <color rgb="FF000000"/>
        <rFont val="Arial"/>
      </rPr>
      <t xml:space="preserve"> * 26KM</t>
    </r>
  </si>
  <si>
    <t>7.2</t>
  </si>
  <si>
    <t>PAVIMENTAÇÃO</t>
  </si>
  <si>
    <t>SICRO 4011209</t>
  </si>
  <si>
    <t>7.2.1</t>
  </si>
  <si>
    <t>REGULARIZAÇÃO E COMPACTAÇÃO DE SUBLEITO - 100% PROCTOR INTERMEDIÁRIO</t>
  </si>
  <si>
    <t>SICRO 4011276</t>
  </si>
  <si>
    <t>7.2.2</t>
  </si>
  <si>
    <t>SUB BASE RACHÃO, EXECUÇÃO E COMPACTAÇÃO DE BASE OU SUB BASE PARA PAVIMENTAÇÃO, ENCHIMENTO DE BRITA E CAMADA DE BLOQUEIO - E=17cm</t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</si>
  <si>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³</t>
    </r>
  </si>
  <si>
    <t>7.2.3</t>
  </si>
  <si>
    <r>
      <rPr>
        <sz val="10"/>
        <color rgb="FF000000"/>
        <rFont val="Arial"/>
      </rPr>
      <t>TRASPORTE DO RACHÃO COM CAMINHÃO BASCULANTE DE 14m</t>
    </r>
    <r>
      <rPr>
        <sz val="10"/>
        <color rgb="FF000000"/>
        <rFont val="Calibri"/>
      </rPr>
      <t>³</t>
    </r>
    <r>
      <rPr>
        <sz val="10"/>
        <color rgb="FF000000"/>
        <rFont val="Arial"/>
      </rPr>
      <t>, EM VIA URBANA PAVIMENTADA, DTM 26KM (PEDREIRA MAIS PRÓXIMA)</t>
    </r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</si>
  <si>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³</t>
    </r>
    <r>
      <rPr>
        <sz val="10"/>
        <color rgb="FF000000"/>
        <rFont val="Arial"/>
      </rPr>
      <t xml:space="preserve"> * 26KM</t>
    </r>
  </si>
  <si>
    <t>7.2.4</t>
  </si>
  <si>
    <t>BASE DE BRITA GRADUADA, INCLISIVE COMPACTACAO, E=15cm, EXCLUSIVE TRANSPORTE</t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</si>
  <si>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³</t>
    </r>
  </si>
  <si>
    <t>7.2.5</t>
  </si>
  <si>
    <r>
      <rPr>
        <sz val="10"/>
        <color rgb="FF000000"/>
        <rFont val="Arial"/>
      </rPr>
      <t>TRASPORTE BRITA GRADUADA CAMINHÃ]O BASCULANTE DE 14m</t>
    </r>
    <r>
      <rPr>
        <sz val="10"/>
        <color rgb="FF000000"/>
        <rFont val="Calibri"/>
      </rPr>
      <t>³</t>
    </r>
    <r>
      <rPr>
        <sz val="10"/>
        <color rgb="FF000000"/>
        <rFont val="Arial"/>
      </rPr>
      <t>, EM VIA URBANA PAVIMENTADA, DTM 26KM (PEDREIRA MAIS PRÓXIMA)</t>
    </r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</si>
  <si>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³</t>
    </r>
    <r>
      <rPr>
        <sz val="10"/>
        <color rgb="FF000000"/>
        <rFont val="Arial"/>
      </rPr>
      <t xml:space="preserve"> * 26KM</t>
    </r>
  </si>
  <si>
    <t>CP1</t>
  </si>
  <si>
    <t>7.2.6</t>
  </si>
  <si>
    <t>EXECUÇÃO DE IMPRIMAÇÃO DE BASE DE BRITA GRADUADA COM MATERIAL ASFÁLTICO I NCLUSIVE SOBRE O TABULEIRO DA PONTE</t>
  </si>
  <si>
    <t>CP2</t>
  </si>
  <si>
    <t>7.2.7</t>
  </si>
  <si>
    <t>EXECUÇÃO DE PINTURA DE LIGAÇÃO</t>
  </si>
  <si>
    <t>7.2.8</t>
  </si>
  <si>
    <t>CONCRETO BETUMINOSO USINADO A QUENTE (CBUQ), CAP 50/70, E=5cm ALÇAS DE ACESSO E E=4,0cm SOBRE O TABULEIRO DA PONTE, EXCLUSIVE TRSPORTE</t>
  </si>
  <si>
    <r>
      <rPr>
        <sz val="10"/>
        <color rgb="FF000000"/>
        <rFont val="Arial"/>
      </rPr>
      <t>m</t>
    </r>
    <r>
      <rPr>
        <sz val="10"/>
        <color rgb="FF000000"/>
        <rFont val="Calibri"/>
      </rPr>
      <t>³</t>
    </r>
  </si>
  <si>
    <t>SICRO 5914612</t>
  </si>
  <si>
    <t>7.2.9</t>
  </si>
  <si>
    <r>
      <rPr>
        <sz val="10"/>
        <color rgb="FF000000"/>
        <rFont val="Arial"/>
      </rPr>
      <t>TRASPORTE DO CBUQ COM CAMINHÃO BASCULANTE DE 6m</t>
    </r>
    <r>
      <rPr>
        <sz val="10"/>
        <color rgb="FF000000"/>
        <rFont val="Calibri"/>
      </rPr>
      <t>³</t>
    </r>
    <r>
      <rPr>
        <sz val="10"/>
        <color rgb="FF000000"/>
        <rFont val="Arial"/>
      </rPr>
      <t>, EM VIA URBANA PAVIMENTADA, DTM 26KM (USINA MAIS PRÓXIMA)</t>
    </r>
  </si>
  <si>
    <t>SINALIZAÇÃO VIÁRIA</t>
  </si>
  <si>
    <t>SICRO 2419704</t>
  </si>
  <si>
    <t>8.1</t>
  </si>
  <si>
    <t>PINTURA DE EIXO VIÁRIO E BORDAS, COM TINTA RETROREFLETIVA, EIXO COM 15cm DE LARGURA E BORDAS COM 12cm DE LARGURA</t>
  </si>
  <si>
    <t>SICRO 5213440</t>
  </si>
  <si>
    <t>8.2</t>
  </si>
  <si>
    <t>FORNECIMENTO E IPLANTAÇÃO DE PLACA DE REGULAMENTACAO EM AÇO, D=60cm, 2 * R19 E 2 * A22</t>
  </si>
  <si>
    <t>UN</t>
  </si>
  <si>
    <t>SICRO 5213863</t>
  </si>
  <si>
    <t>8.3</t>
  </si>
  <si>
    <t>SUPORTE METÁLICO GALVANIZADO PARA PLACA DE REGULAMENTAÇÃO</t>
  </si>
  <si>
    <t>Totais -&gt;</t>
  </si>
  <si>
    <t>M.O.</t>
  </si>
  <si>
    <t>Material</t>
  </si>
  <si>
    <t>Valores atualizados na data do orçamento</t>
  </si>
  <si>
    <t>EVERSON SERGIO KERBES</t>
  </si>
  <si>
    <t>CREA-RS 124.620</t>
  </si>
  <si>
    <t>Proprietario: Prefeitura Municipal de São Vendelino - RS</t>
  </si>
  <si>
    <t>Obra: Pavimentacao Asfaltica Morro Carrard - Vale Suíço</t>
  </si>
  <si>
    <t>End. Bauereck, Interior, Forquetinha - RS</t>
  </si>
  <si>
    <t>PLANILHA DE ORCAMENTO RESUMO</t>
  </si>
  <si>
    <t>DESCRICAO ATIVIDADE</t>
  </si>
  <si>
    <t>Valor</t>
  </si>
  <si>
    <t xml:space="preserve">TOTAL    </t>
  </si>
  <si>
    <t>Forquetinha-RS, 26 de maio de 2025.</t>
  </si>
  <si>
    <t>ENGENHEIRO CIVIL</t>
  </si>
  <si>
    <t>CREA/RS 124.620</t>
  </si>
  <si>
    <t>Proprietario: Prefeitura Municipal de SÃO VENDELINO - RS</t>
  </si>
  <si>
    <t>CRONOGRAMA FÍSICO-FINANCEIRO</t>
  </si>
  <si>
    <t>ITEM</t>
  </si>
  <si>
    <t>DESCRIÇÃO</t>
  </si>
  <si>
    <t>Total Serviço</t>
  </si>
  <si>
    <t>PARCELA 1</t>
  </si>
  <si>
    <t>% Acum</t>
  </si>
  <si>
    <t>PARCELA 2</t>
  </si>
  <si>
    <t>PARCELA 3</t>
  </si>
  <si>
    <t>PARCELA 4</t>
  </si>
  <si>
    <t>PARCELA 5</t>
  </si>
  <si>
    <t>PARCELA 6</t>
  </si>
  <si>
    <t>1.</t>
  </si>
  <si>
    <t>2.</t>
  </si>
  <si>
    <t>3.</t>
  </si>
  <si>
    <t>4.</t>
  </si>
  <si>
    <t>5.</t>
  </si>
  <si>
    <t>6.</t>
  </si>
  <si>
    <t>7.</t>
  </si>
  <si>
    <t>8.</t>
  </si>
  <si>
    <t>TOTAL</t>
  </si>
  <si>
    <t>Composições</t>
  </si>
  <si>
    <t>EXECUÇÃO DE IMPRIMAÇÃO COM MATERIAL ASFÁLTICO</t>
  </si>
  <si>
    <t>Referência</t>
  </si>
  <si>
    <t>Seviços</t>
  </si>
  <si>
    <t>Quant</t>
  </si>
  <si>
    <t>Custo R$</t>
  </si>
  <si>
    <t>Unit.</t>
  </si>
  <si>
    <t>SINAPI 09/2023</t>
  </si>
  <si>
    <t>SINAPI</t>
  </si>
  <si>
    <t>VASSOURA MECÂNICA REBOCÁVEL COM ESCOVA CILÍNDRICA, LARGURA ÚTIL DE VARRIMENTO DE 2,44 M (PRODUTIVO)</t>
  </si>
  <si>
    <t>h</t>
  </si>
  <si>
    <t>ANP 08/2023</t>
  </si>
  <si>
    <t>VASSOURA MECÂNICA REBOCÁVEL COM ESCOVA CILÍNDRICA, LARGURA ÚTIL DE VARRIMENTO DE 2,44 M (IMPRODUTIVO)</t>
  </si>
  <si>
    <t>ICMS</t>
  </si>
  <si>
    <t>PIS</t>
  </si>
  <si>
    <t>COFINS</t>
  </si>
  <si>
    <t>ANP</t>
  </si>
  <si>
    <t>ASFALTO DILUIDO DE PETROLEO CM-30 (ACRESCIDO DE ICMS, PIS E COFINS)</t>
  </si>
  <si>
    <t>kg</t>
  </si>
  <si>
    <t>ESPARGIDOR DE ASFALTO PRESSURIZADO, TANQUE 6 M3 COM ISOLAÇÃO TÉRMICA, AQUECIDO COM 2 MAÇARICOS, COM BARRA ESPARGIDORA 3,60 M, MONTADO SOBRE CAMINHÃO TOCO, PBT 14.300 KG, POTÊNCIA 185 CV (PRODUTIVO)</t>
  </si>
  <si>
    <t>18% ICMS + 2% Fundo de Erradicação da Pobreza</t>
  </si>
  <si>
    <t>SERVENTE COM ENCARGOS COMPLEMENTARES</t>
  </si>
  <si>
    <t>Nota nº 05/2021 nº 01 do SINAPI</t>
  </si>
  <si>
    <t>TRATOR DE PNEUS, POTÊNCIA 85 CV, TRAÇÃO 4X4, PESO COM LASTRO DE 4.675 KG (PRODUTIVO)</t>
  </si>
  <si>
    <t>TRATOR DE PNEUS, POTÊNCIA 85 CV, TRAÇÃO 4X4, PESO COM LASTRO DE 4.675 KG</t>
  </si>
  <si>
    <t>ESPARGIDOR DE ASFALTO PRESSURIZADO, TANQUE 6 M3 COM ISOLAÇÃO TÉRMICA, AQUECIDO COM 2 MAÇARICOS, COM BARRA ESPARGIDORA 3,60 M, MONTADO SOBRE CAMINHÃO TOCO, PBT 14.300 KG, POTÊNCIA 185 CV (IMPRODUTIVO)</t>
  </si>
  <si>
    <t>TOTAL DA COMPOSIÇÃO</t>
  </si>
  <si>
    <t>EMULSAO ASFALTICA CATIONICA RR-2C PARA USO EM PAVIMENTACAO ASFALTICA (COLETADO CAIXA NA ANP ACRESCIDO DE ICMS)</t>
  </si>
  <si>
    <t>ESPARGIDOR DE ASFALTO PRESSURIZADO, TANQUE 6 M3 COM ISOLAÇÃO TÉRMICA, AQUECIDO COM 2 MAÇARICOS, COM BARRA ESPARGIDORA 3,60 M, MONTADO SOBRE CAMINHÃO TOCO, PBT 14.300 KG, POTÊNCIA 185 CV</t>
  </si>
  <si>
    <t xml:space="preserve">Obra: Ponte em concreto armado e concreto pré moldado sobre Arroio Perdido </t>
  </si>
  <si>
    <t>São Vendelino - RS, 25 de agosto de 2026.</t>
  </si>
  <si>
    <t>SINAPI, custo de composições – Sintético, Não Desonerado, mês de referência 07/2026, Emitido em 11/08/2026, base Rio Grande do Sul.</t>
  </si>
  <si>
    <t>SICRO - Abril/2026</t>
  </si>
  <si>
    <t>SINAPI 90781</t>
  </si>
  <si>
    <t>SINAPI 88253</t>
  </si>
  <si>
    <t>SINAPI 103689</t>
  </si>
  <si>
    <t>SICRO 5501988</t>
  </si>
  <si>
    <t>t * 26KM</t>
  </si>
  <si>
    <t>ANP - Jul/26</t>
  </si>
  <si>
    <t>São Vendelino-RS, 25 de agosto de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</si>
</sst>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#,##0.000"/>
    <numFmt numFmtId="165" formatCode="#,##0.00\ %"/>
    <numFmt numFmtId="166" formatCode="&quot;R$&quot;\ #,##0.00"/>
    <numFmt numFmtId="167" formatCode="_-&quot;R$&quot;\ * #,##0.00_-;\-&quot;R$&quot;\ * #,##0.00_-;_-&quot;R$&quot;\ * &quot;-&quot;??_-;_-@"/>
    <numFmt numFmtId="168" formatCode="_-* #,##0.00_-;\-* #,##0.00_-;_-* &quot;-&quot;??_-;_-@"/>
    <numFmt numFmtId="169" formatCode="&quot;Área:&quot;\ #,##0.00\ &quot;m²&quot;"/>
    <numFmt numFmtId="170" formatCode="#,##0.0000"/>
    <numFmt numFmtId="171" formatCode="dd/mm/yy"/>
    <numFmt numFmtId="172" formatCode="0.00000"/>
  </numFmts>
  <fonts count="25">
    <font>
      <sz val="11"/>
      <color rgb="FF000000"/>
      <name val="Arial"/>
      <scheme val="minor"/>
    </font>
    <font>
      <sz val="11"/>
      <color theme="1"/>
      <name val="Arial"/>
    </font>
    <font>
      <b/>
      <sz val="10"/>
      <color theme="1"/>
      <name val="Noto Sans Symbols"/>
    </font>
    <font>
      <b/>
      <sz val="12"/>
      <color theme="1"/>
      <name val="Calibri"/>
    </font>
    <font>
      <sz val="10"/>
      <color theme="1"/>
      <name val="Questrial"/>
    </font>
    <font>
      <b/>
      <sz val="9"/>
      <color theme="1"/>
      <name val="Arial"/>
    </font>
    <font>
      <sz val="11"/>
      <name val="Arial"/>
    </font>
    <font>
      <b/>
      <sz val="11"/>
      <color theme="1"/>
      <name val="Arial"/>
    </font>
    <font>
      <sz val="9"/>
      <color theme="1"/>
      <name val="Arial"/>
    </font>
    <font>
      <b/>
      <sz val="10"/>
      <color theme="1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0"/>
      <color theme="1"/>
      <name val="Arial"/>
    </font>
    <font>
      <sz val="8"/>
      <color theme="1"/>
      <name val="Arial"/>
    </font>
    <font>
      <sz val="14"/>
      <color theme="1"/>
      <name val="Arial"/>
    </font>
    <font>
      <b/>
      <sz val="12"/>
      <color theme="1"/>
      <name val="Arial Narrow"/>
    </font>
    <font>
      <b/>
      <sz val="12"/>
      <color rgb="FF000000"/>
      <name val="Arial Narrow"/>
    </font>
    <font>
      <sz val="16"/>
      <color theme="1"/>
      <name val="Arial Narrow"/>
    </font>
    <font>
      <sz val="10"/>
      <color theme="1"/>
      <name val="Open Sans"/>
    </font>
    <font>
      <b/>
      <sz val="16"/>
      <color theme="1"/>
      <name val="Arial Narrow"/>
    </font>
    <font>
      <sz val="12"/>
      <color theme="1"/>
      <name val="Arial Narrow"/>
    </font>
    <font>
      <b/>
      <sz val="14"/>
      <color theme="1"/>
      <name val="Arial Narrow"/>
    </font>
    <font>
      <sz val="14"/>
      <color theme="1"/>
      <name val="Arial Narrow"/>
    </font>
    <font>
      <sz val="10"/>
      <color rgb="FF000000"/>
      <name val="Calibri"/>
    </font>
    <font>
      <sz val="10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rgb="FFDEEAF6"/>
        <bgColor rgb="FFDEEAF6"/>
      </patternFill>
    </fill>
    <fill>
      <patternFill patternType="solid">
        <fgColor rgb="FFD8ECF6"/>
        <bgColor rgb="FFD8ECF6"/>
      </patternFill>
    </fill>
    <fill>
      <patternFill patternType="solid">
        <fgColor rgb="FFE2EFD9"/>
        <bgColor rgb="FFE2EFD9"/>
      </patternFill>
    </fill>
    <fill>
      <patternFill patternType="solid">
        <fgColor rgb="FFDFF0D8"/>
        <bgColor rgb="FFDFF0D8"/>
      </patternFill>
    </fill>
    <fill>
      <patternFill patternType="solid">
        <fgColor rgb="FFA8D08D"/>
        <bgColor rgb="FFA8D08D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rgb="FFD6DCE4"/>
        <bgColor rgb="FFD6DCE4"/>
      </patternFill>
    </fill>
    <fill>
      <patternFill patternType="solid">
        <fgColor theme="0"/>
        <bgColor theme="0"/>
      </patternFill>
    </fill>
    <fill>
      <patternFill patternType="solid">
        <fgColor rgb="FFBDD6EE"/>
        <bgColor rgb="FFBDD6EE"/>
      </patternFill>
    </fill>
  </fills>
  <borders count="6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22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4" fontId="1" fillId="0" borderId="0" xfId="0" applyNumberFormat="1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/>
    <xf numFmtId="0" fontId="7" fillId="0" borderId="0" xfId="0" applyFont="1"/>
    <xf numFmtId="0" fontId="8" fillId="0" borderId="0" xfId="0" applyFont="1" applyAlignment="1">
      <alignment horizontal="right"/>
    </xf>
    <xf numFmtId="164" fontId="1" fillId="0" borderId="0" xfId="0" applyNumberFormat="1" applyFont="1"/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vertical="top" wrapText="1"/>
    </xf>
    <xf numFmtId="0" fontId="9" fillId="0" borderId="0" xfId="0" applyFont="1" applyAlignment="1">
      <alignment horizontal="left" vertical="top" wrapText="1"/>
    </xf>
    <xf numFmtId="0" fontId="9" fillId="0" borderId="0" xfId="0" applyFont="1" applyAlignment="1">
      <alignment vertical="top" wrapText="1"/>
    </xf>
    <xf numFmtId="10" fontId="9" fillId="0" borderId="0" xfId="0" applyNumberFormat="1" applyFont="1" applyAlignment="1">
      <alignment horizontal="center" vertical="top" wrapText="1"/>
    </xf>
    <xf numFmtId="10" fontId="9" fillId="0" borderId="0" xfId="0" applyNumberFormat="1" applyFont="1" applyAlignment="1">
      <alignment vertical="top" wrapText="1"/>
    </xf>
    <xf numFmtId="0" fontId="7" fillId="0" borderId="4" xfId="0" applyFont="1" applyBorder="1" applyAlignment="1">
      <alignment wrapText="1"/>
    </xf>
    <xf numFmtId="0" fontId="1" fillId="0" borderId="4" xfId="0" applyFont="1" applyBorder="1"/>
    <xf numFmtId="0" fontId="7" fillId="3" borderId="10" xfId="0" applyFont="1" applyFill="1" applyBorder="1" applyAlignment="1">
      <alignment horizontal="center" vertical="top" wrapText="1"/>
    </xf>
    <xf numFmtId="0" fontId="1" fillId="4" borderId="10" xfId="0" applyFont="1" applyFill="1" applyBorder="1" applyAlignment="1">
      <alignment horizontal="center" vertical="center"/>
    </xf>
    <xf numFmtId="0" fontId="10" fillId="5" borderId="10" xfId="0" applyFont="1" applyFill="1" applyBorder="1" applyAlignment="1">
      <alignment horizontal="left" vertical="top" wrapText="1"/>
    </xf>
    <xf numFmtId="4" fontId="10" fillId="5" borderId="10" xfId="0" applyNumberFormat="1" applyFont="1" applyFill="1" applyBorder="1" applyAlignment="1">
      <alignment horizontal="right" vertical="top" wrapText="1"/>
    </xf>
    <xf numFmtId="165" fontId="10" fillId="5" borderId="10" xfId="0" applyNumberFormat="1" applyFont="1" applyFill="1" applyBorder="1" applyAlignment="1">
      <alignment horizontal="right" vertical="top" wrapText="1"/>
    </xf>
    <xf numFmtId="0" fontId="1" fillId="6" borderId="10" xfId="0" applyFont="1" applyFill="1" applyBorder="1" applyAlignment="1">
      <alignment horizontal="center" vertical="center"/>
    </xf>
    <xf numFmtId="0" fontId="11" fillId="7" borderId="10" xfId="0" applyFont="1" applyFill="1" applyBorder="1" applyAlignment="1">
      <alignment horizontal="left" vertical="top" wrapText="1"/>
    </xf>
    <xf numFmtId="0" fontId="11" fillId="7" borderId="10" xfId="0" applyFont="1" applyFill="1" applyBorder="1" applyAlignment="1">
      <alignment horizontal="center" vertical="top" wrapText="1"/>
    </xf>
    <xf numFmtId="4" fontId="11" fillId="7" borderId="10" xfId="0" applyNumberFormat="1" applyFont="1" applyFill="1" applyBorder="1" applyAlignment="1">
      <alignment horizontal="right" vertical="top" wrapText="1"/>
    </xf>
    <xf numFmtId="165" fontId="11" fillId="5" borderId="10" xfId="0" applyNumberFormat="1" applyFont="1" applyFill="1" applyBorder="1" applyAlignment="1">
      <alignment horizontal="right" vertical="top" wrapText="1"/>
    </xf>
    <xf numFmtId="0" fontId="1" fillId="0" borderId="10" xfId="0" applyFont="1" applyBorder="1" applyAlignment="1">
      <alignment horizontal="center" vertical="center"/>
    </xf>
    <xf numFmtId="0" fontId="11" fillId="0" borderId="10" xfId="0" applyFont="1" applyBorder="1" applyAlignment="1">
      <alignment horizontal="left" vertical="top" wrapText="1"/>
    </xf>
    <xf numFmtId="0" fontId="11" fillId="0" borderId="10" xfId="0" applyFont="1" applyBorder="1" applyAlignment="1">
      <alignment horizontal="center" vertical="top" wrapText="1"/>
    </xf>
    <xf numFmtId="4" fontId="11" fillId="0" borderId="10" xfId="0" applyNumberFormat="1" applyFont="1" applyBorder="1" applyAlignment="1">
      <alignment horizontal="right" vertical="top" wrapText="1"/>
    </xf>
    <xf numFmtId="165" fontId="11" fillId="0" borderId="10" xfId="0" applyNumberFormat="1" applyFont="1" applyBorder="1" applyAlignment="1">
      <alignment horizontal="right" vertical="top" wrapText="1"/>
    </xf>
    <xf numFmtId="0" fontId="1" fillId="6" borderId="10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left" vertical="top" wrapText="1"/>
    </xf>
    <xf numFmtId="0" fontId="11" fillId="4" borderId="10" xfId="0" applyFont="1" applyFill="1" applyBorder="1" applyAlignment="1">
      <alignment horizontal="center" vertical="top" wrapText="1"/>
    </xf>
    <xf numFmtId="4" fontId="11" fillId="4" borderId="10" xfId="0" applyNumberFormat="1" applyFont="1" applyFill="1" applyBorder="1" applyAlignment="1">
      <alignment horizontal="right" vertical="top" wrapText="1"/>
    </xf>
    <xf numFmtId="4" fontId="10" fillId="4" borderId="10" xfId="0" applyNumberFormat="1" applyFont="1" applyFill="1" applyBorder="1" applyAlignment="1">
      <alignment horizontal="right" vertical="top" wrapText="1"/>
    </xf>
    <xf numFmtId="0" fontId="1" fillId="8" borderId="10" xfId="0" applyFont="1" applyFill="1" applyBorder="1" applyAlignment="1">
      <alignment horizontal="center" vertical="center"/>
    </xf>
    <xf numFmtId="0" fontId="11" fillId="8" borderId="10" xfId="0" applyFont="1" applyFill="1" applyBorder="1" applyAlignment="1">
      <alignment horizontal="left" vertical="top" wrapText="1"/>
    </xf>
    <xf numFmtId="0" fontId="11" fillId="8" borderId="10" xfId="0" applyFont="1" applyFill="1" applyBorder="1" applyAlignment="1">
      <alignment horizontal="center" vertical="top" wrapText="1"/>
    </xf>
    <xf numFmtId="4" fontId="11" fillId="8" borderId="10" xfId="0" applyNumberFormat="1" applyFont="1" applyFill="1" applyBorder="1" applyAlignment="1">
      <alignment horizontal="right" vertical="top" wrapText="1"/>
    </xf>
    <xf numFmtId="165" fontId="11" fillId="8" borderId="10" xfId="0" applyNumberFormat="1" applyFont="1" applyFill="1" applyBorder="1" applyAlignment="1">
      <alignment horizontal="right" vertical="top" wrapText="1"/>
    </xf>
    <xf numFmtId="0" fontId="9" fillId="3" borderId="11" xfId="0" applyFont="1" applyFill="1" applyBorder="1" applyAlignment="1">
      <alignment horizontal="right" vertical="top" wrapText="1"/>
    </xf>
    <xf numFmtId="4" fontId="9" fillId="3" borderId="11" xfId="0" applyNumberFormat="1" applyFont="1" applyFill="1" applyBorder="1" applyAlignment="1">
      <alignment horizontal="right" vertical="top" wrapText="1"/>
    </xf>
    <xf numFmtId="10" fontId="9" fillId="3" borderId="11" xfId="0" applyNumberFormat="1" applyFont="1" applyFill="1" applyBorder="1" applyAlignment="1">
      <alignment horizontal="right" vertical="top" wrapText="1"/>
    </xf>
    <xf numFmtId="0" fontId="12" fillId="3" borderId="11" xfId="0" applyFont="1" applyFill="1" applyBorder="1" applyAlignment="1">
      <alignment horizontal="center" vertical="top" wrapText="1"/>
    </xf>
    <xf numFmtId="0" fontId="12" fillId="3" borderId="11" xfId="0" applyFont="1" applyFill="1" applyBorder="1" applyAlignment="1">
      <alignment horizontal="left" vertical="top" wrapText="1"/>
    </xf>
    <xf numFmtId="0" fontId="12" fillId="3" borderId="11" xfId="0" applyFont="1" applyFill="1" applyBorder="1" applyAlignment="1">
      <alignment vertical="top" wrapText="1"/>
    </xf>
    <xf numFmtId="0" fontId="1" fillId="0" borderId="12" xfId="0" applyFont="1" applyBorder="1"/>
    <xf numFmtId="0" fontId="12" fillId="0" borderId="0" xfId="0" applyFont="1"/>
    <xf numFmtId="0" fontId="1" fillId="0" borderId="0" xfId="0" applyFont="1" applyAlignment="1">
      <alignment horizontal="right"/>
    </xf>
    <xf numFmtId="0" fontId="1" fillId="0" borderId="14" xfId="0" applyFont="1" applyBorder="1"/>
    <xf numFmtId="0" fontId="1" fillId="0" borderId="17" xfId="0" applyFont="1" applyBorder="1"/>
    <xf numFmtId="0" fontId="1" fillId="10" borderId="18" xfId="0" applyFont="1" applyFill="1" applyBorder="1" applyAlignment="1">
      <alignment horizontal="center"/>
    </xf>
    <xf numFmtId="4" fontId="1" fillId="10" borderId="18" xfId="0" applyNumberFormat="1" applyFont="1" applyFill="1" applyBorder="1"/>
    <xf numFmtId="0" fontId="1" fillId="9" borderId="18" xfId="0" applyFont="1" applyFill="1" applyBorder="1" applyAlignment="1">
      <alignment horizontal="center"/>
    </xf>
    <xf numFmtId="4" fontId="1" fillId="9" borderId="18" xfId="0" applyNumberFormat="1" applyFont="1" applyFill="1" applyBorder="1"/>
    <xf numFmtId="0" fontId="1" fillId="10" borderId="21" xfId="0" applyFont="1" applyFill="1" applyBorder="1"/>
    <xf numFmtId="166" fontId="1" fillId="10" borderId="23" xfId="0" applyNumberFormat="1" applyFont="1" applyFill="1" applyBorder="1"/>
    <xf numFmtId="0" fontId="13" fillId="0" borderId="0" xfId="0" applyFont="1"/>
    <xf numFmtId="0" fontId="4" fillId="0" borderId="0" xfId="0" applyFont="1" applyAlignment="1">
      <alignment horizontal="center"/>
    </xf>
    <xf numFmtId="0" fontId="8" fillId="0" borderId="24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9" fillId="0" borderId="13" xfId="0" applyFont="1" applyBorder="1"/>
    <xf numFmtId="0" fontId="9" fillId="0" borderId="25" xfId="0" applyFont="1" applyBorder="1"/>
    <xf numFmtId="0" fontId="5" fillId="0" borderId="26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28" xfId="0" applyFont="1" applyBorder="1"/>
    <xf numFmtId="0" fontId="5" fillId="0" borderId="29" xfId="0" applyFont="1" applyBorder="1" applyAlignment="1">
      <alignment horizontal="center"/>
    </xf>
    <xf numFmtId="0" fontId="5" fillId="0" borderId="30" xfId="0" applyFont="1" applyBorder="1" applyAlignment="1">
      <alignment horizontal="center"/>
    </xf>
    <xf numFmtId="167" fontId="1" fillId="10" borderId="18" xfId="0" applyNumberFormat="1" applyFont="1" applyFill="1" applyBorder="1"/>
    <xf numFmtId="168" fontId="8" fillId="10" borderId="33" xfId="0" applyNumberFormat="1" applyFont="1" applyFill="1" applyBorder="1" applyAlignment="1">
      <alignment horizontal="center"/>
    </xf>
    <xf numFmtId="168" fontId="8" fillId="10" borderId="34" xfId="0" applyNumberFormat="1" applyFont="1" applyFill="1" applyBorder="1" applyAlignment="1">
      <alignment horizontal="center"/>
    </xf>
    <xf numFmtId="10" fontId="1" fillId="10" borderId="37" xfId="0" applyNumberFormat="1" applyFont="1" applyFill="1" applyBorder="1"/>
    <xf numFmtId="9" fontId="8" fillId="10" borderId="38" xfId="0" applyNumberFormat="1" applyFont="1" applyFill="1" applyBorder="1" applyAlignment="1">
      <alignment horizontal="center"/>
    </xf>
    <xf numFmtId="9" fontId="8" fillId="10" borderId="39" xfId="0" applyNumberFormat="1" applyFont="1" applyFill="1" applyBorder="1" applyAlignment="1">
      <alignment horizontal="center"/>
    </xf>
    <xf numFmtId="167" fontId="1" fillId="0" borderId="42" xfId="0" applyNumberFormat="1" applyFont="1" applyBorder="1"/>
    <xf numFmtId="168" fontId="8" fillId="0" borderId="43" xfId="0" applyNumberFormat="1" applyFont="1" applyBorder="1" applyAlignment="1">
      <alignment horizontal="center"/>
    </xf>
    <xf numFmtId="168" fontId="8" fillId="0" borderId="44" xfId="0" applyNumberFormat="1" applyFont="1" applyBorder="1" applyAlignment="1">
      <alignment horizontal="center"/>
    </xf>
    <xf numFmtId="10" fontId="1" fillId="0" borderId="47" xfId="0" applyNumberFormat="1" applyFont="1" applyBorder="1"/>
    <xf numFmtId="9" fontId="8" fillId="0" borderId="48" xfId="0" applyNumberFormat="1" applyFont="1" applyBorder="1" applyAlignment="1">
      <alignment horizontal="center"/>
    </xf>
    <xf numFmtId="9" fontId="8" fillId="0" borderId="46" xfId="0" applyNumberFormat="1" applyFont="1" applyBorder="1" applyAlignment="1">
      <alignment horizontal="center"/>
    </xf>
    <xf numFmtId="0" fontId="12" fillId="10" borderId="49" xfId="0" applyFont="1" applyFill="1" applyBorder="1"/>
    <xf numFmtId="0" fontId="1" fillId="10" borderId="11" xfId="0" applyFont="1" applyFill="1" applyBorder="1"/>
    <xf numFmtId="167" fontId="1" fillId="10" borderId="50" xfId="0" applyNumberFormat="1" applyFont="1" applyFill="1" applyBorder="1"/>
    <xf numFmtId="167" fontId="8" fillId="10" borderId="51" xfId="0" applyNumberFormat="1" applyFont="1" applyFill="1" applyBorder="1"/>
    <xf numFmtId="0" fontId="1" fillId="10" borderId="52" xfId="0" applyFont="1" applyFill="1" applyBorder="1"/>
    <xf numFmtId="0" fontId="1" fillId="10" borderId="53" xfId="0" applyFont="1" applyFill="1" applyBorder="1"/>
    <xf numFmtId="10" fontId="1" fillId="10" borderId="54" xfId="0" applyNumberFormat="1" applyFont="1" applyFill="1" applyBorder="1"/>
    <xf numFmtId="10" fontId="8" fillId="10" borderId="52" xfId="0" applyNumberFormat="1" applyFont="1" applyFill="1" applyBorder="1" applyAlignment="1">
      <alignment horizontal="center"/>
    </xf>
    <xf numFmtId="10" fontId="8" fillId="10" borderId="55" xfId="0" applyNumberFormat="1" applyFont="1" applyFill="1" applyBorder="1" applyAlignment="1">
      <alignment horizontal="center"/>
    </xf>
    <xf numFmtId="0" fontId="17" fillId="0" borderId="0" xfId="0" applyFont="1" applyAlignment="1">
      <alignment vertical="center"/>
    </xf>
    <xf numFmtId="0" fontId="18" fillId="0" borderId="0" xfId="0" applyFont="1"/>
    <xf numFmtId="170" fontId="15" fillId="12" borderId="62" xfId="0" applyNumberFormat="1" applyFont="1" applyFill="1" applyBorder="1" applyAlignment="1">
      <alignment horizontal="center" vertical="center"/>
    </xf>
    <xf numFmtId="4" fontId="15" fillId="12" borderId="62" xfId="0" applyNumberFormat="1" applyFont="1" applyFill="1" applyBorder="1" applyAlignment="1">
      <alignment horizontal="center" vertical="center" wrapText="1"/>
    </xf>
    <xf numFmtId="171" fontId="19" fillId="0" borderId="0" xfId="0" applyNumberFormat="1" applyFont="1" applyAlignment="1">
      <alignment vertical="center"/>
    </xf>
    <xf numFmtId="0" fontId="20" fillId="0" borderId="62" xfId="0" applyFont="1" applyBorder="1" applyAlignment="1">
      <alignment horizontal="center" vertical="center"/>
    </xf>
    <xf numFmtId="0" fontId="20" fillId="12" borderId="62" xfId="0" applyFont="1" applyFill="1" applyBorder="1" applyAlignment="1">
      <alignment horizontal="center" vertical="center"/>
    </xf>
    <xf numFmtId="0" fontId="20" fillId="12" borderId="62" xfId="0" applyFont="1" applyFill="1" applyBorder="1" applyAlignment="1">
      <alignment vertical="center" wrapText="1"/>
    </xf>
    <xf numFmtId="4" fontId="20" fillId="12" borderId="62" xfId="0" applyNumberFormat="1" applyFont="1" applyFill="1" applyBorder="1" applyAlignment="1">
      <alignment horizontal="center" vertical="center"/>
    </xf>
    <xf numFmtId="170" fontId="20" fillId="12" borderId="62" xfId="0" applyNumberFormat="1" applyFont="1" applyFill="1" applyBorder="1" applyAlignment="1">
      <alignment horizontal="center" vertical="center"/>
    </xf>
    <xf numFmtId="170" fontId="20" fillId="12" borderId="62" xfId="0" applyNumberFormat="1" applyFont="1" applyFill="1" applyBorder="1" applyAlignment="1">
      <alignment vertical="center"/>
    </xf>
    <xf numFmtId="4" fontId="20" fillId="0" borderId="62" xfId="0" applyNumberFormat="1" applyFont="1" applyBorder="1" applyAlignment="1">
      <alignment horizontal="right" vertical="center"/>
    </xf>
    <xf numFmtId="0" fontId="21" fillId="12" borderId="11" xfId="0" applyFont="1" applyFill="1" applyBorder="1" applyAlignment="1">
      <alignment horizontal="center" vertical="center" wrapText="1"/>
    </xf>
    <xf numFmtId="0" fontId="21" fillId="12" borderId="11" xfId="0" applyFont="1" applyFill="1" applyBorder="1" applyAlignment="1">
      <alignment horizontal="center" vertical="center"/>
    </xf>
    <xf numFmtId="0" fontId="20" fillId="0" borderId="62" xfId="0" applyFont="1" applyBorder="1" applyAlignment="1">
      <alignment vertical="center" wrapText="1"/>
    </xf>
    <xf numFmtId="4" fontId="20" fillId="0" borderId="62" xfId="0" applyNumberFormat="1" applyFont="1" applyBorder="1" applyAlignment="1">
      <alignment horizontal="center" vertical="center"/>
    </xf>
    <xf numFmtId="170" fontId="20" fillId="0" borderId="62" xfId="0" applyNumberFormat="1" applyFont="1" applyBorder="1" applyAlignment="1">
      <alignment horizontal="center" vertical="center"/>
    </xf>
    <xf numFmtId="170" fontId="20" fillId="0" borderId="62" xfId="0" applyNumberFormat="1" applyFont="1" applyBorder="1" applyAlignment="1">
      <alignment vertical="center"/>
    </xf>
    <xf numFmtId="172" fontId="22" fillId="0" borderId="62" xfId="0" applyNumberFormat="1" applyFont="1" applyBorder="1" applyAlignment="1">
      <alignment horizontal="center" vertical="center"/>
    </xf>
    <xf numFmtId="10" fontId="22" fillId="0" borderId="0" xfId="0" applyNumberFormat="1" applyFont="1" applyAlignment="1">
      <alignment horizontal="center" vertical="center"/>
    </xf>
    <xf numFmtId="10" fontId="22" fillId="0" borderId="0" xfId="0" applyNumberFormat="1" applyFont="1" applyAlignment="1">
      <alignment vertical="center"/>
    </xf>
    <xf numFmtId="0" fontId="22" fillId="0" borderId="0" xfId="0" applyFont="1" applyAlignment="1">
      <alignment vertical="center"/>
    </xf>
    <xf numFmtId="0" fontId="15" fillId="0" borderId="57" xfId="0" applyFont="1" applyBorder="1" applyAlignment="1">
      <alignment vertical="center"/>
    </xf>
    <xf numFmtId="0" fontId="15" fillId="0" borderId="63" xfId="0" applyFont="1" applyBorder="1" applyAlignment="1">
      <alignment vertical="center"/>
    </xf>
    <xf numFmtId="0" fontId="15" fillId="0" borderId="63" xfId="0" applyFont="1" applyBorder="1" applyAlignment="1">
      <alignment horizontal="center" vertical="center"/>
    </xf>
    <xf numFmtId="170" fontId="15" fillId="0" borderId="63" xfId="0" applyNumberFormat="1" applyFont="1" applyBorder="1" applyAlignment="1">
      <alignment vertical="center"/>
    </xf>
    <xf numFmtId="4" fontId="15" fillId="0" borderId="62" xfId="0" applyNumberFormat="1" applyFont="1" applyBorder="1" applyAlignment="1">
      <alignment vertical="center"/>
    </xf>
    <xf numFmtId="0" fontId="15" fillId="0" borderId="0" xfId="0" applyFont="1" applyAlignment="1">
      <alignment horizontal="left" vertical="center"/>
    </xf>
    <xf numFmtId="170" fontId="15" fillId="0" borderId="0" xfId="0" applyNumberFormat="1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4" fontId="15" fillId="13" borderId="64" xfId="0" applyNumberFormat="1" applyFont="1" applyFill="1" applyBorder="1" applyAlignment="1">
      <alignment horizontal="left" vertical="center"/>
    </xf>
    <xf numFmtId="169" fontId="15" fillId="13" borderId="65" xfId="0" applyNumberFormat="1" applyFont="1" applyFill="1" applyBorder="1" applyAlignment="1">
      <alignment horizontal="left" vertical="center"/>
    </xf>
    <xf numFmtId="4" fontId="15" fillId="13" borderId="65" xfId="0" applyNumberFormat="1" applyFont="1" applyFill="1" applyBorder="1" applyAlignment="1">
      <alignment horizontal="center" vertical="center"/>
    </xf>
    <xf numFmtId="170" fontId="15" fillId="13" borderId="65" xfId="0" applyNumberFormat="1" applyFont="1" applyFill="1" applyBorder="1" applyAlignment="1">
      <alignment horizontal="center" vertical="center"/>
    </xf>
    <xf numFmtId="170" fontId="15" fillId="13" borderId="65" xfId="0" applyNumberFormat="1" applyFont="1" applyFill="1" applyBorder="1" applyAlignment="1">
      <alignment vertical="center"/>
    </xf>
    <xf numFmtId="171" fontId="16" fillId="13" borderId="66" xfId="0" applyNumberFormat="1" applyFont="1" applyFill="1" applyBorder="1" applyAlignment="1">
      <alignment horizontal="center" vertical="center"/>
    </xf>
    <xf numFmtId="0" fontId="22" fillId="12" borderId="11" xfId="0" applyFont="1" applyFill="1" applyBorder="1" applyAlignment="1">
      <alignment vertical="center"/>
    </xf>
    <xf numFmtId="4" fontId="19" fillId="0" borderId="0" xfId="0" applyNumberFormat="1" applyFont="1" applyAlignment="1">
      <alignment vertical="center"/>
    </xf>
    <xf numFmtId="172" fontId="22" fillId="0" borderId="58" xfId="0" applyNumberFormat="1" applyFont="1" applyBorder="1" applyAlignment="1">
      <alignment horizontal="center" vertical="center"/>
    </xf>
    <xf numFmtId="4" fontId="15" fillId="12" borderId="62" xfId="0" applyNumberFormat="1" applyFont="1" applyFill="1" applyBorder="1" applyAlignment="1">
      <alignment vertical="center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170" fontId="1" fillId="0" borderId="0" xfId="0" applyNumberFormat="1" applyFont="1"/>
    <xf numFmtId="170" fontId="9" fillId="0" borderId="0" xfId="0" applyNumberFormat="1" applyFont="1" applyAlignment="1">
      <alignment vertical="top" wrapText="1"/>
    </xf>
    <xf numFmtId="170" fontId="10" fillId="5" borderId="10" xfId="0" applyNumberFormat="1" applyFont="1" applyFill="1" applyBorder="1" applyAlignment="1">
      <alignment horizontal="right" vertical="top" wrapText="1"/>
    </xf>
    <xf numFmtId="170" fontId="11" fillId="7" borderId="10" xfId="0" applyNumberFormat="1" applyFont="1" applyFill="1" applyBorder="1" applyAlignment="1">
      <alignment horizontal="right" vertical="top" wrapText="1"/>
    </xf>
    <xf numFmtId="170" fontId="11" fillId="0" borderId="10" xfId="0" applyNumberFormat="1" applyFont="1" applyBorder="1" applyAlignment="1">
      <alignment horizontal="right" vertical="top" wrapText="1"/>
    </xf>
    <xf numFmtId="170" fontId="11" fillId="4" borderId="10" xfId="0" applyNumberFormat="1" applyFont="1" applyFill="1" applyBorder="1" applyAlignment="1">
      <alignment horizontal="right" vertical="top" wrapText="1"/>
    </xf>
    <xf numFmtId="170" fontId="11" fillId="8" borderId="10" xfId="0" applyNumberFormat="1" applyFont="1" applyFill="1" applyBorder="1" applyAlignment="1">
      <alignment horizontal="right" vertical="top" wrapText="1"/>
    </xf>
    <xf numFmtId="170" fontId="9" fillId="3" borderId="11" xfId="0" applyNumberFormat="1" applyFont="1" applyFill="1" applyBorder="1" applyAlignment="1">
      <alignment horizontal="right" vertical="top" wrapText="1"/>
    </xf>
    <xf numFmtId="170" fontId="12" fillId="3" borderId="11" xfId="0" applyNumberFormat="1" applyFont="1" applyFill="1" applyBorder="1" applyAlignment="1">
      <alignment horizontal="left" vertical="top" wrapText="1"/>
    </xf>
    <xf numFmtId="170" fontId="1" fillId="0" borderId="12" xfId="0" applyNumberFormat="1" applyFont="1" applyBorder="1"/>
    <xf numFmtId="170" fontId="0" fillId="0" borderId="0" xfId="0" applyNumberFormat="1" applyFont="1" applyAlignment="1"/>
    <xf numFmtId="4" fontId="15" fillId="11" borderId="57" xfId="0" applyNumberFormat="1" applyFont="1" applyFill="1" applyBorder="1" applyAlignment="1">
      <alignment horizontal="left" vertical="center"/>
    </xf>
    <xf numFmtId="169" fontId="15" fillId="11" borderId="63" xfId="0" applyNumberFormat="1" applyFont="1" applyFill="1" applyBorder="1" applyAlignment="1">
      <alignment horizontal="left" vertical="center"/>
    </xf>
    <xf numFmtId="4" fontId="15" fillId="11" borderId="63" xfId="0" applyNumberFormat="1" applyFont="1" applyFill="1" applyBorder="1" applyAlignment="1">
      <alignment horizontal="center" vertical="center"/>
    </xf>
    <xf numFmtId="170" fontId="15" fillId="11" borderId="63" xfId="0" applyNumberFormat="1" applyFont="1" applyFill="1" applyBorder="1" applyAlignment="1">
      <alignment horizontal="center" vertical="center"/>
    </xf>
    <xf numFmtId="170" fontId="15" fillId="11" borderId="63" xfId="0" applyNumberFormat="1" applyFont="1" applyFill="1" applyBorder="1" applyAlignment="1">
      <alignment vertical="center"/>
    </xf>
    <xf numFmtId="171" fontId="16" fillId="11" borderId="58" xfId="0" applyNumberFormat="1" applyFont="1" applyFill="1" applyBorder="1" applyAlignment="1">
      <alignment horizontal="center" vertical="center"/>
    </xf>
    <xf numFmtId="0" fontId="15" fillId="12" borderId="57" xfId="0" applyFont="1" applyFill="1" applyBorder="1" applyAlignment="1">
      <alignment vertical="center"/>
    </xf>
    <xf numFmtId="0" fontId="15" fillId="12" borderId="63" xfId="0" applyFont="1" applyFill="1" applyBorder="1" applyAlignment="1">
      <alignment vertical="center"/>
    </xf>
    <xf numFmtId="0" fontId="15" fillId="12" borderId="63" xfId="0" applyFont="1" applyFill="1" applyBorder="1" applyAlignment="1">
      <alignment horizontal="center" vertical="center"/>
    </xf>
    <xf numFmtId="170" fontId="15" fillId="12" borderId="63" xfId="0" applyNumberFormat="1" applyFont="1" applyFill="1" applyBorder="1" applyAlignment="1">
      <alignment vertical="center"/>
    </xf>
    <xf numFmtId="0" fontId="1" fillId="0" borderId="53" xfId="0" applyFont="1" applyBorder="1"/>
    <xf numFmtId="0" fontId="3" fillId="0" borderId="0" xfId="0" applyFont="1" applyAlignment="1">
      <alignment horizontal="center" vertical="center"/>
    </xf>
    <xf numFmtId="0" fontId="0" fillId="0" borderId="0" xfId="0" applyFont="1" applyAlignment="1"/>
    <xf numFmtId="0" fontId="5" fillId="2" borderId="1" xfId="0" applyFont="1" applyFill="1" applyBorder="1" applyAlignment="1">
      <alignment horizontal="center"/>
    </xf>
    <xf numFmtId="0" fontId="6" fillId="0" borderId="2" xfId="0" applyFont="1" applyBorder="1"/>
    <xf numFmtId="0" fontId="6" fillId="0" borderId="3" xfId="0" applyFont="1" applyBorder="1"/>
    <xf numFmtId="0" fontId="7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7" fillId="0" borderId="4" xfId="0" applyFont="1" applyBorder="1" applyAlignment="1">
      <alignment horizontal="center" wrapText="1"/>
    </xf>
    <xf numFmtId="0" fontId="6" fillId="0" borderId="4" xfId="0" applyFont="1" applyBorder="1"/>
    <xf numFmtId="0" fontId="7" fillId="3" borderId="6" xfId="0" applyFont="1" applyFill="1" applyBorder="1" applyAlignment="1">
      <alignment horizontal="center" vertical="top" wrapText="1"/>
    </xf>
    <xf numFmtId="0" fontId="6" fillId="0" borderId="7" xfId="0" applyFont="1" applyBorder="1"/>
    <xf numFmtId="0" fontId="6" fillId="0" borderId="8" xfId="0" applyFont="1" applyBorder="1"/>
    <xf numFmtId="0" fontId="7" fillId="3" borderId="5" xfId="0" applyFont="1" applyFill="1" applyBorder="1" applyAlignment="1">
      <alignment horizontal="right" vertical="top" wrapText="1"/>
    </xf>
    <xf numFmtId="0" fontId="6" fillId="0" borderId="9" xfId="0" applyFont="1" applyBorder="1"/>
    <xf numFmtId="0" fontId="1" fillId="0" borderId="5" xfId="0" applyFont="1" applyBorder="1" applyAlignment="1">
      <alignment horizontal="center" wrapText="1"/>
    </xf>
    <xf numFmtId="0" fontId="7" fillId="3" borderId="5" xfId="0" applyFont="1" applyFill="1" applyBorder="1" applyAlignment="1">
      <alignment horizontal="left" vertical="top" wrapText="1"/>
    </xf>
    <xf numFmtId="0" fontId="7" fillId="3" borderId="5" xfId="0" applyFont="1" applyFill="1" applyBorder="1" applyAlignment="1">
      <alignment horizontal="center" vertical="top" wrapText="1"/>
    </xf>
    <xf numFmtId="170" fontId="7" fillId="3" borderId="5" xfId="0" applyNumberFormat="1" applyFont="1" applyFill="1" applyBorder="1" applyAlignment="1">
      <alignment horizontal="center" vertical="top" wrapText="1"/>
    </xf>
    <xf numFmtId="170" fontId="6" fillId="0" borderId="9" xfId="0" applyNumberFormat="1" applyFont="1" applyBorder="1"/>
    <xf numFmtId="0" fontId="9" fillId="3" borderId="5" xfId="0" applyFont="1" applyFill="1" applyBorder="1" applyAlignment="1">
      <alignment horizontal="center" vertical="top" wrapText="1"/>
    </xf>
    <xf numFmtId="0" fontId="1" fillId="0" borderId="13" xfId="0" applyFont="1" applyBorder="1" applyAlignment="1">
      <alignment horizontal="center"/>
    </xf>
    <xf numFmtId="0" fontId="6" fillId="0" borderId="13" xfId="0" applyFont="1" applyBorder="1"/>
    <xf numFmtId="0" fontId="1" fillId="0" borderId="0" xfId="0" applyFont="1" applyAlignment="1">
      <alignment horizontal="center"/>
    </xf>
    <xf numFmtId="0" fontId="12" fillId="3" borderId="1" xfId="0" applyFont="1" applyFill="1" applyBorder="1" applyAlignment="1">
      <alignment horizontal="left" vertical="top" wrapText="1"/>
    </xf>
    <xf numFmtId="0" fontId="9" fillId="3" borderId="1" xfId="0" applyFont="1" applyFill="1" applyBorder="1" applyAlignment="1">
      <alignment horizontal="left" vertical="top" wrapText="1"/>
    </xf>
    <xf numFmtId="4" fontId="9" fillId="3" borderId="1" xfId="0" applyNumberFormat="1" applyFont="1" applyFill="1" applyBorder="1" applyAlignment="1">
      <alignment horizontal="right" vertical="top" wrapText="1"/>
    </xf>
    <xf numFmtId="0" fontId="7" fillId="0" borderId="0" xfId="0" applyFont="1" applyAlignment="1">
      <alignment horizontal="left" wrapText="1"/>
    </xf>
    <xf numFmtId="0" fontId="9" fillId="0" borderId="0" xfId="0" applyFont="1" applyAlignment="1">
      <alignment horizontal="left" vertical="top" wrapText="1"/>
    </xf>
    <xf numFmtId="0" fontId="1" fillId="9" borderId="14" xfId="0" applyFont="1" applyFill="1" applyBorder="1" applyAlignment="1">
      <alignment horizontal="center"/>
    </xf>
    <xf numFmtId="0" fontId="6" fillId="0" borderId="15" xfId="0" applyFont="1" applyBorder="1"/>
    <xf numFmtId="0" fontId="6" fillId="0" borderId="16" xfId="0" applyFont="1" applyBorder="1"/>
    <xf numFmtId="0" fontId="1" fillId="0" borderId="15" xfId="0" applyFont="1" applyBorder="1" applyAlignment="1">
      <alignment horizontal="center"/>
    </xf>
    <xf numFmtId="0" fontId="1" fillId="10" borderId="19" xfId="0" applyFont="1" applyFill="1" applyBorder="1" applyAlignment="1">
      <alignment horizontal="left"/>
    </xf>
    <xf numFmtId="0" fontId="6" fillId="0" borderId="20" xfId="0" applyFont="1" applyBorder="1"/>
    <xf numFmtId="0" fontId="1" fillId="9" borderId="19" xfId="0" applyFont="1" applyFill="1" applyBorder="1" applyAlignment="1">
      <alignment horizontal="left"/>
    </xf>
    <xf numFmtId="0" fontId="1" fillId="10" borderId="22" xfId="0" applyFont="1" applyFill="1" applyBorder="1" applyAlignment="1">
      <alignment horizontal="right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9" fillId="2" borderId="14" xfId="0" applyFont="1" applyFill="1" applyBorder="1" applyAlignment="1">
      <alignment horizontal="center"/>
    </xf>
    <xf numFmtId="0" fontId="5" fillId="10" borderId="31" xfId="0" applyFont="1" applyFill="1" applyBorder="1" applyAlignment="1">
      <alignment horizontal="center" vertical="center" wrapText="1"/>
    </xf>
    <xf numFmtId="0" fontId="6" fillId="0" borderId="35" xfId="0" applyFont="1" applyBorder="1"/>
    <xf numFmtId="0" fontId="5" fillId="10" borderId="32" xfId="0" applyFont="1" applyFill="1" applyBorder="1" applyAlignment="1">
      <alignment horizontal="center" vertical="center" wrapText="1"/>
    </xf>
    <xf numFmtId="0" fontId="6" fillId="0" borderId="36" xfId="0" applyFont="1" applyBorder="1"/>
    <xf numFmtId="0" fontId="5" fillId="0" borderId="40" xfId="0" applyFont="1" applyBorder="1" applyAlignment="1">
      <alignment horizontal="center" vertical="center" wrapText="1"/>
    </xf>
    <xf numFmtId="0" fontId="6" fillId="0" borderId="45" xfId="0" applyFont="1" applyBorder="1"/>
    <xf numFmtId="0" fontId="5" fillId="0" borderId="41" xfId="0" applyFont="1" applyBorder="1" applyAlignment="1">
      <alignment horizontal="center" vertical="center" wrapText="1"/>
    </xf>
    <xf numFmtId="0" fontId="6" fillId="0" borderId="46" xfId="0" applyFont="1" applyBorder="1"/>
    <xf numFmtId="4" fontId="15" fillId="12" borderId="57" xfId="0" applyNumberFormat="1" applyFont="1" applyFill="1" applyBorder="1" applyAlignment="1">
      <alignment horizontal="center" vertical="center"/>
    </xf>
    <xf numFmtId="0" fontId="6" fillId="0" borderId="58" xfId="0" applyFont="1" applyBorder="1"/>
    <xf numFmtId="0" fontId="24" fillId="3" borderId="11" xfId="0" applyFont="1" applyFill="1" applyBorder="1" applyAlignment="1">
      <alignment horizontal="center" vertical="top" wrapText="1"/>
    </xf>
    <xf numFmtId="0" fontId="6" fillId="0" borderId="11" xfId="0" applyFont="1" applyBorder="1"/>
    <xf numFmtId="0" fontId="9" fillId="3" borderId="11" xfId="0" applyFont="1" applyFill="1" applyBorder="1" applyAlignment="1">
      <alignment horizontal="left" vertical="top" wrapText="1"/>
    </xf>
    <xf numFmtId="4" fontId="9" fillId="3" borderId="11" xfId="0" applyNumberFormat="1" applyFont="1" applyFill="1" applyBorder="1" applyAlignment="1">
      <alignment horizontal="right" vertical="top" wrapText="1"/>
    </xf>
    <xf numFmtId="0" fontId="14" fillId="0" borderId="0" xfId="0" applyFont="1" applyAlignment="1">
      <alignment horizontal="center"/>
    </xf>
    <xf numFmtId="0" fontId="15" fillId="12" borderId="56" xfId="0" applyFont="1" applyFill="1" applyBorder="1" applyAlignment="1">
      <alignment horizontal="center" vertical="center"/>
    </xf>
    <xf numFmtId="0" fontId="6" fillId="0" borderId="59" xfId="0" applyFont="1" applyBorder="1"/>
    <xf numFmtId="0" fontId="15" fillId="12" borderId="64" xfId="0" applyFont="1" applyFill="1" applyBorder="1" applyAlignment="1">
      <alignment horizontal="center" vertical="center"/>
    </xf>
    <xf numFmtId="0" fontId="6" fillId="0" borderId="66" xfId="0" applyFont="1" applyBorder="1"/>
    <xf numFmtId="0" fontId="6" fillId="0" borderId="60" xfId="0" applyFont="1" applyBorder="1"/>
    <xf numFmtId="0" fontId="6" fillId="0" borderId="61" xfId="0" applyFont="1" applyBorder="1"/>
    <xf numFmtId="0" fontId="15" fillId="12" borderId="56" xfId="0" applyFont="1" applyFill="1" applyBorder="1" applyAlignment="1">
      <alignment horizontal="center" vertical="center" wrapText="1"/>
    </xf>
    <xf numFmtId="4" fontId="15" fillId="12" borderId="56" xfId="0" applyNumberFormat="1" applyFont="1" applyFill="1" applyBorder="1" applyAlignment="1">
      <alignment horizontal="center" vertical="center"/>
    </xf>
    <xf numFmtId="170" fontId="15" fillId="12" borderId="5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523875</xdr:colOff>
      <xdr:row>118</xdr:row>
      <xdr:rowOff>76200</xdr:rowOff>
    </xdr:from>
    <xdr:ext cx="1714500" cy="561975"/>
    <xdr:pic>
      <xdr:nvPicPr>
        <xdr:cNvPr id="2" name="image2.jpg" descr="VEVÉ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4600575</xdr:colOff>
      <xdr:row>0</xdr:row>
      <xdr:rowOff>57151</xdr:rowOff>
    </xdr:from>
    <xdr:ext cx="1276350" cy="971550"/>
    <xdr:pic>
      <xdr:nvPicPr>
        <xdr:cNvPr id="3" name="image1.png"/>
        <xdr:cNvPicPr preferRelativeResize="0"/>
      </xdr:nvPicPr>
      <xdr:blipFill rotWithShape="1">
        <a:blip xmlns:r="http://schemas.openxmlformats.org/officeDocument/2006/relationships" r:embed="rId2" cstate="print"/>
        <a:srcRect b="9894"/>
        <a:stretch/>
      </xdr:blipFill>
      <xdr:spPr>
        <a:xfrm>
          <a:off x="6513195" y="57151"/>
          <a:ext cx="1276350" cy="971550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419100</xdr:colOff>
      <xdr:row>5</xdr:row>
      <xdr:rowOff>95251</xdr:rowOff>
    </xdr:from>
    <xdr:ext cx="1276350" cy="971550"/>
    <xdr:pic>
      <xdr:nvPicPr>
        <xdr:cNvPr id="2" name="image1.png"/>
        <xdr:cNvPicPr preferRelativeResize="0"/>
      </xdr:nvPicPr>
      <xdr:blipFill rotWithShape="1">
        <a:blip xmlns:r="http://schemas.openxmlformats.org/officeDocument/2006/relationships" r:embed="rId1" cstate="print"/>
        <a:srcRect b="9734"/>
        <a:stretch/>
      </xdr:blipFill>
      <xdr:spPr>
        <a:xfrm>
          <a:off x="7155180" y="933451"/>
          <a:ext cx="1276350" cy="971550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1885950</xdr:colOff>
      <xdr:row>2</xdr:row>
      <xdr:rowOff>76200</xdr:rowOff>
    </xdr:from>
    <xdr:ext cx="1257300" cy="990600"/>
    <xdr:pic>
      <xdr:nvPicPr>
        <xdr:cNvPr id="3" name="image1.png" title="Imagem"/>
        <xdr:cNvPicPr preferRelativeResize="0"/>
      </xdr:nvPicPr>
      <xdr:blipFill rotWithShape="1">
        <a:blip xmlns:r="http://schemas.openxmlformats.org/officeDocument/2006/relationships" r:embed="rId1" cstate="print"/>
        <a:srcRect b="10344"/>
        <a:stretch/>
      </xdr:blipFill>
      <xdr:spPr>
        <a:xfrm>
          <a:off x="3851910" y="411480"/>
          <a:ext cx="1257300" cy="990600"/>
        </a:xfrm>
        <a:prstGeom prst="rect">
          <a:avLst/>
        </a:prstGeom>
        <a:noFill/>
      </xdr:spPr>
    </xdr:pic>
    <xdr:clientData fLocksWithSheet="0"/>
  </xdr:oneCellAnchor>
  <xdr:oneCellAnchor>
    <xdr:from>
      <xdr:col>3</xdr:col>
      <xdr:colOff>1562100</xdr:colOff>
      <xdr:row>43</xdr:row>
      <xdr:rowOff>504825</xdr:rowOff>
    </xdr:from>
    <xdr:ext cx="1333500" cy="523875"/>
    <xdr:pic>
      <xdr:nvPicPr>
        <xdr:cNvPr id="4" name="image2.jpg" descr="VEVÉ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528060" y="20103465"/>
          <a:ext cx="1333500" cy="523875"/>
        </a:xfrm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ckup%20Veve/1%20PROJETOS/Prefeitura%20de%20S&#227;o%20Vendelino/Pavimenta&#231;&#227;o%20Morro%20da%20Canastra/Orcamento%20Construcao%20Predio%20Hidraulica%20-%20VERS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camento"/>
      <sheetName val="Orcamento Resumo"/>
      <sheetName val="Cronograma"/>
    </sheetNames>
    <sheetDataSet>
      <sheetData sheetId="0" refreshError="1">
        <row r="15">
          <cell r="B15">
            <v>1</v>
          </cell>
        </row>
        <row r="22">
          <cell r="B22">
            <v>2</v>
          </cell>
        </row>
        <row r="32">
          <cell r="B32">
            <v>3</v>
          </cell>
        </row>
        <row r="47">
          <cell r="B47">
            <v>4</v>
          </cell>
        </row>
        <row r="51">
          <cell r="B51">
            <v>5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998"/>
  <sheetViews>
    <sheetView workbookViewId="0">
      <selection activeCell="M127" sqref="A1:M127"/>
    </sheetView>
  </sheetViews>
  <sheetFormatPr defaultColWidth="12.59765625" defaultRowHeight="15" customHeight="1"/>
  <cols>
    <col min="1" max="1" width="16.5" customWidth="1"/>
    <col min="2" max="2" width="8.59765625" customWidth="1"/>
    <col min="3" max="3" width="60.69921875" customWidth="1"/>
    <col min="4" max="4" width="8.09765625" customWidth="1"/>
    <col min="5" max="5" width="11.19921875" style="147" customWidth="1"/>
    <col min="6" max="9" width="8.59765625" customWidth="1"/>
    <col min="10" max="10" width="11.59765625" customWidth="1"/>
    <col min="11" max="11" width="10.69921875" customWidth="1"/>
    <col min="12" max="12" width="12.3984375" customWidth="1"/>
    <col min="13" max="26" width="8.59765625" customWidth="1"/>
  </cols>
  <sheetData>
    <row r="1" spans="1:26" ht="13.5" customHeight="1">
      <c r="A1" s="1"/>
      <c r="B1" s="2"/>
      <c r="C1" s="2"/>
      <c r="D1" s="2"/>
      <c r="E1" s="137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3.5" customHeight="1">
      <c r="A2" s="1"/>
      <c r="B2" s="2"/>
      <c r="C2" s="2"/>
      <c r="D2" s="2"/>
      <c r="E2" s="137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3.5" customHeight="1">
      <c r="A3" s="1"/>
      <c r="B3" s="2"/>
      <c r="C3" s="2"/>
      <c r="D3" s="2"/>
      <c r="E3" s="137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3.5" customHeight="1">
      <c r="A4" s="1"/>
      <c r="B4" s="2"/>
      <c r="C4" s="2"/>
      <c r="D4" s="2"/>
      <c r="E4" s="137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3.5" customHeight="1">
      <c r="A5" s="1"/>
      <c r="B5" s="2"/>
      <c r="C5" s="2"/>
      <c r="D5" s="2"/>
      <c r="E5" s="137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3.5" customHeight="1">
      <c r="A6" s="1"/>
      <c r="B6" s="2"/>
      <c r="C6" s="2"/>
      <c r="D6" s="2"/>
      <c r="E6" s="137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3.5" customHeight="1">
      <c r="A7" s="1"/>
      <c r="B7" s="2"/>
      <c r="C7" s="2"/>
      <c r="D7" s="2"/>
      <c r="E7" s="137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" customHeight="1">
      <c r="A8" s="4"/>
      <c r="B8" s="159" t="s">
        <v>0</v>
      </c>
      <c r="C8" s="160"/>
      <c r="D8" s="160"/>
      <c r="E8" s="160"/>
      <c r="F8" s="160"/>
      <c r="G8" s="160"/>
      <c r="H8" s="160"/>
      <c r="I8" s="160"/>
      <c r="J8" s="160"/>
      <c r="K8" s="160"/>
      <c r="L8" s="160"/>
      <c r="M8" s="6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3.5" customHeight="1">
      <c r="A9" s="7"/>
      <c r="B9" s="159" t="s">
        <v>1</v>
      </c>
      <c r="C9" s="160"/>
      <c r="D9" s="160"/>
      <c r="E9" s="160"/>
      <c r="F9" s="160"/>
      <c r="G9" s="160"/>
      <c r="H9" s="160"/>
      <c r="I9" s="160"/>
      <c r="J9" s="160"/>
      <c r="K9" s="160"/>
      <c r="L9" s="160"/>
      <c r="M9" s="6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3.5" customHeight="1">
      <c r="A10" s="161" t="s">
        <v>2</v>
      </c>
      <c r="B10" s="162"/>
      <c r="C10" s="162"/>
      <c r="D10" s="162"/>
      <c r="E10" s="162"/>
      <c r="F10" s="162"/>
      <c r="G10" s="162"/>
      <c r="H10" s="162"/>
      <c r="I10" s="162"/>
      <c r="J10" s="162"/>
      <c r="K10" s="162"/>
      <c r="L10" s="162"/>
      <c r="M10" s="163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3.5" customHeight="1">
      <c r="A11" s="1"/>
      <c r="B11" s="2"/>
      <c r="C11" s="8" t="s">
        <v>3</v>
      </c>
      <c r="D11" s="2"/>
      <c r="E11" s="137"/>
      <c r="F11" s="2"/>
      <c r="G11" s="2"/>
      <c r="H11" s="9" t="s">
        <v>4</v>
      </c>
      <c r="I11" s="3"/>
      <c r="J11" s="2"/>
      <c r="K11" s="2"/>
      <c r="L11" s="9" t="s">
        <v>5</v>
      </c>
      <c r="M11" s="10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3.5" customHeight="1">
      <c r="A12" s="1"/>
      <c r="B12" s="11"/>
      <c r="C12" s="164" t="s">
        <v>301</v>
      </c>
      <c r="D12" s="160"/>
      <c r="E12" s="160"/>
      <c r="F12" s="160"/>
      <c r="G12" s="12" t="s">
        <v>7</v>
      </c>
      <c r="H12" s="13"/>
      <c r="I12" s="13"/>
      <c r="J12" s="13"/>
      <c r="K12" s="165" t="s">
        <v>8</v>
      </c>
      <c r="L12" s="160"/>
      <c r="M12" s="160"/>
    </row>
    <row r="13" spans="1:26" ht="13.5" customHeight="1">
      <c r="A13" s="1"/>
      <c r="B13" s="14"/>
      <c r="C13" s="14" t="s">
        <v>9</v>
      </c>
      <c r="D13" s="15"/>
      <c r="E13" s="138"/>
      <c r="F13" s="15"/>
      <c r="G13" s="16">
        <v>0.2195</v>
      </c>
      <c r="H13" s="17"/>
      <c r="I13" s="15"/>
      <c r="J13" s="15"/>
      <c r="K13" s="165" t="s">
        <v>10</v>
      </c>
      <c r="L13" s="160"/>
      <c r="M13" s="160"/>
    </row>
    <row r="14" spans="1:26" ht="13.5" customHeight="1">
      <c r="A14" s="1"/>
      <c r="B14" s="18"/>
      <c r="C14" s="166" t="s">
        <v>11</v>
      </c>
      <c r="D14" s="167"/>
      <c r="E14" s="167"/>
      <c r="F14" s="167"/>
      <c r="G14" s="167"/>
      <c r="H14" s="167"/>
      <c r="I14" s="167"/>
      <c r="J14" s="167"/>
      <c r="K14" s="167"/>
      <c r="L14" s="19"/>
      <c r="M14" s="19"/>
    </row>
    <row r="15" spans="1:26" ht="13.5" customHeight="1">
      <c r="A15" s="173" t="s">
        <v>12</v>
      </c>
      <c r="B15" s="174" t="s">
        <v>13</v>
      </c>
      <c r="C15" s="174" t="s">
        <v>14</v>
      </c>
      <c r="D15" s="175" t="s">
        <v>15</v>
      </c>
      <c r="E15" s="176" t="s">
        <v>16</v>
      </c>
      <c r="F15" s="178" t="s">
        <v>17</v>
      </c>
      <c r="G15" s="168" t="s">
        <v>18</v>
      </c>
      <c r="H15" s="169"/>
      <c r="I15" s="170"/>
      <c r="J15" s="168" t="s">
        <v>19</v>
      </c>
      <c r="K15" s="169"/>
      <c r="L15" s="170"/>
      <c r="M15" s="171" t="s">
        <v>20</v>
      </c>
    </row>
    <row r="16" spans="1:26" ht="25.5" customHeight="1">
      <c r="A16" s="172"/>
      <c r="B16" s="172"/>
      <c r="C16" s="172"/>
      <c r="D16" s="172"/>
      <c r="E16" s="177"/>
      <c r="F16" s="172"/>
      <c r="G16" s="20" t="s">
        <v>21</v>
      </c>
      <c r="H16" s="20" t="s">
        <v>22</v>
      </c>
      <c r="I16" s="20" t="s">
        <v>19</v>
      </c>
      <c r="J16" s="20" t="s">
        <v>21</v>
      </c>
      <c r="K16" s="20" t="s">
        <v>22</v>
      </c>
      <c r="L16" s="20" t="s">
        <v>19</v>
      </c>
      <c r="M16" s="172"/>
    </row>
    <row r="17" spans="1:26" ht="15" customHeight="1">
      <c r="A17" s="21"/>
      <c r="B17" s="22">
        <v>1</v>
      </c>
      <c r="C17" s="22" t="s">
        <v>23</v>
      </c>
      <c r="D17" s="22"/>
      <c r="E17" s="139"/>
      <c r="F17" s="22"/>
      <c r="G17" s="22"/>
      <c r="H17" s="22"/>
      <c r="I17" s="22"/>
      <c r="J17" s="22"/>
      <c r="K17" s="22"/>
      <c r="L17" s="23">
        <f>SUM(L18:L21)</f>
        <v>4268.25</v>
      </c>
      <c r="M17" s="24">
        <f>L17/$L$114</f>
        <v>4.7437332125108136E-3</v>
      </c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" customHeight="1">
      <c r="A18" s="25" t="s">
        <v>305</v>
      </c>
      <c r="B18" s="26" t="s">
        <v>24</v>
      </c>
      <c r="C18" s="26" t="s">
        <v>25</v>
      </c>
      <c r="D18" s="27" t="s">
        <v>26</v>
      </c>
      <c r="E18" s="140">
        <v>6</v>
      </c>
      <c r="F18" s="28">
        <v>47.82</v>
      </c>
      <c r="G18" s="28">
        <f>ROUND(F18*(1+$G$13)*0.3,2)</f>
        <v>17.489999999999998</v>
      </c>
      <c r="H18" s="28">
        <f>ROUND(F18*(1+$G$13)*0.7,2)</f>
        <v>40.82</v>
      </c>
      <c r="I18" s="28">
        <f>H18+G18</f>
        <v>58.31</v>
      </c>
      <c r="J18" s="28">
        <f>ROUND(G18*E18,2)</f>
        <v>104.94</v>
      </c>
      <c r="K18" s="28">
        <f>ROUND(H18*E18,2)</f>
        <v>244.92</v>
      </c>
      <c r="L18" s="28">
        <f>K18+J18</f>
        <v>349.86</v>
      </c>
      <c r="M18" s="29">
        <f>L18/$L$114</f>
        <v>3.8883441732068957E-4</v>
      </c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" customHeight="1">
      <c r="A19" s="25" t="s">
        <v>306</v>
      </c>
      <c r="B19" s="26" t="s">
        <v>27</v>
      </c>
      <c r="C19" s="26" t="s">
        <v>28</v>
      </c>
      <c r="D19" s="27" t="s">
        <v>26</v>
      </c>
      <c r="E19" s="140">
        <v>6</v>
      </c>
      <c r="F19" s="28">
        <v>24.37</v>
      </c>
      <c r="G19" s="28">
        <f t="shared" ref="G19:G21" si="0">ROUND(F19*(1+$G$13)*0.3,2)</f>
        <v>8.92</v>
      </c>
      <c r="H19" s="28">
        <f t="shared" ref="H19:H21" si="1">ROUND(F19*(1+$G$13)*0.7,2)</f>
        <v>20.8</v>
      </c>
      <c r="I19" s="28">
        <f t="shared" ref="I19:I21" si="2">H19+G19</f>
        <v>29.72</v>
      </c>
      <c r="J19" s="28">
        <f t="shared" ref="J19:J21" si="3">ROUND(G19*E19,2)</f>
        <v>53.52</v>
      </c>
      <c r="K19" s="28">
        <f t="shared" ref="K19:K20" si="4">ROUND(H19*E19,2)</f>
        <v>124.8</v>
      </c>
      <c r="L19" s="28">
        <f t="shared" ref="L19:L21" si="5">K19+J19</f>
        <v>178.32</v>
      </c>
      <c r="M19" s="29">
        <f>L19/$L$114</f>
        <v>1.9818485478941681E-4</v>
      </c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41.25" customHeight="1">
      <c r="A20" s="25" t="s">
        <v>307</v>
      </c>
      <c r="B20" s="26" t="s">
        <v>29</v>
      </c>
      <c r="C20" s="26" t="s">
        <v>30</v>
      </c>
      <c r="D20" s="27" t="s">
        <v>31</v>
      </c>
      <c r="E20" s="140">
        <f>2*3</f>
        <v>6</v>
      </c>
      <c r="F20" s="28">
        <v>496.87</v>
      </c>
      <c r="G20" s="28">
        <f t="shared" si="0"/>
        <v>181.78</v>
      </c>
      <c r="H20" s="28">
        <f t="shared" si="1"/>
        <v>424.15</v>
      </c>
      <c r="I20" s="28">
        <f t="shared" si="2"/>
        <v>605.92999999999995</v>
      </c>
      <c r="J20" s="28">
        <f t="shared" si="3"/>
        <v>1090.68</v>
      </c>
      <c r="K20" s="28">
        <f t="shared" si="4"/>
        <v>2544.9</v>
      </c>
      <c r="L20" s="28">
        <f t="shared" si="5"/>
        <v>3635.58</v>
      </c>
      <c r="M20" s="29">
        <f>L20/$L$114</f>
        <v>4.0405837504223193E-3</v>
      </c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57" customHeight="1">
      <c r="A21" s="25" t="s">
        <v>32</v>
      </c>
      <c r="B21" s="26" t="s">
        <v>33</v>
      </c>
      <c r="C21" s="26" t="s">
        <v>34</v>
      </c>
      <c r="D21" s="27" t="s">
        <v>35</v>
      </c>
      <c r="E21" s="140">
        <f>ROUND(20.25*2*1.5*2,2)</f>
        <v>121.5</v>
      </c>
      <c r="F21" s="28">
        <v>0.7</v>
      </c>
      <c r="G21" s="28">
        <f t="shared" si="0"/>
        <v>0.26</v>
      </c>
      <c r="H21" s="28">
        <f t="shared" si="1"/>
        <v>0.6</v>
      </c>
      <c r="I21" s="28">
        <f t="shared" si="2"/>
        <v>0.86</v>
      </c>
      <c r="J21" s="28">
        <f t="shared" si="3"/>
        <v>31.59</v>
      </c>
      <c r="K21" s="28">
        <f>ROUND(H21*E21,2)</f>
        <v>72.900000000000006</v>
      </c>
      <c r="L21" s="28">
        <f t="shared" si="5"/>
        <v>104.49000000000001</v>
      </c>
      <c r="M21" s="29">
        <f>L21/$L$114</f>
        <v>1.1613018997838808E-4</v>
      </c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" customHeight="1">
      <c r="A22" s="30"/>
      <c r="B22" s="31"/>
      <c r="C22" s="31"/>
      <c r="D22" s="32"/>
      <c r="E22" s="141"/>
      <c r="F22" s="33"/>
      <c r="G22" s="33"/>
      <c r="H22" s="33"/>
      <c r="I22" s="33"/>
      <c r="J22" s="33"/>
      <c r="K22" s="33"/>
      <c r="L22" s="33"/>
      <c r="M22" s="34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" customHeight="1">
      <c r="A23" s="21"/>
      <c r="B23" s="22">
        <v>2</v>
      </c>
      <c r="C23" s="22" t="s">
        <v>36</v>
      </c>
      <c r="D23" s="22"/>
      <c r="E23" s="139"/>
      <c r="F23" s="22"/>
      <c r="G23" s="22"/>
      <c r="H23" s="22"/>
      <c r="I23" s="22"/>
      <c r="J23" s="22"/>
      <c r="K23" s="22"/>
      <c r="L23" s="23">
        <f>SUM(L24:L32)</f>
        <v>33232.86</v>
      </c>
      <c r="M23" s="24">
        <f t="shared" ref="M23:M32" si="6">L23/$L$114</f>
        <v>3.6935001869319306E-2</v>
      </c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39.75" customHeight="1">
      <c r="A24" s="25" t="s">
        <v>37</v>
      </c>
      <c r="B24" s="26" t="s">
        <v>38</v>
      </c>
      <c r="C24" s="26" t="s">
        <v>39</v>
      </c>
      <c r="D24" s="27" t="s">
        <v>40</v>
      </c>
      <c r="E24" s="140">
        <v>4</v>
      </c>
      <c r="F24" s="28">
        <v>193.16</v>
      </c>
      <c r="G24" s="28">
        <f t="shared" ref="G24:G32" si="7">ROUND(F24*(1+$G$13)*0.3,2)</f>
        <v>70.67</v>
      </c>
      <c r="H24" s="28">
        <f t="shared" ref="H24:H32" si="8">ROUND(F24*(1+$G$13)*0.7,2)</f>
        <v>164.89</v>
      </c>
      <c r="I24" s="28">
        <f t="shared" ref="I24:I32" si="9">H24+G24</f>
        <v>235.56</v>
      </c>
      <c r="J24" s="28">
        <f t="shared" ref="J24:J32" si="10">ROUND(G24*E24,2)</f>
        <v>282.68</v>
      </c>
      <c r="K24" s="28">
        <f t="shared" ref="K24:K32" si="11">ROUND(H24*E24,2)</f>
        <v>659.56</v>
      </c>
      <c r="L24" s="28">
        <f t="shared" ref="L24:L32" si="12">K24+J24</f>
        <v>942.24</v>
      </c>
      <c r="M24" s="29">
        <f t="shared" si="6"/>
        <v>1.0472055718751688E-3</v>
      </c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41.25" customHeight="1">
      <c r="A25" s="25" t="s">
        <v>41</v>
      </c>
      <c r="B25" s="26" t="s">
        <v>42</v>
      </c>
      <c r="C25" s="26" t="s">
        <v>43</v>
      </c>
      <c r="D25" s="27" t="s">
        <v>44</v>
      </c>
      <c r="E25" s="140">
        <v>8</v>
      </c>
      <c r="F25" s="28">
        <v>363.91</v>
      </c>
      <c r="G25" s="28">
        <f t="shared" si="7"/>
        <v>133.13999999999999</v>
      </c>
      <c r="H25" s="28">
        <f t="shared" si="8"/>
        <v>310.64999999999998</v>
      </c>
      <c r="I25" s="28">
        <f t="shared" si="9"/>
        <v>443.78999999999996</v>
      </c>
      <c r="J25" s="28">
        <f t="shared" si="10"/>
        <v>1065.1199999999999</v>
      </c>
      <c r="K25" s="28">
        <f t="shared" si="11"/>
        <v>2485.1999999999998</v>
      </c>
      <c r="L25" s="28">
        <f t="shared" si="12"/>
        <v>3550.3199999999997</v>
      </c>
      <c r="M25" s="29">
        <f t="shared" si="6"/>
        <v>3.9458257831761004E-3</v>
      </c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5.5" customHeight="1">
      <c r="A26" s="35" t="s">
        <v>45</v>
      </c>
      <c r="B26" s="26" t="s">
        <v>46</v>
      </c>
      <c r="C26" s="26" t="s">
        <v>47</v>
      </c>
      <c r="D26" s="27" t="s">
        <v>48</v>
      </c>
      <c r="E26" s="140">
        <f>30*5</f>
        <v>150</v>
      </c>
      <c r="F26" s="28">
        <v>60.06</v>
      </c>
      <c r="G26" s="28">
        <f t="shared" si="7"/>
        <v>21.97</v>
      </c>
      <c r="H26" s="28">
        <f t="shared" si="8"/>
        <v>51.27</v>
      </c>
      <c r="I26" s="28">
        <f t="shared" si="9"/>
        <v>73.240000000000009</v>
      </c>
      <c r="J26" s="28">
        <f t="shared" si="10"/>
        <v>3295.5</v>
      </c>
      <c r="K26" s="28">
        <f t="shared" si="11"/>
        <v>7690.5</v>
      </c>
      <c r="L26" s="28">
        <f t="shared" si="12"/>
        <v>10986</v>
      </c>
      <c r="M26" s="29">
        <f t="shared" si="6"/>
        <v>1.2209840818284729E-2</v>
      </c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39.75" customHeight="1">
      <c r="A27" s="25" t="s">
        <v>37</v>
      </c>
      <c r="B27" s="26" t="s">
        <v>49</v>
      </c>
      <c r="C27" s="26" t="s">
        <v>39</v>
      </c>
      <c r="D27" s="27" t="s">
        <v>40</v>
      </c>
      <c r="E27" s="140">
        <v>1</v>
      </c>
      <c r="F27" s="28">
        <v>193.16</v>
      </c>
      <c r="G27" s="28">
        <f t="shared" si="7"/>
        <v>70.67</v>
      </c>
      <c r="H27" s="28">
        <f t="shared" si="8"/>
        <v>164.89</v>
      </c>
      <c r="I27" s="28">
        <f t="shared" si="9"/>
        <v>235.56</v>
      </c>
      <c r="J27" s="28">
        <f t="shared" si="10"/>
        <v>70.67</v>
      </c>
      <c r="K27" s="28">
        <f t="shared" si="11"/>
        <v>164.89</v>
      </c>
      <c r="L27" s="28">
        <f t="shared" si="12"/>
        <v>235.56</v>
      </c>
      <c r="M27" s="29">
        <f t="shared" si="6"/>
        <v>2.618013929687922E-4</v>
      </c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41.25" customHeight="1">
      <c r="A28" s="25" t="s">
        <v>41</v>
      </c>
      <c r="B28" s="26" t="s">
        <v>50</v>
      </c>
      <c r="C28" s="26" t="s">
        <v>51</v>
      </c>
      <c r="D28" s="27" t="s">
        <v>44</v>
      </c>
      <c r="E28" s="140">
        <v>2</v>
      </c>
      <c r="F28" s="28">
        <v>363.91</v>
      </c>
      <c r="G28" s="28">
        <f t="shared" si="7"/>
        <v>133.13999999999999</v>
      </c>
      <c r="H28" s="28">
        <f t="shared" si="8"/>
        <v>310.64999999999998</v>
      </c>
      <c r="I28" s="28">
        <f t="shared" si="9"/>
        <v>443.78999999999996</v>
      </c>
      <c r="J28" s="28">
        <f t="shared" si="10"/>
        <v>266.27999999999997</v>
      </c>
      <c r="K28" s="28">
        <f t="shared" si="11"/>
        <v>621.29999999999995</v>
      </c>
      <c r="L28" s="28">
        <f t="shared" si="12"/>
        <v>887.57999999999993</v>
      </c>
      <c r="M28" s="29">
        <f t="shared" si="6"/>
        <v>9.864564457940251E-4</v>
      </c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41.25" customHeight="1">
      <c r="A29" s="35" t="s">
        <v>52</v>
      </c>
      <c r="B29" s="26" t="s">
        <v>53</v>
      </c>
      <c r="C29" s="26" t="s">
        <v>54</v>
      </c>
      <c r="D29" s="27" t="s">
        <v>55</v>
      </c>
      <c r="E29" s="140">
        <f>7.5*3*0.4*2</f>
        <v>18</v>
      </c>
      <c r="F29" s="28">
        <v>737.16</v>
      </c>
      <c r="G29" s="28">
        <f t="shared" si="7"/>
        <v>269.69</v>
      </c>
      <c r="H29" s="28">
        <f t="shared" si="8"/>
        <v>629.28</v>
      </c>
      <c r="I29" s="28">
        <f t="shared" si="9"/>
        <v>898.97</v>
      </c>
      <c r="J29" s="28">
        <f t="shared" si="10"/>
        <v>4854.42</v>
      </c>
      <c r="K29" s="28">
        <f t="shared" si="11"/>
        <v>11327.04</v>
      </c>
      <c r="L29" s="28">
        <f t="shared" si="12"/>
        <v>16181.460000000001</v>
      </c>
      <c r="M29" s="29">
        <f t="shared" si="6"/>
        <v>1.7984075260098455E-2</v>
      </c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41.25" customHeight="1">
      <c r="A30" s="35" t="s">
        <v>56</v>
      </c>
      <c r="B30" s="26" t="s">
        <v>57</v>
      </c>
      <c r="C30" s="26" t="s">
        <v>58</v>
      </c>
      <c r="D30" s="27" t="s">
        <v>55</v>
      </c>
      <c r="E30" s="140">
        <f>E29*1.3</f>
        <v>23.400000000000002</v>
      </c>
      <c r="F30" s="28">
        <v>7.24</v>
      </c>
      <c r="G30" s="28">
        <f t="shared" si="7"/>
        <v>2.65</v>
      </c>
      <c r="H30" s="28">
        <f t="shared" si="8"/>
        <v>6.18</v>
      </c>
      <c r="I30" s="28">
        <f t="shared" si="9"/>
        <v>8.83</v>
      </c>
      <c r="J30" s="28">
        <f t="shared" si="10"/>
        <v>62.01</v>
      </c>
      <c r="K30" s="28">
        <f t="shared" si="11"/>
        <v>144.61000000000001</v>
      </c>
      <c r="L30" s="28">
        <f t="shared" si="12"/>
        <v>206.62</v>
      </c>
      <c r="M30" s="29">
        <f t="shared" si="6"/>
        <v>2.2963747586692069E-4</v>
      </c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43.5" customHeight="1">
      <c r="A31" s="25" t="s">
        <v>59</v>
      </c>
      <c r="B31" s="26" t="s">
        <v>60</v>
      </c>
      <c r="C31" s="26" t="s">
        <v>61</v>
      </c>
      <c r="D31" s="27" t="s">
        <v>62</v>
      </c>
      <c r="E31" s="140">
        <f>E30*2</f>
        <v>46.800000000000004</v>
      </c>
      <c r="F31" s="28">
        <v>2.4700000000000002</v>
      </c>
      <c r="G31" s="28">
        <f t="shared" si="7"/>
        <v>0.9</v>
      </c>
      <c r="H31" s="28">
        <f t="shared" si="8"/>
        <v>2.11</v>
      </c>
      <c r="I31" s="28">
        <f t="shared" si="9"/>
        <v>3.01</v>
      </c>
      <c r="J31" s="28">
        <f t="shared" si="10"/>
        <v>42.12</v>
      </c>
      <c r="K31" s="28">
        <f t="shared" si="11"/>
        <v>98.75</v>
      </c>
      <c r="L31" s="28">
        <f t="shared" si="12"/>
        <v>140.87</v>
      </c>
      <c r="M31" s="29">
        <f t="shared" si="6"/>
        <v>1.5656292336353267E-4</v>
      </c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" customHeight="1">
      <c r="A32" s="25" t="s">
        <v>63</v>
      </c>
      <c r="B32" s="26" t="s">
        <v>64</v>
      </c>
      <c r="C32" s="26" t="s">
        <v>65</v>
      </c>
      <c r="D32" s="27" t="s">
        <v>66</v>
      </c>
      <c r="E32" s="140">
        <f>E30*1.3</f>
        <v>30.420000000000005</v>
      </c>
      <c r="F32" s="28">
        <v>2.75</v>
      </c>
      <c r="G32" s="28">
        <f t="shared" si="7"/>
        <v>1.01</v>
      </c>
      <c r="H32" s="28">
        <f t="shared" si="8"/>
        <v>2.35</v>
      </c>
      <c r="I32" s="28">
        <f t="shared" si="9"/>
        <v>3.3600000000000003</v>
      </c>
      <c r="J32" s="28">
        <f t="shared" si="10"/>
        <v>30.72</v>
      </c>
      <c r="K32" s="28">
        <f t="shared" si="11"/>
        <v>71.489999999999995</v>
      </c>
      <c r="L32" s="28">
        <f t="shared" si="12"/>
        <v>102.21</v>
      </c>
      <c r="M32" s="29">
        <f t="shared" si="6"/>
        <v>1.1359619789157857E-4</v>
      </c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" customHeight="1">
      <c r="A33" s="30"/>
      <c r="B33" s="31"/>
      <c r="C33" s="31"/>
      <c r="D33" s="32"/>
      <c r="E33" s="141"/>
      <c r="F33" s="33"/>
      <c r="G33" s="33"/>
      <c r="H33" s="33"/>
      <c r="I33" s="33"/>
      <c r="J33" s="33"/>
      <c r="K33" s="33"/>
      <c r="L33" s="33"/>
      <c r="M33" s="34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" customHeight="1">
      <c r="A34" s="21"/>
      <c r="B34" s="36">
        <v>3</v>
      </c>
      <c r="C34" s="36" t="s">
        <v>67</v>
      </c>
      <c r="D34" s="37"/>
      <c r="E34" s="142"/>
      <c r="F34" s="38"/>
      <c r="G34" s="38"/>
      <c r="H34" s="38"/>
      <c r="I34" s="38"/>
      <c r="J34" s="38"/>
      <c r="K34" s="38"/>
      <c r="L34" s="39">
        <f>SUM(L35:L41)</f>
        <v>115718.58</v>
      </c>
      <c r="M34" s="24">
        <f t="shared" ref="M34:M41" si="13">L34/$L$114</f>
        <v>0.12860963421790889</v>
      </c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33" customHeight="1">
      <c r="A35" s="35" t="s">
        <v>68</v>
      </c>
      <c r="B35" s="26" t="s">
        <v>69</v>
      </c>
      <c r="C35" s="26" t="s">
        <v>70</v>
      </c>
      <c r="D35" s="27" t="s">
        <v>71</v>
      </c>
      <c r="E35" s="140">
        <f>7.5*3*4.2</f>
        <v>94.5</v>
      </c>
      <c r="F35" s="28">
        <v>21.28</v>
      </c>
      <c r="G35" s="28">
        <f t="shared" ref="G35:G41" si="14">ROUND(F35*(1+$G$13)*0.3,2)</f>
        <v>7.79</v>
      </c>
      <c r="H35" s="28">
        <f t="shared" ref="H35:H41" si="15">ROUND(F35*(1+$G$13)*0.7,2)</f>
        <v>18.170000000000002</v>
      </c>
      <c r="I35" s="28">
        <f t="shared" ref="I35:I41" si="16">H35+G35</f>
        <v>25.96</v>
      </c>
      <c r="J35" s="28">
        <f t="shared" ref="J35:J41" si="17">ROUND(G35*E35,2)</f>
        <v>736.16</v>
      </c>
      <c r="K35" s="28">
        <f>ROUND(H35*E35,2)-0.01</f>
        <v>1717.06</v>
      </c>
      <c r="L35" s="28">
        <f t="shared" ref="L35:L41" si="18">K35+J35</f>
        <v>2453.2199999999998</v>
      </c>
      <c r="M35" s="29">
        <f t="shared" si="13"/>
        <v>2.7265088014047389E-3</v>
      </c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33" customHeight="1">
      <c r="A36" s="35" t="s">
        <v>308</v>
      </c>
      <c r="B36" s="26" t="s">
        <v>72</v>
      </c>
      <c r="C36" s="26" t="s">
        <v>73</v>
      </c>
      <c r="D36" s="27" t="s">
        <v>74</v>
      </c>
      <c r="E36" s="140">
        <f>7.5*2*1*1</f>
        <v>15</v>
      </c>
      <c r="F36" s="28">
        <v>47.57</v>
      </c>
      <c r="G36" s="28">
        <f t="shared" si="14"/>
        <v>17.399999999999999</v>
      </c>
      <c r="H36" s="28">
        <f t="shared" si="15"/>
        <v>40.61</v>
      </c>
      <c r="I36" s="28">
        <f t="shared" si="16"/>
        <v>58.01</v>
      </c>
      <c r="J36" s="28">
        <f t="shared" si="17"/>
        <v>261</v>
      </c>
      <c r="K36" s="28">
        <f t="shared" ref="K36:K41" si="19">ROUND(H36*E36,2)</f>
        <v>609.15</v>
      </c>
      <c r="L36" s="28">
        <f t="shared" si="18"/>
        <v>870.15</v>
      </c>
      <c r="M36" s="29">
        <f t="shared" si="13"/>
        <v>9.6708474313038936E-4</v>
      </c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" customHeight="1">
      <c r="A37" s="25" t="s">
        <v>75</v>
      </c>
      <c r="B37" s="26" t="s">
        <v>76</v>
      </c>
      <c r="C37" s="26" t="s">
        <v>65</v>
      </c>
      <c r="D37" s="27" t="s">
        <v>77</v>
      </c>
      <c r="E37" s="140">
        <f>(E35+E36)*1.3</f>
        <v>142.35</v>
      </c>
      <c r="F37" s="28">
        <v>1.48</v>
      </c>
      <c r="G37" s="28">
        <f t="shared" si="14"/>
        <v>0.54</v>
      </c>
      <c r="H37" s="28">
        <f t="shared" si="15"/>
        <v>1.26</v>
      </c>
      <c r="I37" s="28">
        <f t="shared" si="16"/>
        <v>1.8</v>
      </c>
      <c r="J37" s="28">
        <f t="shared" si="17"/>
        <v>76.87</v>
      </c>
      <c r="K37" s="28">
        <f t="shared" si="19"/>
        <v>179.36</v>
      </c>
      <c r="L37" s="28">
        <f t="shared" si="18"/>
        <v>256.23</v>
      </c>
      <c r="M37" s="29">
        <f t="shared" si="13"/>
        <v>2.8477403175578887E-4</v>
      </c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38.25" customHeight="1">
      <c r="A38" s="35" t="s">
        <v>78</v>
      </c>
      <c r="B38" s="26" t="s">
        <v>79</v>
      </c>
      <c r="C38" s="26" t="s">
        <v>80</v>
      </c>
      <c r="D38" s="27" t="s">
        <v>81</v>
      </c>
      <c r="E38" s="140">
        <v>20</v>
      </c>
      <c r="F38" s="28">
        <v>1662.74</v>
      </c>
      <c r="G38" s="28">
        <f t="shared" si="14"/>
        <v>608.30999999999995</v>
      </c>
      <c r="H38" s="28">
        <f t="shared" si="15"/>
        <v>1419.4</v>
      </c>
      <c r="I38" s="28">
        <f t="shared" si="16"/>
        <v>2027.71</v>
      </c>
      <c r="J38" s="28">
        <f t="shared" si="17"/>
        <v>12166.2</v>
      </c>
      <c r="K38" s="28">
        <f t="shared" si="19"/>
        <v>28388</v>
      </c>
      <c r="L38" s="28">
        <f t="shared" si="18"/>
        <v>40554.199999999997</v>
      </c>
      <c r="M38" s="29">
        <f t="shared" si="13"/>
        <v>4.507193942407451E-2</v>
      </c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42.75" customHeight="1">
      <c r="A39" s="35" t="s">
        <v>82</v>
      </c>
      <c r="B39" s="26" t="s">
        <v>83</v>
      </c>
      <c r="C39" s="26" t="s">
        <v>84</v>
      </c>
      <c r="D39" s="27" t="s">
        <v>81</v>
      </c>
      <c r="E39" s="140">
        <v>80</v>
      </c>
      <c r="F39" s="28">
        <v>135.16</v>
      </c>
      <c r="G39" s="28">
        <f t="shared" si="14"/>
        <v>49.45</v>
      </c>
      <c r="H39" s="28">
        <f t="shared" si="15"/>
        <v>115.38</v>
      </c>
      <c r="I39" s="28">
        <f t="shared" si="16"/>
        <v>164.82999999999998</v>
      </c>
      <c r="J39" s="28">
        <f t="shared" si="17"/>
        <v>3956</v>
      </c>
      <c r="K39" s="28">
        <f t="shared" si="19"/>
        <v>9230.4</v>
      </c>
      <c r="L39" s="28">
        <f t="shared" si="18"/>
        <v>13186.4</v>
      </c>
      <c r="M39" s="29">
        <f t="shared" si="13"/>
        <v>1.4655365462063513E-2</v>
      </c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35.25" customHeight="1">
      <c r="A40" s="35" t="s">
        <v>85</v>
      </c>
      <c r="B40" s="26" t="s">
        <v>86</v>
      </c>
      <c r="C40" s="26" t="s">
        <v>87</v>
      </c>
      <c r="D40" s="27" t="s">
        <v>88</v>
      </c>
      <c r="E40" s="140">
        <v>2055.65</v>
      </c>
      <c r="F40" s="28">
        <v>12.77</v>
      </c>
      <c r="G40" s="28">
        <f t="shared" si="14"/>
        <v>4.67</v>
      </c>
      <c r="H40" s="28">
        <f t="shared" si="15"/>
        <v>10.9</v>
      </c>
      <c r="I40" s="28">
        <f t="shared" si="16"/>
        <v>15.57</v>
      </c>
      <c r="J40" s="28">
        <f t="shared" si="17"/>
        <v>9599.89</v>
      </c>
      <c r="K40" s="28">
        <f>ROUND(H40*E40,2)-0.01</f>
        <v>22406.58</v>
      </c>
      <c r="L40" s="28">
        <f t="shared" si="18"/>
        <v>32006.47</v>
      </c>
      <c r="M40" s="29">
        <f t="shared" si="13"/>
        <v>3.5571991976625313E-2</v>
      </c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35.25" customHeight="1">
      <c r="A41" s="35" t="s">
        <v>89</v>
      </c>
      <c r="B41" s="26" t="s">
        <v>90</v>
      </c>
      <c r="C41" s="26" t="s">
        <v>91</v>
      </c>
      <c r="D41" s="27" t="s">
        <v>55</v>
      </c>
      <c r="E41" s="140">
        <v>35.340000000000003</v>
      </c>
      <c r="F41" s="28">
        <v>612.38</v>
      </c>
      <c r="G41" s="28">
        <f t="shared" si="14"/>
        <v>224.04</v>
      </c>
      <c r="H41" s="28">
        <f t="shared" si="15"/>
        <v>522.76</v>
      </c>
      <c r="I41" s="28">
        <f t="shared" si="16"/>
        <v>746.8</v>
      </c>
      <c r="J41" s="28">
        <f t="shared" si="17"/>
        <v>7917.57</v>
      </c>
      <c r="K41" s="28">
        <f t="shared" si="19"/>
        <v>18474.34</v>
      </c>
      <c r="L41" s="28">
        <f t="shared" si="18"/>
        <v>26391.91</v>
      </c>
      <c r="M41" s="29">
        <f t="shared" si="13"/>
        <v>2.9331969778854626E-2</v>
      </c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" customHeight="1">
      <c r="A42" s="30"/>
      <c r="B42" s="31"/>
      <c r="C42" s="31"/>
      <c r="D42" s="32"/>
      <c r="E42" s="141"/>
      <c r="F42" s="33"/>
      <c r="G42" s="33"/>
      <c r="H42" s="33"/>
      <c r="I42" s="33"/>
      <c r="J42" s="33"/>
      <c r="K42" s="33"/>
      <c r="L42" s="33"/>
      <c r="M42" s="34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30.75" customHeight="1">
      <c r="A43" s="21"/>
      <c r="B43" s="22">
        <v>4</v>
      </c>
      <c r="C43" s="22" t="s">
        <v>92</v>
      </c>
      <c r="D43" s="22"/>
      <c r="E43" s="139"/>
      <c r="F43" s="22"/>
      <c r="G43" s="22"/>
      <c r="H43" s="22"/>
      <c r="I43" s="22"/>
      <c r="J43" s="22"/>
      <c r="K43" s="22"/>
      <c r="L43" s="23">
        <f>SUM(L44:L50)</f>
        <v>136495.66999999998</v>
      </c>
      <c r="M43" s="24">
        <f t="shared" ref="M43:M50" si="20">L43/$L$114</f>
        <v>0.1517012928349829</v>
      </c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35.25" customHeight="1">
      <c r="A44" s="35" t="s">
        <v>89</v>
      </c>
      <c r="B44" s="26" t="s">
        <v>93</v>
      </c>
      <c r="C44" s="26" t="s">
        <v>94</v>
      </c>
      <c r="D44" s="27" t="s">
        <v>55</v>
      </c>
      <c r="E44" s="140">
        <v>36.090000000000003</v>
      </c>
      <c r="F44" s="28">
        <v>612.38</v>
      </c>
      <c r="G44" s="28">
        <f t="shared" ref="G44:G50" si="21">ROUND(F44*(1+$G$13)*0.3,2)</f>
        <v>224.04</v>
      </c>
      <c r="H44" s="28">
        <f t="shared" ref="H44:H50" si="22">ROUND(F44*(1+$G$13)*0.7,2)</f>
        <v>522.76</v>
      </c>
      <c r="I44" s="28">
        <f t="shared" ref="I44:I50" si="23">H44+G44</f>
        <v>746.8</v>
      </c>
      <c r="J44" s="28">
        <f t="shared" ref="J44:J50" si="24">ROUND(G44*E44,2)</f>
        <v>8085.6</v>
      </c>
      <c r="K44" s="28">
        <f t="shared" ref="K44:K50" si="25">ROUND(H44*E44,2)</f>
        <v>18866.41</v>
      </c>
      <c r="L44" s="28">
        <f t="shared" ref="L44:L50" si="26">K44+J44</f>
        <v>26952.010000000002</v>
      </c>
      <c r="M44" s="29">
        <f t="shared" si="20"/>
        <v>2.9954464940180069E-2</v>
      </c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35.25" customHeight="1">
      <c r="A45" s="35" t="s">
        <v>95</v>
      </c>
      <c r="B45" s="26" t="s">
        <v>96</v>
      </c>
      <c r="C45" s="26" t="s">
        <v>97</v>
      </c>
      <c r="D45" s="27" t="s">
        <v>55</v>
      </c>
      <c r="E45" s="140">
        <v>36.090000000000003</v>
      </c>
      <c r="F45" s="28">
        <v>77.97</v>
      </c>
      <c r="G45" s="28">
        <f t="shared" si="21"/>
        <v>28.53</v>
      </c>
      <c r="H45" s="28">
        <f t="shared" si="22"/>
        <v>66.56</v>
      </c>
      <c r="I45" s="28">
        <f t="shared" si="23"/>
        <v>95.09</v>
      </c>
      <c r="J45" s="28">
        <f t="shared" si="24"/>
        <v>1029.6500000000001</v>
      </c>
      <c r="K45" s="28">
        <f t="shared" si="25"/>
        <v>2402.15</v>
      </c>
      <c r="L45" s="28">
        <f t="shared" si="26"/>
        <v>3431.8</v>
      </c>
      <c r="M45" s="29">
        <f t="shared" si="20"/>
        <v>3.8141026506635298E-3</v>
      </c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35.25" customHeight="1">
      <c r="A46" s="35" t="s">
        <v>85</v>
      </c>
      <c r="B46" s="26" t="s">
        <v>98</v>
      </c>
      <c r="C46" s="26" t="s">
        <v>87</v>
      </c>
      <c r="D46" s="27" t="s">
        <v>88</v>
      </c>
      <c r="E46" s="140">
        <v>3838.94</v>
      </c>
      <c r="F46" s="28">
        <v>12.77</v>
      </c>
      <c r="G46" s="28">
        <f t="shared" si="21"/>
        <v>4.67</v>
      </c>
      <c r="H46" s="28">
        <f t="shared" si="22"/>
        <v>10.9</v>
      </c>
      <c r="I46" s="28">
        <f t="shared" si="23"/>
        <v>15.57</v>
      </c>
      <c r="J46" s="28">
        <f t="shared" si="24"/>
        <v>17927.849999999999</v>
      </c>
      <c r="K46" s="28">
        <f t="shared" si="25"/>
        <v>41844.449999999997</v>
      </c>
      <c r="L46" s="28">
        <f t="shared" si="26"/>
        <v>59772.299999999996</v>
      </c>
      <c r="M46" s="29">
        <f t="shared" si="20"/>
        <v>6.6430936495791029E-2</v>
      </c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35.25" customHeight="1">
      <c r="A47" s="35" t="s">
        <v>99</v>
      </c>
      <c r="B47" s="26" t="s">
        <v>100</v>
      </c>
      <c r="C47" s="26" t="s">
        <v>101</v>
      </c>
      <c r="D47" s="27" t="s">
        <v>102</v>
      </c>
      <c r="E47" s="140">
        <v>241.56</v>
      </c>
      <c r="F47" s="28">
        <v>103.64</v>
      </c>
      <c r="G47" s="28">
        <f t="shared" si="21"/>
        <v>37.92</v>
      </c>
      <c r="H47" s="28">
        <f t="shared" si="22"/>
        <v>88.47</v>
      </c>
      <c r="I47" s="28">
        <f t="shared" si="23"/>
        <v>126.39</v>
      </c>
      <c r="J47" s="28">
        <f t="shared" si="24"/>
        <v>9159.9599999999991</v>
      </c>
      <c r="K47" s="28">
        <f t="shared" si="25"/>
        <v>21370.81</v>
      </c>
      <c r="L47" s="28">
        <f t="shared" si="26"/>
        <v>30530.77</v>
      </c>
      <c r="M47" s="29">
        <f t="shared" si="20"/>
        <v>3.3931898940439E-2</v>
      </c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56.25" customHeight="1">
      <c r="A48" s="35" t="s">
        <v>104</v>
      </c>
      <c r="B48" s="26" t="s">
        <v>103</v>
      </c>
      <c r="C48" s="26" t="s">
        <v>106</v>
      </c>
      <c r="D48" s="27" t="s">
        <v>55</v>
      </c>
      <c r="E48" s="140">
        <f>1*1*4*2*3</f>
        <v>24</v>
      </c>
      <c r="F48" s="28">
        <v>45.03</v>
      </c>
      <c r="G48" s="28">
        <f t="shared" si="21"/>
        <v>16.47</v>
      </c>
      <c r="H48" s="28">
        <f t="shared" si="22"/>
        <v>38.44</v>
      </c>
      <c r="I48" s="28">
        <f t="shared" si="23"/>
        <v>54.91</v>
      </c>
      <c r="J48" s="28">
        <f t="shared" si="24"/>
        <v>395.28</v>
      </c>
      <c r="K48" s="28">
        <f t="shared" si="25"/>
        <v>922.56</v>
      </c>
      <c r="L48" s="28">
        <f t="shared" si="26"/>
        <v>1317.84</v>
      </c>
      <c r="M48" s="29">
        <f t="shared" si="20"/>
        <v>1.4646474261758918E-3</v>
      </c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48" customHeight="1">
      <c r="A49" s="35" t="s">
        <v>107</v>
      </c>
      <c r="B49" s="26" t="s">
        <v>105</v>
      </c>
      <c r="C49" s="26" t="s">
        <v>109</v>
      </c>
      <c r="D49" s="27" t="s">
        <v>110</v>
      </c>
      <c r="E49" s="140">
        <v>29.68</v>
      </c>
      <c r="F49" s="28">
        <v>138.86000000000001</v>
      </c>
      <c r="G49" s="28">
        <f t="shared" si="21"/>
        <v>50.8</v>
      </c>
      <c r="H49" s="28">
        <f t="shared" si="22"/>
        <v>118.54</v>
      </c>
      <c r="I49" s="28">
        <f t="shared" si="23"/>
        <v>169.34</v>
      </c>
      <c r="J49" s="28">
        <f t="shared" si="24"/>
        <v>1507.74</v>
      </c>
      <c r="K49" s="28">
        <f t="shared" si="25"/>
        <v>3518.27</v>
      </c>
      <c r="L49" s="28">
        <f t="shared" si="26"/>
        <v>5026.01</v>
      </c>
      <c r="M49" s="29">
        <f t="shared" si="20"/>
        <v>5.5859077053620277E-3</v>
      </c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48" customHeight="1">
      <c r="A50" s="35" t="s">
        <v>111</v>
      </c>
      <c r="B50" s="26" t="s">
        <v>108</v>
      </c>
      <c r="C50" s="26" t="s">
        <v>112</v>
      </c>
      <c r="D50" s="27" t="s">
        <v>102</v>
      </c>
      <c r="E50" s="140">
        <f>19.28*2</f>
        <v>38.56</v>
      </c>
      <c r="F50" s="28">
        <v>201.28</v>
      </c>
      <c r="G50" s="28">
        <f t="shared" si="21"/>
        <v>73.64</v>
      </c>
      <c r="H50" s="28">
        <f t="shared" si="22"/>
        <v>171.82</v>
      </c>
      <c r="I50" s="28">
        <f t="shared" si="23"/>
        <v>245.45999999999998</v>
      </c>
      <c r="J50" s="28">
        <f t="shared" si="24"/>
        <v>2839.56</v>
      </c>
      <c r="K50" s="28">
        <f t="shared" si="25"/>
        <v>6625.38</v>
      </c>
      <c r="L50" s="28">
        <f t="shared" si="26"/>
        <v>9464.94</v>
      </c>
      <c r="M50" s="29">
        <f t="shared" si="20"/>
        <v>1.051933467637137E-2</v>
      </c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" customHeight="1">
      <c r="A51" s="30"/>
      <c r="B51" s="31"/>
      <c r="C51" s="31"/>
      <c r="D51" s="32"/>
      <c r="E51" s="141"/>
      <c r="F51" s="33"/>
      <c r="G51" s="33"/>
      <c r="H51" s="33"/>
      <c r="I51" s="33"/>
      <c r="J51" s="33"/>
      <c r="K51" s="33"/>
      <c r="L51" s="33"/>
      <c r="M51" s="34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" customHeight="1">
      <c r="A52" s="21"/>
      <c r="B52" s="22">
        <v>5</v>
      </c>
      <c r="C52" s="22" t="s">
        <v>113</v>
      </c>
      <c r="D52" s="22"/>
      <c r="E52" s="139"/>
      <c r="F52" s="22"/>
      <c r="G52" s="22"/>
      <c r="H52" s="22"/>
      <c r="I52" s="22"/>
      <c r="J52" s="22"/>
      <c r="K52" s="22"/>
      <c r="L52" s="23">
        <f>L53+L66+L75+L81</f>
        <v>386121.38</v>
      </c>
      <c r="M52" s="24">
        <f t="shared" ref="M52:M64" si="27">L52/$L$114</f>
        <v>0.42913531643331776</v>
      </c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" customHeight="1">
      <c r="A53" s="21"/>
      <c r="B53" s="22" t="s">
        <v>114</v>
      </c>
      <c r="C53" s="22" t="s">
        <v>115</v>
      </c>
      <c r="D53" s="22"/>
      <c r="E53" s="139"/>
      <c r="F53" s="22"/>
      <c r="G53" s="22"/>
      <c r="H53" s="22"/>
      <c r="I53" s="22"/>
      <c r="J53" s="22"/>
      <c r="K53" s="22"/>
      <c r="L53" s="23">
        <f>SUM(L54:L64)</f>
        <v>309908.78999999998</v>
      </c>
      <c r="M53" s="24">
        <f t="shared" si="27"/>
        <v>0.34443264100557347</v>
      </c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48" customHeight="1">
      <c r="A54" s="35" t="s">
        <v>116</v>
      </c>
      <c r="B54" s="26" t="s">
        <v>117</v>
      </c>
      <c r="C54" s="26" t="s">
        <v>118</v>
      </c>
      <c r="D54" s="27" t="s">
        <v>55</v>
      </c>
      <c r="E54" s="140">
        <v>16.8</v>
      </c>
      <c r="F54" s="28">
        <v>922.93</v>
      </c>
      <c r="G54" s="28">
        <f t="shared" ref="G54:G64" si="28">ROUND(F54*(1+$G$13)*0.3,2)</f>
        <v>337.65</v>
      </c>
      <c r="H54" s="28">
        <f t="shared" ref="H54:H64" si="29">ROUND(F54*(1+$G$13)*0.7,2)</f>
        <v>787.86</v>
      </c>
      <c r="I54" s="28">
        <f t="shared" ref="I54:I64" si="30">H54+G54</f>
        <v>1125.51</v>
      </c>
      <c r="J54" s="28">
        <f t="shared" ref="J54:J64" si="31">ROUND(G54*E54,2)</f>
        <v>5672.52</v>
      </c>
      <c r="K54" s="28">
        <f t="shared" ref="K54:K64" si="32">ROUND(H54*E54,2)</f>
        <v>13236.05</v>
      </c>
      <c r="L54" s="28">
        <f t="shared" ref="L54:L64" si="33">K54+J54</f>
        <v>18908.57</v>
      </c>
      <c r="M54" s="29">
        <f t="shared" si="27"/>
        <v>2.1014985417931373E-2</v>
      </c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34.5" customHeight="1">
      <c r="A55" s="35" t="s">
        <v>95</v>
      </c>
      <c r="B55" s="26" t="s">
        <v>119</v>
      </c>
      <c r="C55" s="26" t="s">
        <v>120</v>
      </c>
      <c r="D55" s="27" t="s">
        <v>55</v>
      </c>
      <c r="E55" s="140">
        <v>16.8</v>
      </c>
      <c r="F55" s="28">
        <v>77.97</v>
      </c>
      <c r="G55" s="28">
        <f t="shared" si="28"/>
        <v>28.53</v>
      </c>
      <c r="H55" s="28">
        <f t="shared" si="29"/>
        <v>66.56</v>
      </c>
      <c r="I55" s="28">
        <f t="shared" si="30"/>
        <v>95.09</v>
      </c>
      <c r="J55" s="28">
        <f t="shared" si="31"/>
        <v>479.3</v>
      </c>
      <c r="K55" s="28">
        <f t="shared" si="32"/>
        <v>1118.21</v>
      </c>
      <c r="L55" s="28">
        <f t="shared" si="33"/>
        <v>1597.51</v>
      </c>
      <c r="M55" s="29">
        <f t="shared" si="27"/>
        <v>1.7754726748241433E-3</v>
      </c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35.25" customHeight="1">
      <c r="A56" s="35" t="s">
        <v>85</v>
      </c>
      <c r="B56" s="26" t="s">
        <v>121</v>
      </c>
      <c r="C56" s="26" t="s">
        <v>87</v>
      </c>
      <c r="D56" s="27" t="s">
        <v>88</v>
      </c>
      <c r="E56" s="140">
        <v>6858.02</v>
      </c>
      <c r="F56" s="28">
        <v>12.77</v>
      </c>
      <c r="G56" s="28">
        <f t="shared" si="28"/>
        <v>4.67</v>
      </c>
      <c r="H56" s="28">
        <f t="shared" si="29"/>
        <v>10.9</v>
      </c>
      <c r="I56" s="28">
        <f t="shared" si="30"/>
        <v>15.57</v>
      </c>
      <c r="J56" s="28">
        <f t="shared" si="31"/>
        <v>32026.95</v>
      </c>
      <c r="K56" s="28">
        <f t="shared" si="32"/>
        <v>74752.42</v>
      </c>
      <c r="L56" s="28">
        <f t="shared" si="33"/>
        <v>106779.37</v>
      </c>
      <c r="M56" s="29">
        <f t="shared" si="27"/>
        <v>0.11867459588355432</v>
      </c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35.25" customHeight="1">
      <c r="A57" s="35" t="s">
        <v>122</v>
      </c>
      <c r="B57" s="26" t="s">
        <v>123</v>
      </c>
      <c r="C57" s="26" t="s">
        <v>124</v>
      </c>
      <c r="D57" s="27" t="s">
        <v>88</v>
      </c>
      <c r="E57" s="140">
        <v>93.05</v>
      </c>
      <c r="F57" s="28">
        <v>9.8000000000000007</v>
      </c>
      <c r="G57" s="28">
        <f t="shared" si="28"/>
        <v>3.59</v>
      </c>
      <c r="H57" s="28">
        <f t="shared" si="29"/>
        <v>8.3699999999999992</v>
      </c>
      <c r="I57" s="28">
        <f t="shared" si="30"/>
        <v>11.959999999999999</v>
      </c>
      <c r="J57" s="28">
        <f t="shared" si="31"/>
        <v>334.05</v>
      </c>
      <c r="K57" s="28">
        <f>ROUND(H57*E57,2)</f>
        <v>778.83</v>
      </c>
      <c r="L57" s="28">
        <f t="shared" si="33"/>
        <v>1112.8800000000001</v>
      </c>
      <c r="M57" s="29">
        <f t="shared" si="27"/>
        <v>1.2368548743721746E-3</v>
      </c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35.25" customHeight="1">
      <c r="A58" s="35" t="s">
        <v>125</v>
      </c>
      <c r="B58" s="26" t="s">
        <v>126</v>
      </c>
      <c r="C58" s="26" t="s">
        <v>127</v>
      </c>
      <c r="D58" s="27" t="s">
        <v>88</v>
      </c>
      <c r="E58" s="140">
        <v>1222.1300000000001</v>
      </c>
      <c r="F58" s="28">
        <v>9.7799999999999994</v>
      </c>
      <c r="G58" s="28">
        <f t="shared" si="28"/>
        <v>3.58</v>
      </c>
      <c r="H58" s="28">
        <f t="shared" si="29"/>
        <v>8.35</v>
      </c>
      <c r="I58" s="28">
        <f t="shared" si="30"/>
        <v>11.93</v>
      </c>
      <c r="J58" s="28">
        <f t="shared" si="31"/>
        <v>4375.2299999999996</v>
      </c>
      <c r="K58" s="28">
        <f>ROUND(H58*E58,2)-0.01</f>
        <v>10204.780000000001</v>
      </c>
      <c r="L58" s="28">
        <f t="shared" si="33"/>
        <v>14580.01</v>
      </c>
      <c r="M58" s="29">
        <f t="shared" si="27"/>
        <v>1.6204223669124298E-2</v>
      </c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35.25" customHeight="1">
      <c r="A59" s="35" t="s">
        <v>99</v>
      </c>
      <c r="B59" s="26" t="s">
        <v>128</v>
      </c>
      <c r="C59" s="26" t="s">
        <v>101</v>
      </c>
      <c r="D59" s="27" t="s">
        <v>102</v>
      </c>
      <c r="E59" s="140">
        <v>201.04</v>
      </c>
      <c r="F59" s="28">
        <v>103.64</v>
      </c>
      <c r="G59" s="28">
        <f t="shared" si="28"/>
        <v>37.92</v>
      </c>
      <c r="H59" s="28">
        <f t="shared" si="29"/>
        <v>88.47</v>
      </c>
      <c r="I59" s="28">
        <f t="shared" si="30"/>
        <v>126.39</v>
      </c>
      <c r="J59" s="28">
        <f t="shared" si="31"/>
        <v>7623.44</v>
      </c>
      <c r="K59" s="28">
        <f t="shared" si="32"/>
        <v>17786.009999999998</v>
      </c>
      <c r="L59" s="28">
        <f t="shared" si="33"/>
        <v>25409.449999999997</v>
      </c>
      <c r="M59" s="29">
        <f t="shared" si="27"/>
        <v>2.8240063697448105E-2</v>
      </c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35.25" customHeight="1">
      <c r="A60" s="35" t="s">
        <v>129</v>
      </c>
      <c r="B60" s="26" t="s">
        <v>130</v>
      </c>
      <c r="C60" s="26" t="s">
        <v>131</v>
      </c>
      <c r="D60" s="27" t="s">
        <v>81</v>
      </c>
      <c r="E60" s="140">
        <v>8</v>
      </c>
      <c r="F60" s="28">
        <v>116.88</v>
      </c>
      <c r="G60" s="28">
        <f t="shared" si="28"/>
        <v>42.76</v>
      </c>
      <c r="H60" s="28">
        <f t="shared" si="29"/>
        <v>99.77</v>
      </c>
      <c r="I60" s="28">
        <f t="shared" si="30"/>
        <v>142.53</v>
      </c>
      <c r="J60" s="28">
        <f t="shared" si="31"/>
        <v>342.08</v>
      </c>
      <c r="K60" s="28">
        <f t="shared" si="32"/>
        <v>798.16</v>
      </c>
      <c r="L60" s="28">
        <f t="shared" si="33"/>
        <v>1140.24</v>
      </c>
      <c r="M60" s="29">
        <f t="shared" si="27"/>
        <v>1.2672627794138886E-3</v>
      </c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35.25" customHeight="1">
      <c r="A61" s="35" t="s">
        <v>132</v>
      </c>
      <c r="B61" s="26" t="s">
        <v>133</v>
      </c>
      <c r="C61" s="26" t="s">
        <v>134</v>
      </c>
      <c r="D61" s="27" t="s">
        <v>81</v>
      </c>
      <c r="E61" s="140">
        <v>80</v>
      </c>
      <c r="F61" s="28">
        <v>106.16</v>
      </c>
      <c r="G61" s="28">
        <f t="shared" si="28"/>
        <v>38.840000000000003</v>
      </c>
      <c r="H61" s="28">
        <f t="shared" si="29"/>
        <v>90.62</v>
      </c>
      <c r="I61" s="28">
        <f t="shared" si="30"/>
        <v>129.46</v>
      </c>
      <c r="J61" s="28">
        <f t="shared" si="31"/>
        <v>3107.2</v>
      </c>
      <c r="K61" s="28">
        <f t="shared" si="32"/>
        <v>7249.6</v>
      </c>
      <c r="L61" s="28">
        <f t="shared" si="33"/>
        <v>10356.799999999999</v>
      </c>
      <c r="M61" s="29">
        <f t="shared" si="27"/>
        <v>1.1510547914328352E-2</v>
      </c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59.25" customHeight="1">
      <c r="A62" s="35" t="s">
        <v>45</v>
      </c>
      <c r="B62" s="26" t="s">
        <v>135</v>
      </c>
      <c r="C62" s="26" t="s">
        <v>136</v>
      </c>
      <c r="D62" s="27" t="s">
        <v>48</v>
      </c>
      <c r="E62" s="140">
        <f>42*30</f>
        <v>1260</v>
      </c>
      <c r="F62" s="28">
        <v>60.06</v>
      </c>
      <c r="G62" s="28">
        <f t="shared" si="28"/>
        <v>21.97</v>
      </c>
      <c r="H62" s="28">
        <f t="shared" si="29"/>
        <v>51.27</v>
      </c>
      <c r="I62" s="28">
        <f t="shared" si="30"/>
        <v>73.240000000000009</v>
      </c>
      <c r="J62" s="28">
        <f t="shared" si="31"/>
        <v>27682.2</v>
      </c>
      <c r="K62" s="28">
        <f t="shared" si="32"/>
        <v>64600.2</v>
      </c>
      <c r="L62" s="28">
        <f t="shared" si="33"/>
        <v>92282.4</v>
      </c>
      <c r="M62" s="29">
        <f t="shared" si="27"/>
        <v>0.10256266287359173</v>
      </c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35.25" customHeight="1">
      <c r="A63" s="35" t="s">
        <v>137</v>
      </c>
      <c r="B63" s="26" t="s">
        <v>138</v>
      </c>
      <c r="C63" s="26" t="s">
        <v>139</v>
      </c>
      <c r="D63" s="27" t="s">
        <v>81</v>
      </c>
      <c r="E63" s="140">
        <v>4</v>
      </c>
      <c r="F63" s="28">
        <v>3444.34</v>
      </c>
      <c r="G63" s="28">
        <f t="shared" si="28"/>
        <v>1260.1099999999999</v>
      </c>
      <c r="H63" s="28">
        <f t="shared" si="29"/>
        <v>2940.26</v>
      </c>
      <c r="I63" s="28">
        <f t="shared" si="30"/>
        <v>4200.37</v>
      </c>
      <c r="J63" s="28">
        <f t="shared" si="31"/>
        <v>5040.4399999999996</v>
      </c>
      <c r="K63" s="28">
        <f t="shared" si="32"/>
        <v>11761.04</v>
      </c>
      <c r="L63" s="28">
        <f t="shared" si="33"/>
        <v>16801.48</v>
      </c>
      <c r="M63" s="29">
        <f t="shared" si="27"/>
        <v>1.8673165511705309E-2</v>
      </c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35.25" customHeight="1">
      <c r="A64" s="35" t="s">
        <v>140</v>
      </c>
      <c r="B64" s="26" t="s">
        <v>141</v>
      </c>
      <c r="C64" s="26" t="s">
        <v>142</v>
      </c>
      <c r="D64" s="27" t="s">
        <v>81</v>
      </c>
      <c r="E64" s="140">
        <v>4</v>
      </c>
      <c r="F64" s="28">
        <v>4292.76</v>
      </c>
      <c r="G64" s="28">
        <f t="shared" si="28"/>
        <v>1570.51</v>
      </c>
      <c r="H64" s="28">
        <f t="shared" si="29"/>
        <v>3664.51</v>
      </c>
      <c r="I64" s="28">
        <f t="shared" si="30"/>
        <v>5235.0200000000004</v>
      </c>
      <c r="J64" s="28">
        <f t="shared" si="31"/>
        <v>6282.04</v>
      </c>
      <c r="K64" s="28">
        <f t="shared" si="32"/>
        <v>14658.04</v>
      </c>
      <c r="L64" s="28">
        <f t="shared" si="33"/>
        <v>20940.080000000002</v>
      </c>
      <c r="M64" s="29">
        <f t="shared" si="27"/>
        <v>2.3272805709279785E-2</v>
      </c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" customHeight="1">
      <c r="A65" s="30"/>
      <c r="B65" s="31"/>
      <c r="C65" s="31"/>
      <c r="D65" s="32"/>
      <c r="E65" s="141"/>
      <c r="F65" s="33"/>
      <c r="G65" s="33"/>
      <c r="H65" s="33"/>
      <c r="I65" s="33"/>
      <c r="J65" s="33"/>
      <c r="K65" s="33"/>
      <c r="L65" s="33"/>
      <c r="M65" s="34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" customHeight="1">
      <c r="A66" s="21"/>
      <c r="B66" s="22" t="s">
        <v>143</v>
      </c>
      <c r="C66" s="22" t="s">
        <v>144</v>
      </c>
      <c r="D66" s="22"/>
      <c r="E66" s="139"/>
      <c r="F66" s="22"/>
      <c r="G66" s="22"/>
      <c r="H66" s="22"/>
      <c r="I66" s="22"/>
      <c r="J66" s="22"/>
      <c r="K66" s="22"/>
      <c r="L66" s="23">
        <f>SUM(L67:L73)</f>
        <v>25341.430000000004</v>
      </c>
      <c r="M66" s="24">
        <f t="shared" ref="M66:M73" si="34">L66/$L$114</f>
        <v>2.8164466266858295E-2</v>
      </c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35.25" customHeight="1">
      <c r="A67" s="35" t="s">
        <v>89</v>
      </c>
      <c r="B67" s="26" t="s">
        <v>145</v>
      </c>
      <c r="C67" s="26" t="s">
        <v>146</v>
      </c>
      <c r="D67" s="27" t="s">
        <v>55</v>
      </c>
      <c r="E67" s="140">
        <v>7.24</v>
      </c>
      <c r="F67" s="28">
        <v>612.38</v>
      </c>
      <c r="G67" s="28">
        <f t="shared" ref="G67:G73" si="35">ROUND(F67*(1+$G$13)*0.3,2)</f>
        <v>224.04</v>
      </c>
      <c r="H67" s="28">
        <f t="shared" ref="H67:H73" si="36">ROUND(F67*(1+$G$13)*0.7,2)</f>
        <v>522.76</v>
      </c>
      <c r="I67" s="28">
        <f t="shared" ref="I67:I73" si="37">H67+G67</f>
        <v>746.8</v>
      </c>
      <c r="J67" s="28">
        <f t="shared" ref="J67:J73" si="38">ROUND(G67*E67,2)</f>
        <v>1622.05</v>
      </c>
      <c r="K67" s="28">
        <f t="shared" ref="K67:K73" si="39">ROUND(H67*E67,2)</f>
        <v>3784.78</v>
      </c>
      <c r="L67" s="28">
        <f t="shared" ref="L67:L73" si="40">K67+J67</f>
        <v>5406.83</v>
      </c>
      <c r="M67" s="29">
        <f t="shared" si="34"/>
        <v>6.0091510678614984E-3</v>
      </c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34.5" customHeight="1">
      <c r="A68" s="35" t="s">
        <v>95</v>
      </c>
      <c r="B68" s="26" t="s">
        <v>147</v>
      </c>
      <c r="C68" s="26" t="s">
        <v>120</v>
      </c>
      <c r="D68" s="27" t="s">
        <v>55</v>
      </c>
      <c r="E68" s="140">
        <f>E67</f>
        <v>7.24</v>
      </c>
      <c r="F68" s="28">
        <v>77.97</v>
      </c>
      <c r="G68" s="28">
        <f t="shared" si="35"/>
        <v>28.53</v>
      </c>
      <c r="H68" s="28">
        <f t="shared" si="36"/>
        <v>66.56</v>
      </c>
      <c r="I68" s="28">
        <f t="shared" si="37"/>
        <v>95.09</v>
      </c>
      <c r="J68" s="28">
        <f t="shared" si="38"/>
        <v>206.56</v>
      </c>
      <c r="K68" s="28">
        <f t="shared" si="39"/>
        <v>481.89</v>
      </c>
      <c r="L68" s="28">
        <f t="shared" si="40"/>
        <v>688.45</v>
      </c>
      <c r="M68" s="29">
        <f t="shared" si="34"/>
        <v>7.6514335621228127E-4</v>
      </c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35.25" customHeight="1">
      <c r="A69" s="35" t="s">
        <v>85</v>
      </c>
      <c r="B69" s="26" t="s">
        <v>148</v>
      </c>
      <c r="C69" s="26" t="s">
        <v>87</v>
      </c>
      <c r="D69" s="27" t="s">
        <v>88</v>
      </c>
      <c r="E69" s="140">
        <v>116.38</v>
      </c>
      <c r="F69" s="28">
        <v>12.77</v>
      </c>
      <c r="G69" s="28">
        <f t="shared" si="35"/>
        <v>4.67</v>
      </c>
      <c r="H69" s="28">
        <f t="shared" si="36"/>
        <v>10.9</v>
      </c>
      <c r="I69" s="28">
        <f t="shared" si="37"/>
        <v>15.57</v>
      </c>
      <c r="J69" s="28">
        <f t="shared" si="38"/>
        <v>543.49</v>
      </c>
      <c r="K69" s="28">
        <f>ROUND(H69*E69,2)+0.01</f>
        <v>1268.55</v>
      </c>
      <c r="L69" s="28">
        <f t="shared" si="40"/>
        <v>1812.04</v>
      </c>
      <c r="M69" s="29">
        <f t="shared" si="34"/>
        <v>2.0139013249922321E-3</v>
      </c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35.25" customHeight="1">
      <c r="A70" s="35" t="s">
        <v>99</v>
      </c>
      <c r="B70" s="26" t="s">
        <v>149</v>
      </c>
      <c r="C70" s="26" t="s">
        <v>101</v>
      </c>
      <c r="D70" s="27" t="s">
        <v>102</v>
      </c>
      <c r="E70" s="140">
        <f>87.78+30.72</f>
        <v>118.5</v>
      </c>
      <c r="F70" s="28">
        <v>103.64</v>
      </c>
      <c r="G70" s="28">
        <f t="shared" si="35"/>
        <v>37.92</v>
      </c>
      <c r="H70" s="28">
        <f t="shared" si="36"/>
        <v>88.47</v>
      </c>
      <c r="I70" s="28">
        <f t="shared" si="37"/>
        <v>126.39</v>
      </c>
      <c r="J70" s="28">
        <f t="shared" si="38"/>
        <v>4493.5200000000004</v>
      </c>
      <c r="K70" s="28">
        <f t="shared" si="39"/>
        <v>10483.700000000001</v>
      </c>
      <c r="L70" s="28">
        <f t="shared" si="40"/>
        <v>14977.220000000001</v>
      </c>
      <c r="M70" s="29">
        <f t="shared" si="34"/>
        <v>1.664568287824781E-2</v>
      </c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35.25" customHeight="1">
      <c r="A71" s="35" t="s">
        <v>150</v>
      </c>
      <c r="B71" s="26" t="s">
        <v>151</v>
      </c>
      <c r="C71" s="26" t="s">
        <v>152</v>
      </c>
      <c r="D71" s="27" t="s">
        <v>153</v>
      </c>
      <c r="E71" s="140">
        <f t="shared" ref="E71:E72" si="41">E67*2.5</f>
        <v>18.100000000000001</v>
      </c>
      <c r="F71" s="28">
        <v>70.7</v>
      </c>
      <c r="G71" s="28">
        <f t="shared" si="35"/>
        <v>25.87</v>
      </c>
      <c r="H71" s="28">
        <f t="shared" si="36"/>
        <v>60.35</v>
      </c>
      <c r="I71" s="28">
        <f t="shared" si="37"/>
        <v>86.22</v>
      </c>
      <c r="J71" s="28">
        <f t="shared" si="38"/>
        <v>468.25</v>
      </c>
      <c r="K71" s="28">
        <f>ROUND(H71*E71,2)-0.01</f>
        <v>1092.33</v>
      </c>
      <c r="L71" s="28">
        <f t="shared" si="40"/>
        <v>1560.58</v>
      </c>
      <c r="M71" s="29">
        <f t="shared" si="34"/>
        <v>1.7344286714180578E-3</v>
      </c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51" customHeight="1">
      <c r="A72" s="35" t="s">
        <v>154</v>
      </c>
      <c r="B72" s="26" t="s">
        <v>155</v>
      </c>
      <c r="C72" s="26" t="s">
        <v>156</v>
      </c>
      <c r="D72" s="27" t="s">
        <v>153</v>
      </c>
      <c r="E72" s="140">
        <f t="shared" si="41"/>
        <v>18.100000000000001</v>
      </c>
      <c r="F72" s="28">
        <v>21.17</v>
      </c>
      <c r="G72" s="28">
        <f t="shared" si="35"/>
        <v>7.75</v>
      </c>
      <c r="H72" s="28">
        <f t="shared" si="36"/>
        <v>18.07</v>
      </c>
      <c r="I72" s="28">
        <f t="shared" si="37"/>
        <v>25.82</v>
      </c>
      <c r="J72" s="28">
        <f t="shared" si="38"/>
        <v>140.28</v>
      </c>
      <c r="K72" s="28">
        <f>ROUND(H72*E72,2)-0.01</f>
        <v>327.06</v>
      </c>
      <c r="L72" s="28">
        <f t="shared" si="40"/>
        <v>467.34000000000003</v>
      </c>
      <c r="M72" s="29">
        <f t="shared" si="34"/>
        <v>5.1940169379366343E-4</v>
      </c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51" customHeight="1">
      <c r="A73" s="35" t="s">
        <v>157</v>
      </c>
      <c r="B73" s="26" t="s">
        <v>158</v>
      </c>
      <c r="C73" s="26" t="s">
        <v>159</v>
      </c>
      <c r="D73" s="27" t="s">
        <v>160</v>
      </c>
      <c r="E73" s="140">
        <f>E72*30</f>
        <v>543</v>
      </c>
      <c r="F73" s="28">
        <v>0.65</v>
      </c>
      <c r="G73" s="28">
        <f t="shared" si="35"/>
        <v>0.24</v>
      </c>
      <c r="H73" s="28">
        <f t="shared" si="36"/>
        <v>0.55000000000000004</v>
      </c>
      <c r="I73" s="28">
        <f t="shared" si="37"/>
        <v>0.79</v>
      </c>
      <c r="J73" s="28">
        <f t="shared" si="38"/>
        <v>130.32</v>
      </c>
      <c r="K73" s="28">
        <f t="shared" si="39"/>
        <v>298.64999999999998</v>
      </c>
      <c r="L73" s="28">
        <f t="shared" si="40"/>
        <v>428.96999999999997</v>
      </c>
      <c r="M73" s="29">
        <f t="shared" si="34"/>
        <v>4.7675727433275076E-4</v>
      </c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" customHeight="1">
      <c r="A74" s="30"/>
      <c r="B74" s="31"/>
      <c r="C74" s="31"/>
      <c r="D74" s="32"/>
      <c r="E74" s="141"/>
      <c r="F74" s="33"/>
      <c r="G74" s="33"/>
      <c r="H74" s="33"/>
      <c r="I74" s="33"/>
      <c r="J74" s="33"/>
      <c r="K74" s="33"/>
      <c r="L74" s="33"/>
      <c r="M74" s="34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" customHeight="1">
      <c r="A75" s="21"/>
      <c r="B75" s="22" t="s">
        <v>161</v>
      </c>
      <c r="C75" s="22" t="s">
        <v>162</v>
      </c>
      <c r="D75" s="22"/>
      <c r="E75" s="139"/>
      <c r="F75" s="22"/>
      <c r="G75" s="22"/>
      <c r="H75" s="22"/>
      <c r="I75" s="22"/>
      <c r="J75" s="22"/>
      <c r="K75" s="22"/>
      <c r="L75" s="23">
        <f>SUM(L76:L79)</f>
        <v>46932.51</v>
      </c>
      <c r="M75" s="24">
        <f>L75/$L$114</f>
        <v>5.2160793400924471E-2</v>
      </c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35.25" customHeight="1">
      <c r="A76" s="35" t="s">
        <v>89</v>
      </c>
      <c r="B76" s="26" t="s">
        <v>163</v>
      </c>
      <c r="C76" s="26" t="s">
        <v>146</v>
      </c>
      <c r="D76" s="27" t="s">
        <v>55</v>
      </c>
      <c r="E76" s="140">
        <v>14.7</v>
      </c>
      <c r="F76" s="28">
        <v>612.38</v>
      </c>
      <c r="G76" s="28">
        <f t="shared" ref="G76:G79" si="42">ROUND(F76*(1+$G$13)*0.3,2)</f>
        <v>224.04</v>
      </c>
      <c r="H76" s="28">
        <f t="shared" ref="H76:H79" si="43">ROUND(F76*(1+$G$13)*0.7,2)</f>
        <v>522.76</v>
      </c>
      <c r="I76" s="28">
        <f t="shared" ref="I76:I79" si="44">H76+G76</f>
        <v>746.8</v>
      </c>
      <c r="J76" s="28">
        <f t="shared" ref="J76:J79" si="45">ROUND(G76*E76,2)</f>
        <v>3293.39</v>
      </c>
      <c r="K76" s="28">
        <f t="shared" ref="K76:K79" si="46">ROUND(H76*E76,2)</f>
        <v>7684.57</v>
      </c>
      <c r="L76" s="28">
        <f t="shared" ref="L76:L79" si="47">K76+J76</f>
        <v>10977.96</v>
      </c>
      <c r="M76" s="29">
        <f>L76/$L$114</f>
        <v>1.2200905161978611E-2</v>
      </c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34.5" customHeight="1">
      <c r="A77" s="35" t="s">
        <v>95</v>
      </c>
      <c r="B77" s="26" t="s">
        <v>164</v>
      </c>
      <c r="C77" s="26" t="s">
        <v>120</v>
      </c>
      <c r="D77" s="27" t="s">
        <v>55</v>
      </c>
      <c r="E77" s="140">
        <f>E76</f>
        <v>14.7</v>
      </c>
      <c r="F77" s="28">
        <v>77.97</v>
      </c>
      <c r="G77" s="28">
        <f t="shared" si="42"/>
        <v>28.53</v>
      </c>
      <c r="H77" s="28">
        <f t="shared" si="43"/>
        <v>66.56</v>
      </c>
      <c r="I77" s="28">
        <f t="shared" si="44"/>
        <v>95.09</v>
      </c>
      <c r="J77" s="28">
        <f t="shared" si="45"/>
        <v>419.39</v>
      </c>
      <c r="K77" s="28">
        <f t="shared" si="46"/>
        <v>978.43</v>
      </c>
      <c r="L77" s="28">
        <f t="shared" si="47"/>
        <v>1397.82</v>
      </c>
      <c r="M77" s="29">
        <f>L77/$L$114</f>
        <v>1.5535372012210778E-3</v>
      </c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35.25" customHeight="1">
      <c r="A78" s="35" t="s">
        <v>85</v>
      </c>
      <c r="B78" s="26" t="s">
        <v>165</v>
      </c>
      <c r="C78" s="26" t="s">
        <v>87</v>
      </c>
      <c r="D78" s="27" t="s">
        <v>88</v>
      </c>
      <c r="E78" s="140">
        <v>2132.1799999999998</v>
      </c>
      <c r="F78" s="28">
        <v>12.77</v>
      </c>
      <c r="G78" s="28">
        <f t="shared" si="42"/>
        <v>4.67</v>
      </c>
      <c r="H78" s="28">
        <f t="shared" si="43"/>
        <v>10.9</v>
      </c>
      <c r="I78" s="28">
        <f t="shared" si="44"/>
        <v>15.57</v>
      </c>
      <c r="J78" s="28">
        <f t="shared" si="45"/>
        <v>9957.2800000000007</v>
      </c>
      <c r="K78" s="28">
        <f>ROUND(H78*E78,2)</f>
        <v>23240.76</v>
      </c>
      <c r="L78" s="28">
        <f t="shared" si="47"/>
        <v>33198.04</v>
      </c>
      <c r="M78" s="29">
        <f>L78/$L$114</f>
        <v>3.6896302919993552E-2</v>
      </c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35.25" customHeight="1">
      <c r="A79" s="35" t="s">
        <v>99</v>
      </c>
      <c r="B79" s="26" t="s">
        <v>166</v>
      </c>
      <c r="C79" s="26" t="s">
        <v>101</v>
      </c>
      <c r="D79" s="27" t="s">
        <v>102</v>
      </c>
      <c r="E79" s="140">
        <v>10.75</v>
      </c>
      <c r="F79" s="28">
        <v>103.64</v>
      </c>
      <c r="G79" s="28">
        <f t="shared" si="42"/>
        <v>37.92</v>
      </c>
      <c r="H79" s="28">
        <f t="shared" si="43"/>
        <v>88.47</v>
      </c>
      <c r="I79" s="28">
        <f t="shared" si="44"/>
        <v>126.39</v>
      </c>
      <c r="J79" s="28">
        <f t="shared" si="45"/>
        <v>407.64</v>
      </c>
      <c r="K79" s="28">
        <f t="shared" si="46"/>
        <v>951.05</v>
      </c>
      <c r="L79" s="28">
        <f t="shared" si="47"/>
        <v>1358.69</v>
      </c>
      <c r="M79" s="29">
        <f>L79/$L$114</f>
        <v>1.5100481177312288E-3</v>
      </c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" customHeight="1">
      <c r="A80" s="30"/>
      <c r="B80" s="31"/>
      <c r="C80" s="31"/>
      <c r="D80" s="32"/>
      <c r="E80" s="141"/>
      <c r="F80" s="33"/>
      <c r="G80" s="33"/>
      <c r="H80" s="33"/>
      <c r="I80" s="33"/>
      <c r="J80" s="33"/>
      <c r="K80" s="33"/>
      <c r="L80" s="33"/>
      <c r="M80" s="34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" customHeight="1">
      <c r="A81" s="21"/>
      <c r="B81" s="22" t="s">
        <v>167</v>
      </c>
      <c r="C81" s="22" t="s">
        <v>168</v>
      </c>
      <c r="D81" s="22"/>
      <c r="E81" s="139"/>
      <c r="F81" s="22"/>
      <c r="G81" s="22"/>
      <c r="H81" s="22"/>
      <c r="I81" s="22"/>
      <c r="J81" s="22"/>
      <c r="K81" s="22"/>
      <c r="L81" s="23">
        <f>SUM(L82:L85)</f>
        <v>3938.65</v>
      </c>
      <c r="M81" s="24">
        <f>L81/$L$114</f>
        <v>4.3774157599615103E-3</v>
      </c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35.25" customHeight="1">
      <c r="A82" s="35" t="s">
        <v>89</v>
      </c>
      <c r="B82" s="26" t="s">
        <v>169</v>
      </c>
      <c r="C82" s="26" t="s">
        <v>146</v>
      </c>
      <c r="D82" s="27" t="s">
        <v>55</v>
      </c>
      <c r="E82" s="140">
        <v>1.05</v>
      </c>
      <c r="F82" s="28">
        <v>612.38</v>
      </c>
      <c r="G82" s="28">
        <f t="shared" ref="G82:G85" si="48">ROUND(F82*(1+$G$13)*0.3,2)</f>
        <v>224.04</v>
      </c>
      <c r="H82" s="28">
        <f t="shared" ref="H82:H85" si="49">ROUND(F82*(1+$G$13)*0.7,2)</f>
        <v>522.76</v>
      </c>
      <c r="I82" s="28">
        <f t="shared" ref="I82:I85" si="50">H82+G82</f>
        <v>746.8</v>
      </c>
      <c r="J82" s="28">
        <f t="shared" ref="J82:J85" si="51">ROUND(G82*E82,2)</f>
        <v>235.24</v>
      </c>
      <c r="K82" s="28">
        <f t="shared" ref="K82:K84" si="52">ROUND(H82*E82,2)</f>
        <v>548.9</v>
      </c>
      <c r="L82" s="28">
        <f t="shared" ref="L82:L85" si="53">K82+J82</f>
        <v>784.14</v>
      </c>
      <c r="M82" s="29">
        <f>L82/$L$114</f>
        <v>8.7149322585561512E-4</v>
      </c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34.5" customHeight="1">
      <c r="A83" s="35" t="s">
        <v>95</v>
      </c>
      <c r="B83" s="26" t="s">
        <v>170</v>
      </c>
      <c r="C83" s="26" t="s">
        <v>120</v>
      </c>
      <c r="D83" s="27" t="s">
        <v>55</v>
      </c>
      <c r="E83" s="140">
        <f>E82</f>
        <v>1.05</v>
      </c>
      <c r="F83" s="28">
        <v>77.97</v>
      </c>
      <c r="G83" s="28">
        <f t="shared" si="48"/>
        <v>28.53</v>
      </c>
      <c r="H83" s="28">
        <f t="shared" si="49"/>
        <v>66.56</v>
      </c>
      <c r="I83" s="28">
        <f t="shared" si="50"/>
        <v>95.09</v>
      </c>
      <c r="J83" s="28">
        <f t="shared" si="51"/>
        <v>29.96</v>
      </c>
      <c r="K83" s="28">
        <f>ROUND(H83*E83,2)-0.01</f>
        <v>69.88</v>
      </c>
      <c r="L83" s="28">
        <f t="shared" si="53"/>
        <v>99.84</v>
      </c>
      <c r="M83" s="29">
        <f>L83/$L$114</f>
        <v>1.1096217980134238E-4</v>
      </c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35.25" customHeight="1">
      <c r="A84" s="35" t="s">
        <v>85</v>
      </c>
      <c r="B84" s="26" t="s">
        <v>171</v>
      </c>
      <c r="C84" s="26" t="s">
        <v>87</v>
      </c>
      <c r="D84" s="27" t="s">
        <v>88</v>
      </c>
      <c r="E84" s="140">
        <v>48.45</v>
      </c>
      <c r="F84" s="28">
        <v>12.77</v>
      </c>
      <c r="G84" s="28">
        <f t="shared" si="48"/>
        <v>4.67</v>
      </c>
      <c r="H84" s="28">
        <f t="shared" si="49"/>
        <v>10.9</v>
      </c>
      <c r="I84" s="28">
        <f t="shared" si="50"/>
        <v>15.57</v>
      </c>
      <c r="J84" s="28">
        <f t="shared" si="51"/>
        <v>226.26</v>
      </c>
      <c r="K84" s="28">
        <f t="shared" si="52"/>
        <v>528.11</v>
      </c>
      <c r="L84" s="28">
        <f t="shared" si="53"/>
        <v>754.37</v>
      </c>
      <c r="M84" s="29">
        <f>L84/$L$114</f>
        <v>8.3840684672214193E-4</v>
      </c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35.25" customHeight="1">
      <c r="A85" s="35" t="s">
        <v>99</v>
      </c>
      <c r="B85" s="26" t="s">
        <v>172</v>
      </c>
      <c r="C85" s="26" t="s">
        <v>101</v>
      </c>
      <c r="D85" s="27" t="s">
        <v>102</v>
      </c>
      <c r="E85" s="140">
        <v>18.2</v>
      </c>
      <c r="F85" s="28">
        <v>103.64</v>
      </c>
      <c r="G85" s="28">
        <f t="shared" si="48"/>
        <v>37.92</v>
      </c>
      <c r="H85" s="28">
        <f t="shared" si="49"/>
        <v>88.47</v>
      </c>
      <c r="I85" s="28">
        <f t="shared" si="50"/>
        <v>126.39</v>
      </c>
      <c r="J85" s="28">
        <f t="shared" si="51"/>
        <v>690.14</v>
      </c>
      <c r="K85" s="28">
        <f>ROUND(H85*E85,2)+0.01</f>
        <v>1610.16</v>
      </c>
      <c r="L85" s="28">
        <f t="shared" si="53"/>
        <v>2300.3000000000002</v>
      </c>
      <c r="M85" s="29">
        <f>L85/$L$114</f>
        <v>2.556553507582411E-3</v>
      </c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" customHeight="1">
      <c r="A86" s="30"/>
      <c r="B86" s="31"/>
      <c r="C86" s="31"/>
      <c r="D86" s="32"/>
      <c r="E86" s="141"/>
      <c r="F86" s="33"/>
      <c r="G86" s="33"/>
      <c r="H86" s="33"/>
      <c r="I86" s="33"/>
      <c r="J86" s="33"/>
      <c r="K86" s="33"/>
      <c r="L86" s="33"/>
      <c r="M86" s="34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" customHeight="1">
      <c r="A87" s="21"/>
      <c r="B87" s="22">
        <v>6</v>
      </c>
      <c r="C87" s="22" t="s">
        <v>173</v>
      </c>
      <c r="D87" s="22"/>
      <c r="E87" s="139"/>
      <c r="F87" s="22"/>
      <c r="G87" s="22"/>
      <c r="H87" s="22"/>
      <c r="I87" s="22"/>
      <c r="J87" s="22"/>
      <c r="K87" s="22"/>
      <c r="L87" s="23">
        <f>SUM(L88:L90)</f>
        <v>28363.839999999997</v>
      </c>
      <c r="M87" s="24">
        <f>L87/$L$114</f>
        <v>3.1523572855934559E-2</v>
      </c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35.25" customHeight="1">
      <c r="A88" s="35" t="s">
        <v>174</v>
      </c>
      <c r="B88" s="26" t="s">
        <v>175</v>
      </c>
      <c r="C88" s="26" t="s">
        <v>176</v>
      </c>
      <c r="D88" s="27" t="s">
        <v>177</v>
      </c>
      <c r="E88" s="140">
        <v>28</v>
      </c>
      <c r="F88" s="28">
        <v>795.57</v>
      </c>
      <c r="G88" s="28">
        <f t="shared" ref="G88:G90" si="54">ROUND(F88*(1+$G$13)*0.3,2)</f>
        <v>291.06</v>
      </c>
      <c r="H88" s="28">
        <f t="shared" ref="H88:H90" si="55">ROUND(F88*(1+$G$13)*0.7,2)</f>
        <v>679.14</v>
      </c>
      <c r="I88" s="28">
        <f t="shared" ref="I88:I90" si="56">H88+G88</f>
        <v>970.2</v>
      </c>
      <c r="J88" s="28">
        <f t="shared" ref="J88:J90" si="57">ROUND(G88*E88,2)</f>
        <v>8149.68</v>
      </c>
      <c r="K88" s="28">
        <f t="shared" ref="K88:K90" si="58">ROUND(H88*E88,2)</f>
        <v>19015.919999999998</v>
      </c>
      <c r="L88" s="28">
        <f t="shared" ref="L88:L90" si="59">K88+J88</f>
        <v>27165.599999999999</v>
      </c>
      <c r="M88" s="29">
        <f>L88/$L$114</f>
        <v>3.0191848874312362E-2</v>
      </c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49.5" customHeight="1">
      <c r="A89" s="35" t="s">
        <v>178</v>
      </c>
      <c r="B89" s="26" t="s">
        <v>179</v>
      </c>
      <c r="C89" s="26" t="s">
        <v>180</v>
      </c>
      <c r="D89" s="27" t="s">
        <v>102</v>
      </c>
      <c r="E89" s="140">
        <f>2*E88</f>
        <v>56</v>
      </c>
      <c r="F89" s="28">
        <v>8.0399999999999991</v>
      </c>
      <c r="G89" s="28">
        <f t="shared" si="54"/>
        <v>2.94</v>
      </c>
      <c r="H89" s="28">
        <f t="shared" si="55"/>
        <v>6.86</v>
      </c>
      <c r="I89" s="28">
        <f t="shared" si="56"/>
        <v>9.8000000000000007</v>
      </c>
      <c r="J89" s="28">
        <f t="shared" si="57"/>
        <v>164.64</v>
      </c>
      <c r="K89" s="28">
        <f t="shared" si="58"/>
        <v>384.16</v>
      </c>
      <c r="L89" s="28">
        <f t="shared" si="59"/>
        <v>548.79999999999995</v>
      </c>
      <c r="M89" s="29">
        <f>L89/$L$114</f>
        <v>6.0993634089519927E-4</v>
      </c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49.5" customHeight="1">
      <c r="A90" s="35" t="s">
        <v>181</v>
      </c>
      <c r="B90" s="26" t="s">
        <v>182</v>
      </c>
      <c r="C90" s="26" t="s">
        <v>183</v>
      </c>
      <c r="D90" s="27" t="s">
        <v>184</v>
      </c>
      <c r="E90" s="140">
        <f>12*0.5</f>
        <v>6</v>
      </c>
      <c r="F90" s="28">
        <v>88.76</v>
      </c>
      <c r="G90" s="28">
        <f t="shared" si="54"/>
        <v>32.47</v>
      </c>
      <c r="H90" s="28">
        <f t="shared" si="55"/>
        <v>75.77</v>
      </c>
      <c r="I90" s="28">
        <f t="shared" si="56"/>
        <v>108.24</v>
      </c>
      <c r="J90" s="28">
        <f t="shared" si="57"/>
        <v>194.82</v>
      </c>
      <c r="K90" s="28">
        <f t="shared" si="58"/>
        <v>454.62</v>
      </c>
      <c r="L90" s="28">
        <f t="shared" si="59"/>
        <v>649.44000000000005</v>
      </c>
      <c r="M90" s="29">
        <f>L90/$L$114</f>
        <v>7.2178764072700118E-4</v>
      </c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" customHeight="1">
      <c r="A91" s="30"/>
      <c r="B91" s="31"/>
      <c r="C91" s="31"/>
      <c r="D91" s="32"/>
      <c r="E91" s="141"/>
      <c r="F91" s="33"/>
      <c r="G91" s="33"/>
      <c r="H91" s="33"/>
      <c r="I91" s="33"/>
      <c r="J91" s="33"/>
      <c r="K91" s="33"/>
      <c r="L91" s="33"/>
      <c r="M91" s="34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" customHeight="1">
      <c r="A92" s="21"/>
      <c r="B92" s="22">
        <v>7</v>
      </c>
      <c r="C92" s="22" t="s">
        <v>185</v>
      </c>
      <c r="D92" s="22"/>
      <c r="E92" s="139"/>
      <c r="F92" s="22"/>
      <c r="G92" s="22"/>
      <c r="H92" s="22"/>
      <c r="I92" s="22"/>
      <c r="J92" s="22"/>
      <c r="K92" s="22"/>
      <c r="L92" s="23">
        <f>L93+L97</f>
        <v>184527.39</v>
      </c>
      <c r="M92" s="24">
        <f>L92/$L$114</f>
        <v>0.2050837482717591</v>
      </c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" customHeight="1">
      <c r="A93" s="21"/>
      <c r="B93" s="22" t="s">
        <v>186</v>
      </c>
      <c r="C93" s="22" t="s">
        <v>187</v>
      </c>
      <c r="D93" s="22"/>
      <c r="E93" s="139"/>
      <c r="F93" s="22"/>
      <c r="G93" s="22"/>
      <c r="H93" s="22"/>
      <c r="I93" s="22"/>
      <c r="J93" s="22"/>
      <c r="K93" s="22"/>
      <c r="L93" s="23">
        <f>SUM(L94:L95)</f>
        <v>69555.72</v>
      </c>
      <c r="M93" s="24">
        <f>L93/$L$114</f>
        <v>7.730422985628832E-2</v>
      </c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42" customHeight="1">
      <c r="A94" s="35" t="s">
        <v>188</v>
      </c>
      <c r="B94" s="26" t="s">
        <v>189</v>
      </c>
      <c r="C94" s="26" t="s">
        <v>190</v>
      </c>
      <c r="D94" s="27" t="s">
        <v>55</v>
      </c>
      <c r="E94" s="140">
        <v>303.75</v>
      </c>
      <c r="F94" s="28">
        <v>123.6</v>
      </c>
      <c r="G94" s="28">
        <f t="shared" ref="G94:G95" si="60">ROUND(F94*(1+$G$13)*0.3,2)</f>
        <v>45.22</v>
      </c>
      <c r="H94" s="28">
        <f t="shared" ref="H94:H95" si="61">ROUND(F94*(1+$G$13)*0.7,2)</f>
        <v>105.51</v>
      </c>
      <c r="I94" s="28">
        <f t="shared" ref="I94:I95" si="62">H94+G94</f>
        <v>150.73000000000002</v>
      </c>
      <c r="J94" s="28">
        <f t="shared" ref="J94:J95" si="63">ROUND(G94*E94,2)</f>
        <v>13735.58</v>
      </c>
      <c r="K94" s="28">
        <f t="shared" ref="K94" si="64">ROUND(H94*E94,2)</f>
        <v>32048.66</v>
      </c>
      <c r="L94" s="28">
        <f t="shared" ref="L94:L95" si="65">K94+J94</f>
        <v>45784.24</v>
      </c>
      <c r="M94" s="29">
        <f>L94/$L$114</f>
        <v>5.0884606079204843E-2</v>
      </c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36" customHeight="1">
      <c r="A95" s="25" t="s">
        <v>59</v>
      </c>
      <c r="B95" s="26" t="s">
        <v>191</v>
      </c>
      <c r="C95" s="26" t="s">
        <v>192</v>
      </c>
      <c r="D95" s="27" t="s">
        <v>193</v>
      </c>
      <c r="E95" s="140">
        <f>E94*26</f>
        <v>7897.5</v>
      </c>
      <c r="F95" s="28">
        <v>2.4700000000000002</v>
      </c>
      <c r="G95" s="28">
        <f t="shared" si="60"/>
        <v>0.9</v>
      </c>
      <c r="H95" s="28">
        <f t="shared" si="61"/>
        <v>2.11</v>
      </c>
      <c r="I95" s="28">
        <f t="shared" si="62"/>
        <v>3.01</v>
      </c>
      <c r="J95" s="28">
        <f t="shared" si="63"/>
        <v>7107.75</v>
      </c>
      <c r="K95" s="28">
        <f>ROUND(H95*E95,2)</f>
        <v>16663.73</v>
      </c>
      <c r="L95" s="28">
        <f t="shared" si="65"/>
        <v>23771.48</v>
      </c>
      <c r="M95" s="29">
        <f>L95/$L$114</f>
        <v>2.6419623777083477E-2</v>
      </c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" customHeight="1">
      <c r="A96" s="30"/>
      <c r="B96" s="31"/>
      <c r="C96" s="31"/>
      <c r="D96" s="32"/>
      <c r="E96" s="141"/>
      <c r="F96" s="33"/>
      <c r="G96" s="33"/>
      <c r="H96" s="33"/>
      <c r="I96" s="33"/>
      <c r="J96" s="33"/>
      <c r="K96" s="33"/>
      <c r="L96" s="33"/>
      <c r="M96" s="34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" customHeight="1">
      <c r="A97" s="21"/>
      <c r="B97" s="22" t="s">
        <v>194</v>
      </c>
      <c r="C97" s="22" t="s">
        <v>195</v>
      </c>
      <c r="D97" s="22"/>
      <c r="E97" s="139"/>
      <c r="F97" s="22"/>
      <c r="G97" s="22"/>
      <c r="H97" s="22"/>
      <c r="I97" s="22"/>
      <c r="J97" s="22"/>
      <c r="K97" s="22"/>
      <c r="L97" s="23">
        <f>SUM(L98:L106)</f>
        <v>114971.67000000001</v>
      </c>
      <c r="M97" s="24">
        <f t="shared" ref="M97:M106" si="66">L97/$L$114</f>
        <v>0.12777951841547078</v>
      </c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30" customHeight="1">
      <c r="A98" s="35" t="s">
        <v>196</v>
      </c>
      <c r="B98" s="26" t="s">
        <v>197</v>
      </c>
      <c r="C98" s="26" t="s">
        <v>198</v>
      </c>
      <c r="D98" s="27" t="s">
        <v>102</v>
      </c>
      <c r="E98" s="140">
        <f>(22.5+22.5)*8.46</f>
        <v>380.70000000000005</v>
      </c>
      <c r="F98" s="28">
        <v>1.91</v>
      </c>
      <c r="G98" s="28">
        <f t="shared" ref="G98:G106" si="67">ROUND(F98*(1+$G$13)*0.3,2)</f>
        <v>0.7</v>
      </c>
      <c r="H98" s="28">
        <f t="shared" ref="H98:H106" si="68">ROUND(F98*(1+$G$13)*0.7,2)</f>
        <v>1.63</v>
      </c>
      <c r="I98" s="28">
        <f t="shared" ref="I98:I106" si="69">H98+G98</f>
        <v>2.33</v>
      </c>
      <c r="J98" s="28">
        <f t="shared" ref="J98:J106" si="70">ROUND(G98*E98,2)</f>
        <v>266.49</v>
      </c>
      <c r="K98" s="28">
        <f>ROUND(H98*E98,2)</f>
        <v>620.54</v>
      </c>
      <c r="L98" s="28">
        <f t="shared" ref="L98:L106" si="71">K98+J98</f>
        <v>887.03</v>
      </c>
      <c r="M98" s="29">
        <f t="shared" si="66"/>
        <v>9.8584517577308419E-4</v>
      </c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42" customHeight="1">
      <c r="A99" s="35" t="s">
        <v>199</v>
      </c>
      <c r="B99" s="26" t="s">
        <v>200</v>
      </c>
      <c r="C99" s="26" t="s">
        <v>201</v>
      </c>
      <c r="D99" s="27" t="s">
        <v>202</v>
      </c>
      <c r="E99" s="140">
        <f>ROUND((22.5+22.5)*0.17*8.21,4)</f>
        <v>62.8065</v>
      </c>
      <c r="F99" s="28">
        <v>234.84</v>
      </c>
      <c r="G99" s="28">
        <f t="shared" si="67"/>
        <v>85.92</v>
      </c>
      <c r="H99" s="28">
        <f t="shared" si="68"/>
        <v>200.47</v>
      </c>
      <c r="I99" s="28">
        <f t="shared" si="69"/>
        <v>286.39</v>
      </c>
      <c r="J99" s="28">
        <f t="shared" si="70"/>
        <v>5396.33</v>
      </c>
      <c r="K99" s="28">
        <f t="shared" ref="K99:K106" si="72">ROUND(H99*E99,2)</f>
        <v>12590.82</v>
      </c>
      <c r="L99" s="28">
        <f t="shared" si="71"/>
        <v>17987.150000000001</v>
      </c>
      <c r="M99" s="29">
        <f t="shared" si="66"/>
        <v>1.9990919194848918E-2</v>
      </c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27.75" customHeight="1">
      <c r="A100" s="25" t="s">
        <v>59</v>
      </c>
      <c r="B100" s="26" t="s">
        <v>203</v>
      </c>
      <c r="C100" s="26" t="s">
        <v>204</v>
      </c>
      <c r="D100" s="27" t="s">
        <v>205</v>
      </c>
      <c r="E100" s="140">
        <f>ROUND(E99*1.3*26,4)</f>
        <v>2122.8597</v>
      </c>
      <c r="F100" s="28">
        <v>2.4700000000000002</v>
      </c>
      <c r="G100" s="28">
        <f t="shared" si="67"/>
        <v>0.9</v>
      </c>
      <c r="H100" s="28">
        <f t="shared" si="68"/>
        <v>2.11</v>
      </c>
      <c r="I100" s="28">
        <f t="shared" si="69"/>
        <v>3.01</v>
      </c>
      <c r="J100" s="28">
        <f t="shared" si="70"/>
        <v>1910.57</v>
      </c>
      <c r="K100" s="28">
        <f>ROUND(H100*E100,2)+0.01</f>
        <v>4479.24</v>
      </c>
      <c r="L100" s="28">
        <f t="shared" si="71"/>
        <v>6389.8099999999995</v>
      </c>
      <c r="M100" s="29">
        <f t="shared" si="66"/>
        <v>7.1016350772878153E-3</v>
      </c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27.75" customHeight="1">
      <c r="A101" s="35" t="s">
        <v>199</v>
      </c>
      <c r="B101" s="26" t="s">
        <v>206</v>
      </c>
      <c r="C101" s="26" t="s">
        <v>207</v>
      </c>
      <c r="D101" s="27" t="s">
        <v>208</v>
      </c>
      <c r="E101" s="140">
        <f>ROUND((22.5+22.5)*0.15*7.73,4)</f>
        <v>52.177500000000002</v>
      </c>
      <c r="F101" s="28">
        <v>234.84</v>
      </c>
      <c r="G101" s="28">
        <f t="shared" si="67"/>
        <v>85.92</v>
      </c>
      <c r="H101" s="28">
        <f t="shared" si="68"/>
        <v>200.47</v>
      </c>
      <c r="I101" s="28">
        <f t="shared" si="69"/>
        <v>286.39</v>
      </c>
      <c r="J101" s="28">
        <f t="shared" si="70"/>
        <v>4483.09</v>
      </c>
      <c r="K101" s="28">
        <f t="shared" si="72"/>
        <v>10460.02</v>
      </c>
      <c r="L101" s="28">
        <f t="shared" si="71"/>
        <v>14943.11</v>
      </c>
      <c r="M101" s="29">
        <f t="shared" si="66"/>
        <v>1.6607773022949093E-2</v>
      </c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7.75" customHeight="1">
      <c r="A102" s="25" t="s">
        <v>59</v>
      </c>
      <c r="B102" s="26" t="s">
        <v>209</v>
      </c>
      <c r="C102" s="26" t="s">
        <v>210</v>
      </c>
      <c r="D102" s="27" t="s">
        <v>211</v>
      </c>
      <c r="E102" s="140">
        <f>ROUND(E101*1.3*26,4)</f>
        <v>1763.5995</v>
      </c>
      <c r="F102" s="28">
        <v>2.4700000000000002</v>
      </c>
      <c r="G102" s="28">
        <f t="shared" si="67"/>
        <v>0.9</v>
      </c>
      <c r="H102" s="28">
        <f t="shared" si="68"/>
        <v>2.11</v>
      </c>
      <c r="I102" s="28">
        <f t="shared" si="69"/>
        <v>3.01</v>
      </c>
      <c r="J102" s="28">
        <f t="shared" si="70"/>
        <v>1587.24</v>
      </c>
      <c r="K102" s="28">
        <f t="shared" si="72"/>
        <v>3721.19</v>
      </c>
      <c r="L102" s="28">
        <f t="shared" si="71"/>
        <v>5308.43</v>
      </c>
      <c r="M102" s="29">
        <f t="shared" si="66"/>
        <v>5.899789304114984E-3</v>
      </c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27.75" customHeight="1">
      <c r="A103" s="25" t="s">
        <v>212</v>
      </c>
      <c r="B103" s="26" t="s">
        <v>213</v>
      </c>
      <c r="C103" s="26" t="s">
        <v>214</v>
      </c>
      <c r="D103" s="27" t="s">
        <v>102</v>
      </c>
      <c r="E103" s="140">
        <f>ROUND((22.5+22.5)*7.5+ 14*7.3,4)</f>
        <v>439.7</v>
      </c>
      <c r="F103" s="28">
        <v>12.08</v>
      </c>
      <c r="G103" s="28">
        <f t="shared" si="67"/>
        <v>4.42</v>
      </c>
      <c r="H103" s="28">
        <f>ROUND(F103*(1+$G$13)*0.7,2)</f>
        <v>10.31</v>
      </c>
      <c r="I103" s="28">
        <f t="shared" si="69"/>
        <v>14.73</v>
      </c>
      <c r="J103" s="28">
        <f t="shared" si="70"/>
        <v>1943.47</v>
      </c>
      <c r="K103" s="28">
        <f t="shared" si="72"/>
        <v>4533.3100000000004</v>
      </c>
      <c r="L103" s="28">
        <f t="shared" si="71"/>
        <v>6476.7800000000007</v>
      </c>
      <c r="M103" s="29">
        <f t="shared" si="66"/>
        <v>7.1982935385991424E-3</v>
      </c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" customHeight="1">
      <c r="A104" s="25" t="s">
        <v>215</v>
      </c>
      <c r="B104" s="26" t="s">
        <v>216</v>
      </c>
      <c r="C104" s="26" t="s">
        <v>217</v>
      </c>
      <c r="D104" s="27" t="s">
        <v>102</v>
      </c>
      <c r="E104" s="140">
        <f>ROUND((22.5+22.5)*7+14*7.3,4)</f>
        <v>417.2</v>
      </c>
      <c r="F104" s="28">
        <v>3.12</v>
      </c>
      <c r="G104" s="28">
        <f t="shared" si="67"/>
        <v>1.1399999999999999</v>
      </c>
      <c r="H104" s="28">
        <f t="shared" si="68"/>
        <v>2.66</v>
      </c>
      <c r="I104" s="28">
        <f t="shared" si="69"/>
        <v>3.8</v>
      </c>
      <c r="J104" s="28">
        <f t="shared" si="70"/>
        <v>475.61</v>
      </c>
      <c r="K104" s="28">
        <f t="shared" si="72"/>
        <v>1109.75</v>
      </c>
      <c r="L104" s="28">
        <f t="shared" si="71"/>
        <v>1585.3600000000001</v>
      </c>
      <c r="M104" s="29">
        <f t="shared" si="66"/>
        <v>1.7619691643615402E-3</v>
      </c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39" customHeight="1">
      <c r="A105" s="25">
        <v>95995</v>
      </c>
      <c r="B105" s="26" t="s">
        <v>218</v>
      </c>
      <c r="C105" s="26" t="s">
        <v>219</v>
      </c>
      <c r="D105" s="27" t="s">
        <v>220</v>
      </c>
      <c r="E105" s="140">
        <f>ROUND((22.5+22.5)*7.5*0.05+14*7.3*0.04,4)</f>
        <v>20.963000000000001</v>
      </c>
      <c r="F105" s="28">
        <v>2341.0100000000002</v>
      </c>
      <c r="G105" s="28">
        <f t="shared" si="67"/>
        <v>856.46</v>
      </c>
      <c r="H105" s="28">
        <f t="shared" si="68"/>
        <v>1998.4</v>
      </c>
      <c r="I105" s="28">
        <f t="shared" si="69"/>
        <v>2854.86</v>
      </c>
      <c r="J105" s="28">
        <f t="shared" si="70"/>
        <v>17953.97</v>
      </c>
      <c r="K105" s="28">
        <f t="shared" si="72"/>
        <v>41892.46</v>
      </c>
      <c r="L105" s="28">
        <f t="shared" si="71"/>
        <v>59846.43</v>
      </c>
      <c r="M105" s="29">
        <f t="shared" si="66"/>
        <v>6.6513324580613487E-2</v>
      </c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7.75" customHeight="1">
      <c r="A106" s="35" t="s">
        <v>221</v>
      </c>
      <c r="B106" s="26" t="s">
        <v>222</v>
      </c>
      <c r="C106" s="26" t="s">
        <v>223</v>
      </c>
      <c r="D106" s="27" t="s">
        <v>309</v>
      </c>
      <c r="E106" s="140">
        <f>E105*2.4</f>
        <v>50.311199999999999</v>
      </c>
      <c r="F106" s="28">
        <f>0.97*26</f>
        <v>25.22</v>
      </c>
      <c r="G106" s="28">
        <f t="shared" si="67"/>
        <v>9.23</v>
      </c>
      <c r="H106" s="28">
        <f t="shared" si="68"/>
        <v>21.53</v>
      </c>
      <c r="I106" s="28">
        <f t="shared" si="69"/>
        <v>30.76</v>
      </c>
      <c r="J106" s="28">
        <f t="shared" si="70"/>
        <v>464.37</v>
      </c>
      <c r="K106" s="28">
        <f t="shared" si="72"/>
        <v>1083.2</v>
      </c>
      <c r="L106" s="28">
        <f t="shared" si="71"/>
        <v>1547.5700000000002</v>
      </c>
      <c r="M106" s="29">
        <f t="shared" si="66"/>
        <v>1.7199693569227108E-3</v>
      </c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" customHeight="1">
      <c r="A107" s="30"/>
      <c r="B107" s="31"/>
      <c r="C107" s="31"/>
      <c r="D107" s="32"/>
      <c r="E107" s="141"/>
      <c r="F107" s="33"/>
      <c r="G107" s="33"/>
      <c r="H107" s="33"/>
      <c r="I107" s="33"/>
      <c r="J107" s="33"/>
      <c r="K107" s="33"/>
      <c r="L107" s="33"/>
      <c r="M107" s="34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" customHeight="1">
      <c r="A108" s="21"/>
      <c r="B108" s="22">
        <v>8</v>
      </c>
      <c r="C108" s="22" t="s">
        <v>224</v>
      </c>
      <c r="D108" s="22"/>
      <c r="E108" s="139"/>
      <c r="F108" s="22"/>
      <c r="G108" s="22"/>
      <c r="H108" s="22"/>
      <c r="I108" s="22"/>
      <c r="J108" s="22"/>
      <c r="K108" s="22"/>
      <c r="L108" s="23">
        <f>SUM(L109:L111)</f>
        <v>11038.060000000001</v>
      </c>
      <c r="M108" s="24">
        <f t="shared" ref="M108:M111" si="73">L108/$L$114</f>
        <v>1.2267700304266882E-2</v>
      </c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27.75" customHeight="1">
      <c r="A109" s="35" t="s">
        <v>225</v>
      </c>
      <c r="B109" s="26" t="s">
        <v>226</v>
      </c>
      <c r="C109" s="26" t="s">
        <v>227</v>
      </c>
      <c r="D109" s="27" t="s">
        <v>184</v>
      </c>
      <c r="E109" s="140">
        <f>(22.5+14+22.5)*3</f>
        <v>177</v>
      </c>
      <c r="F109" s="28">
        <v>33.44</v>
      </c>
      <c r="G109" s="28">
        <f t="shared" ref="G109:G111" si="74">ROUND(F109*(1+$G$13)*0.3,2)</f>
        <v>12.23</v>
      </c>
      <c r="H109" s="28">
        <f t="shared" ref="H109:H110" si="75">ROUND(F109*(1+$G$13)*0.7,2)</f>
        <v>28.55</v>
      </c>
      <c r="I109" s="28">
        <f t="shared" ref="I109:I111" si="76">H109+G109</f>
        <v>40.78</v>
      </c>
      <c r="J109" s="28">
        <f t="shared" ref="J109:J111" si="77">ROUND(G109*E109,2)</f>
        <v>2164.71</v>
      </c>
      <c r="K109" s="28">
        <f t="shared" ref="K109:K111" si="78">ROUND(H109*E109,2)</f>
        <v>5053.3500000000004</v>
      </c>
      <c r="L109" s="28">
        <f t="shared" ref="L109:L111" si="79">K109+J109</f>
        <v>7218.06</v>
      </c>
      <c r="M109" s="29">
        <f t="shared" si="73"/>
        <v>8.0221521588228917E-3</v>
      </c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34.5" customHeight="1">
      <c r="A110" s="35" t="s">
        <v>228</v>
      </c>
      <c r="B110" s="26" t="s">
        <v>229</v>
      </c>
      <c r="C110" s="26" t="s">
        <v>230</v>
      </c>
      <c r="D110" s="27" t="s">
        <v>231</v>
      </c>
      <c r="E110" s="140">
        <v>4</v>
      </c>
      <c r="F110" s="28">
        <v>283.37</v>
      </c>
      <c r="G110" s="28">
        <f t="shared" si="74"/>
        <v>103.67</v>
      </c>
      <c r="H110" s="28">
        <f t="shared" si="75"/>
        <v>241.9</v>
      </c>
      <c r="I110" s="28">
        <f t="shared" si="76"/>
        <v>345.57</v>
      </c>
      <c r="J110" s="28">
        <f t="shared" si="77"/>
        <v>414.68</v>
      </c>
      <c r="K110" s="28">
        <f t="shared" si="78"/>
        <v>967.6</v>
      </c>
      <c r="L110" s="28">
        <f t="shared" si="79"/>
        <v>1382.28</v>
      </c>
      <c r="M110" s="29">
        <f t="shared" si="73"/>
        <v>1.5362660446294025E-3</v>
      </c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27" customHeight="1">
      <c r="A111" s="35" t="s">
        <v>232</v>
      </c>
      <c r="B111" s="26" t="s">
        <v>233</v>
      </c>
      <c r="C111" s="26" t="s">
        <v>234</v>
      </c>
      <c r="D111" s="27" t="s">
        <v>231</v>
      </c>
      <c r="E111" s="140">
        <v>4</v>
      </c>
      <c r="F111" s="28">
        <v>499.75</v>
      </c>
      <c r="G111" s="28">
        <f t="shared" si="74"/>
        <v>182.83</v>
      </c>
      <c r="H111" s="28">
        <f>ROUND(F111*(1+$G$13)*0.7,2)-0.01</f>
        <v>426.6</v>
      </c>
      <c r="I111" s="28">
        <f t="shared" si="76"/>
        <v>609.43000000000006</v>
      </c>
      <c r="J111" s="28">
        <f t="shared" si="77"/>
        <v>731.32</v>
      </c>
      <c r="K111" s="28">
        <f t="shared" si="78"/>
        <v>1706.4</v>
      </c>
      <c r="L111" s="28">
        <f t="shared" si="79"/>
        <v>2437.7200000000003</v>
      </c>
      <c r="M111" s="29">
        <f t="shared" si="73"/>
        <v>2.7092821008145871E-3</v>
      </c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" customHeight="1">
      <c r="A112" s="30"/>
      <c r="B112" s="31"/>
      <c r="C112" s="31"/>
      <c r="D112" s="32"/>
      <c r="E112" s="141"/>
      <c r="F112" s="33"/>
      <c r="G112" s="33"/>
      <c r="H112" s="33"/>
      <c r="I112" s="33"/>
      <c r="J112" s="33"/>
      <c r="K112" s="33"/>
      <c r="L112" s="33"/>
      <c r="M112" s="34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" customHeight="1">
      <c r="A113" s="40"/>
      <c r="B113" s="41"/>
      <c r="C113" s="41"/>
      <c r="D113" s="42"/>
      <c r="E113" s="143"/>
      <c r="F113" s="43"/>
      <c r="G113" s="43"/>
      <c r="H113" s="43"/>
      <c r="I113" s="43"/>
      <c r="J113" s="43"/>
      <c r="K113" s="43"/>
      <c r="L113" s="43"/>
      <c r="M113" s="44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3.5" customHeight="1">
      <c r="A114" s="1"/>
      <c r="B114" s="45"/>
      <c r="C114" s="45"/>
      <c r="D114" s="45"/>
      <c r="E114" s="144"/>
      <c r="F114" s="45"/>
      <c r="G114" s="45"/>
      <c r="H114" s="45"/>
      <c r="I114" s="45" t="s">
        <v>235</v>
      </c>
      <c r="J114" s="46">
        <f>SUM(J18:J113)</f>
        <v>269883.12000000005</v>
      </c>
      <c r="K114" s="46">
        <f>SUM(K18:K113)</f>
        <v>629882.9099999998</v>
      </c>
      <c r="L114" s="46">
        <f>J114+K114</f>
        <v>899766.0299999998</v>
      </c>
      <c r="M114" s="47">
        <f>M108+M92+M87+M52+M43+M34+M23+M17</f>
        <v>1.0000000000000002</v>
      </c>
    </row>
    <row r="115" spans="1:26" ht="13.5" customHeight="1">
      <c r="A115" s="1"/>
      <c r="E115" s="137"/>
      <c r="I115" s="48"/>
      <c r="J115" s="48" t="s">
        <v>236</v>
      </c>
      <c r="K115" s="48" t="s">
        <v>237</v>
      </c>
      <c r="L115" s="48" t="s">
        <v>19</v>
      </c>
      <c r="M115" s="48"/>
    </row>
    <row r="116" spans="1:26" ht="13.5" customHeight="1">
      <c r="A116" s="1"/>
      <c r="B116" s="49"/>
      <c r="C116" s="49"/>
      <c r="D116" s="49"/>
      <c r="E116" s="145"/>
      <c r="F116" s="49"/>
      <c r="G116" s="49"/>
      <c r="H116" s="49"/>
      <c r="I116" s="48"/>
      <c r="J116" s="48"/>
      <c r="K116" s="48"/>
      <c r="L116" s="48"/>
      <c r="M116" s="48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3.5" customHeight="1">
      <c r="A117" s="1"/>
      <c r="B117" s="182" t="s">
        <v>238</v>
      </c>
      <c r="C117" s="162"/>
      <c r="D117" s="162"/>
      <c r="E117" s="162"/>
      <c r="F117" s="162"/>
      <c r="G117" s="162"/>
      <c r="H117" s="163"/>
      <c r="I117" s="48"/>
      <c r="J117" s="48"/>
      <c r="K117" s="48"/>
      <c r="L117" s="48"/>
      <c r="M117" s="48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27.75" customHeight="1">
      <c r="A118" s="1"/>
      <c r="B118" s="182"/>
      <c r="C118" s="162"/>
      <c r="D118" s="162"/>
      <c r="E118" s="162"/>
      <c r="F118" s="162"/>
      <c r="G118" s="162"/>
      <c r="H118" s="162"/>
      <c r="I118" s="163"/>
      <c r="J118" s="48"/>
      <c r="K118" s="48"/>
      <c r="L118" s="48"/>
      <c r="M118" s="48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3.5" customHeight="1">
      <c r="A119" s="1"/>
      <c r="B119" s="45"/>
      <c r="C119" s="49"/>
      <c r="D119" s="45"/>
      <c r="E119" s="144"/>
      <c r="F119" s="45"/>
      <c r="G119" s="45"/>
      <c r="H119" s="45"/>
      <c r="I119" s="183"/>
      <c r="J119" s="163"/>
      <c r="K119" s="184"/>
      <c r="L119" s="162"/>
      <c r="M119" s="163"/>
    </row>
    <row r="120" spans="1:26" ht="13.5" customHeight="1">
      <c r="A120" s="1"/>
      <c r="B120" s="45"/>
      <c r="C120" s="49" t="s">
        <v>302</v>
      </c>
      <c r="D120" s="45"/>
      <c r="E120" s="144"/>
      <c r="F120" s="45"/>
      <c r="G120" s="45"/>
      <c r="H120" s="45"/>
      <c r="I120" s="183"/>
      <c r="J120" s="163"/>
      <c r="K120" s="184"/>
      <c r="L120" s="162"/>
      <c r="M120" s="163"/>
    </row>
    <row r="121" spans="1:26" ht="13.5" customHeight="1">
      <c r="A121" s="1"/>
      <c r="B121" s="45"/>
      <c r="C121" s="49"/>
      <c r="D121" s="45"/>
      <c r="E121" s="144"/>
      <c r="F121" s="45"/>
      <c r="G121" s="45"/>
      <c r="H121" s="45"/>
      <c r="I121" s="183"/>
      <c r="J121" s="163"/>
      <c r="K121" s="184"/>
      <c r="L121" s="162"/>
      <c r="M121" s="163"/>
    </row>
    <row r="122" spans="1:26" ht="13.5" customHeight="1">
      <c r="A122" s="1"/>
      <c r="B122" s="50"/>
      <c r="C122" s="2"/>
      <c r="D122" s="51"/>
      <c r="E122" s="146"/>
      <c r="F122" s="51"/>
      <c r="G122" s="51"/>
      <c r="H122" s="2"/>
      <c r="I122" s="2"/>
      <c r="J122" s="2"/>
      <c r="K122" s="2"/>
      <c r="L122" s="2"/>
      <c r="M122" s="2"/>
    </row>
    <row r="123" spans="1:26" ht="13.5" customHeight="1">
      <c r="A123" s="1"/>
      <c r="D123" s="179" t="s">
        <v>239</v>
      </c>
      <c r="E123" s="180"/>
      <c r="F123" s="180"/>
      <c r="G123" s="180"/>
    </row>
    <row r="124" spans="1:26" ht="13.5" customHeight="1">
      <c r="A124" s="1"/>
      <c r="D124" s="181" t="s">
        <v>240</v>
      </c>
      <c r="E124" s="160"/>
      <c r="F124" s="160"/>
      <c r="G124" s="160"/>
    </row>
    <row r="125" spans="1:26" ht="13.5" customHeight="1">
      <c r="A125" s="1"/>
      <c r="E125" s="137"/>
    </row>
    <row r="126" spans="1:26" ht="13.5" customHeight="1">
      <c r="A126" s="1"/>
      <c r="B126" s="52" t="s">
        <v>303</v>
      </c>
      <c r="E126" s="137"/>
    </row>
    <row r="127" spans="1:26" ht="13.5" customHeight="1">
      <c r="A127" s="1"/>
      <c r="B127" s="52" t="s">
        <v>304</v>
      </c>
      <c r="E127" s="137"/>
      <c r="K127" s="53"/>
    </row>
    <row r="128" spans="1:26" ht="13.5" customHeight="1">
      <c r="A128" s="1"/>
      <c r="E128" s="137"/>
      <c r="K128" s="53"/>
    </row>
    <row r="129" spans="1:11" ht="13.5" customHeight="1">
      <c r="A129" s="1"/>
      <c r="E129" s="137"/>
      <c r="K129" s="53"/>
    </row>
    <row r="130" spans="1:11" ht="13.5" customHeight="1">
      <c r="A130" s="1"/>
      <c r="E130" s="137"/>
    </row>
    <row r="131" spans="1:11" ht="13.5" customHeight="1">
      <c r="A131" s="1"/>
      <c r="E131" s="137"/>
    </row>
    <row r="132" spans="1:11" ht="13.5" customHeight="1">
      <c r="A132" s="1"/>
      <c r="E132" s="137"/>
    </row>
    <row r="133" spans="1:11" ht="13.5" customHeight="1">
      <c r="A133" s="1"/>
      <c r="E133" s="137"/>
    </row>
    <row r="134" spans="1:11" ht="13.5" customHeight="1">
      <c r="A134" s="1"/>
      <c r="E134" s="137"/>
    </row>
    <row r="135" spans="1:11" ht="13.5" customHeight="1">
      <c r="A135" s="1"/>
      <c r="E135" s="137"/>
    </row>
    <row r="136" spans="1:11" ht="13.5" customHeight="1">
      <c r="A136" s="1"/>
      <c r="E136" s="137"/>
    </row>
    <row r="137" spans="1:11" ht="13.5" customHeight="1">
      <c r="A137" s="1"/>
      <c r="E137" s="137"/>
    </row>
    <row r="138" spans="1:11" ht="13.5" customHeight="1">
      <c r="A138" s="1"/>
      <c r="E138" s="137"/>
    </row>
    <row r="139" spans="1:11" ht="13.5" customHeight="1">
      <c r="A139" s="1"/>
      <c r="E139" s="137"/>
    </row>
    <row r="140" spans="1:11" ht="13.5" customHeight="1">
      <c r="A140" s="1"/>
      <c r="E140" s="137"/>
    </row>
    <row r="141" spans="1:11" ht="13.5" customHeight="1">
      <c r="A141" s="1"/>
      <c r="E141" s="137"/>
    </row>
    <row r="142" spans="1:11" ht="13.5" customHeight="1">
      <c r="A142" s="1"/>
      <c r="E142" s="137"/>
    </row>
    <row r="143" spans="1:11" ht="13.5" customHeight="1">
      <c r="A143" s="1"/>
      <c r="E143" s="137"/>
    </row>
    <row r="144" spans="1:11" ht="13.5" customHeight="1">
      <c r="A144" s="1"/>
      <c r="E144" s="137"/>
    </row>
    <row r="145" spans="1:5" ht="13.5" customHeight="1">
      <c r="A145" s="1"/>
      <c r="E145" s="137"/>
    </row>
    <row r="146" spans="1:5" ht="13.5" customHeight="1">
      <c r="A146" s="1"/>
      <c r="E146" s="137"/>
    </row>
    <row r="147" spans="1:5" ht="13.5" customHeight="1">
      <c r="A147" s="1"/>
      <c r="E147" s="137"/>
    </row>
    <row r="148" spans="1:5" ht="13.5" customHeight="1">
      <c r="A148" s="1"/>
      <c r="E148" s="137"/>
    </row>
    <row r="149" spans="1:5" ht="13.5" customHeight="1">
      <c r="A149" s="1"/>
      <c r="E149" s="137"/>
    </row>
    <row r="150" spans="1:5" ht="13.5" customHeight="1">
      <c r="A150" s="1"/>
      <c r="E150" s="137"/>
    </row>
    <row r="151" spans="1:5" ht="13.5" customHeight="1">
      <c r="A151" s="1"/>
      <c r="E151" s="137"/>
    </row>
    <row r="152" spans="1:5" ht="13.5" customHeight="1">
      <c r="A152" s="1"/>
      <c r="E152" s="137"/>
    </row>
    <row r="153" spans="1:5" ht="13.5" customHeight="1">
      <c r="A153" s="1"/>
      <c r="E153" s="137"/>
    </row>
    <row r="154" spans="1:5" ht="13.5" customHeight="1">
      <c r="A154" s="1"/>
      <c r="E154" s="137"/>
    </row>
    <row r="155" spans="1:5" ht="13.5" customHeight="1">
      <c r="A155" s="1"/>
      <c r="E155" s="137"/>
    </row>
    <row r="156" spans="1:5" ht="13.5" customHeight="1">
      <c r="A156" s="1"/>
      <c r="E156" s="137"/>
    </row>
    <row r="157" spans="1:5" ht="13.5" customHeight="1">
      <c r="A157" s="1"/>
      <c r="E157" s="137"/>
    </row>
    <row r="158" spans="1:5" ht="13.5" customHeight="1">
      <c r="A158" s="1"/>
      <c r="E158" s="137"/>
    </row>
    <row r="159" spans="1:5" ht="13.5" customHeight="1">
      <c r="A159" s="1"/>
      <c r="E159" s="137"/>
    </row>
    <row r="160" spans="1:5" ht="13.5" customHeight="1">
      <c r="A160" s="1"/>
      <c r="E160" s="137"/>
    </row>
    <row r="161" spans="1:5" ht="13.5" customHeight="1">
      <c r="A161" s="1"/>
      <c r="E161" s="137"/>
    </row>
    <row r="162" spans="1:5" ht="13.5" customHeight="1">
      <c r="A162" s="1"/>
      <c r="E162" s="137"/>
    </row>
    <row r="163" spans="1:5" ht="13.5" customHeight="1">
      <c r="A163" s="1"/>
      <c r="E163" s="137"/>
    </row>
    <row r="164" spans="1:5" ht="13.5" customHeight="1">
      <c r="A164" s="1"/>
      <c r="E164" s="137"/>
    </row>
    <row r="165" spans="1:5" ht="13.5" customHeight="1">
      <c r="A165" s="1"/>
      <c r="E165" s="137"/>
    </row>
    <row r="166" spans="1:5" ht="13.5" customHeight="1">
      <c r="A166" s="1"/>
      <c r="E166" s="137"/>
    </row>
    <row r="167" spans="1:5" ht="13.5" customHeight="1">
      <c r="A167" s="1"/>
      <c r="E167" s="137"/>
    </row>
    <row r="168" spans="1:5" ht="13.5" customHeight="1">
      <c r="A168" s="1"/>
      <c r="E168" s="137"/>
    </row>
    <row r="169" spans="1:5" ht="13.5" customHeight="1">
      <c r="A169" s="1"/>
      <c r="E169" s="137"/>
    </row>
    <row r="170" spans="1:5" ht="13.5" customHeight="1">
      <c r="A170" s="1"/>
      <c r="E170" s="137"/>
    </row>
    <row r="171" spans="1:5" ht="13.5" customHeight="1">
      <c r="A171" s="1"/>
      <c r="E171" s="137"/>
    </row>
    <row r="172" spans="1:5" ht="13.5" customHeight="1">
      <c r="A172" s="1"/>
      <c r="E172" s="137"/>
    </row>
    <row r="173" spans="1:5" ht="13.5" customHeight="1">
      <c r="A173" s="1"/>
      <c r="E173" s="137"/>
    </row>
    <row r="174" spans="1:5" ht="13.5" customHeight="1">
      <c r="A174" s="1"/>
      <c r="E174" s="137"/>
    </row>
    <row r="175" spans="1:5" ht="13.5" customHeight="1">
      <c r="A175" s="1"/>
      <c r="E175" s="137"/>
    </row>
    <row r="176" spans="1:5" ht="13.5" customHeight="1">
      <c r="A176" s="1"/>
      <c r="E176" s="137"/>
    </row>
    <row r="177" spans="1:5" ht="13.5" customHeight="1">
      <c r="A177" s="1"/>
      <c r="E177" s="137"/>
    </row>
    <row r="178" spans="1:5" ht="13.5" customHeight="1">
      <c r="A178" s="1"/>
      <c r="E178" s="137"/>
    </row>
    <row r="179" spans="1:5" ht="13.5" customHeight="1">
      <c r="A179" s="1"/>
      <c r="E179" s="137"/>
    </row>
    <row r="180" spans="1:5" ht="13.5" customHeight="1">
      <c r="A180" s="1"/>
      <c r="E180" s="137"/>
    </row>
    <row r="181" spans="1:5" ht="13.5" customHeight="1">
      <c r="A181" s="1"/>
      <c r="E181" s="137"/>
    </row>
    <row r="182" spans="1:5" ht="13.5" customHeight="1">
      <c r="A182" s="1"/>
      <c r="E182" s="137"/>
    </row>
    <row r="183" spans="1:5" ht="13.5" customHeight="1">
      <c r="A183" s="1"/>
      <c r="E183" s="137"/>
    </row>
    <row r="184" spans="1:5" ht="13.5" customHeight="1">
      <c r="A184" s="1"/>
      <c r="E184" s="137"/>
    </row>
    <row r="185" spans="1:5" ht="13.5" customHeight="1">
      <c r="A185" s="1"/>
      <c r="E185" s="137"/>
    </row>
    <row r="186" spans="1:5" ht="13.5" customHeight="1">
      <c r="A186" s="1"/>
      <c r="E186" s="137"/>
    </row>
    <row r="187" spans="1:5" ht="13.5" customHeight="1">
      <c r="A187" s="1"/>
      <c r="E187" s="137"/>
    </row>
    <row r="188" spans="1:5" ht="13.5" customHeight="1">
      <c r="A188" s="1"/>
      <c r="E188" s="137"/>
    </row>
    <row r="189" spans="1:5" ht="13.5" customHeight="1">
      <c r="A189" s="1"/>
      <c r="E189" s="137"/>
    </row>
    <row r="190" spans="1:5" ht="13.5" customHeight="1">
      <c r="A190" s="1"/>
      <c r="E190" s="137"/>
    </row>
    <row r="191" spans="1:5" ht="13.5" customHeight="1">
      <c r="A191" s="1"/>
      <c r="E191" s="137"/>
    </row>
    <row r="192" spans="1:5" ht="13.5" customHeight="1">
      <c r="A192" s="1"/>
      <c r="E192" s="137"/>
    </row>
    <row r="193" spans="1:5" ht="13.5" customHeight="1">
      <c r="A193" s="1"/>
      <c r="E193" s="137"/>
    </row>
    <row r="194" spans="1:5" ht="13.5" customHeight="1">
      <c r="A194" s="1"/>
      <c r="E194" s="137"/>
    </row>
    <row r="195" spans="1:5" ht="13.5" customHeight="1">
      <c r="A195" s="1"/>
      <c r="E195" s="137"/>
    </row>
    <row r="196" spans="1:5" ht="13.5" customHeight="1">
      <c r="A196" s="1"/>
      <c r="E196" s="137"/>
    </row>
    <row r="197" spans="1:5" ht="13.5" customHeight="1">
      <c r="A197" s="1"/>
      <c r="E197" s="137"/>
    </row>
    <row r="198" spans="1:5" ht="13.5" customHeight="1">
      <c r="A198" s="1"/>
      <c r="E198" s="137"/>
    </row>
    <row r="199" spans="1:5" ht="13.5" customHeight="1">
      <c r="A199" s="1"/>
      <c r="E199" s="137"/>
    </row>
    <row r="200" spans="1:5" ht="13.5" customHeight="1">
      <c r="A200" s="1"/>
      <c r="E200" s="137"/>
    </row>
    <row r="201" spans="1:5" ht="13.5" customHeight="1">
      <c r="A201" s="1"/>
      <c r="E201" s="137"/>
    </row>
    <row r="202" spans="1:5" ht="13.5" customHeight="1">
      <c r="A202" s="1"/>
      <c r="E202" s="137"/>
    </row>
    <row r="203" spans="1:5" ht="13.5" customHeight="1">
      <c r="A203" s="1"/>
      <c r="E203" s="137"/>
    </row>
    <row r="204" spans="1:5" ht="13.5" customHeight="1">
      <c r="A204" s="1"/>
      <c r="E204" s="137"/>
    </row>
    <row r="205" spans="1:5" ht="13.5" customHeight="1">
      <c r="A205" s="1"/>
      <c r="E205" s="137"/>
    </row>
    <row r="206" spans="1:5" ht="13.5" customHeight="1">
      <c r="A206" s="1"/>
      <c r="E206" s="137"/>
    </row>
    <row r="207" spans="1:5" ht="13.5" customHeight="1">
      <c r="A207" s="1"/>
      <c r="E207" s="137"/>
    </row>
    <row r="208" spans="1:5" ht="13.5" customHeight="1">
      <c r="A208" s="1"/>
      <c r="E208" s="137"/>
    </row>
    <row r="209" spans="1:5" ht="13.5" customHeight="1">
      <c r="A209" s="1"/>
      <c r="E209" s="137"/>
    </row>
    <row r="210" spans="1:5" ht="13.5" customHeight="1">
      <c r="A210" s="1"/>
      <c r="E210" s="137"/>
    </row>
    <row r="211" spans="1:5" ht="13.5" customHeight="1">
      <c r="A211" s="1"/>
      <c r="E211" s="137"/>
    </row>
    <row r="212" spans="1:5" ht="13.5" customHeight="1">
      <c r="A212" s="1"/>
      <c r="E212" s="137"/>
    </row>
    <row r="213" spans="1:5" ht="13.5" customHeight="1">
      <c r="A213" s="1"/>
      <c r="E213" s="137"/>
    </row>
    <row r="214" spans="1:5" ht="13.5" customHeight="1">
      <c r="A214" s="1"/>
      <c r="E214" s="137"/>
    </row>
    <row r="215" spans="1:5" ht="13.5" customHeight="1">
      <c r="A215" s="1"/>
      <c r="E215" s="137"/>
    </row>
    <row r="216" spans="1:5" ht="13.5" customHeight="1">
      <c r="A216" s="1"/>
      <c r="E216" s="137"/>
    </row>
    <row r="217" spans="1:5" ht="13.5" customHeight="1">
      <c r="A217" s="1"/>
      <c r="E217" s="137"/>
    </row>
    <row r="218" spans="1:5" ht="13.5" customHeight="1">
      <c r="A218" s="1"/>
      <c r="E218" s="137"/>
    </row>
    <row r="219" spans="1:5" ht="13.5" customHeight="1">
      <c r="A219" s="1"/>
      <c r="E219" s="137"/>
    </row>
    <row r="220" spans="1:5" ht="13.5" customHeight="1">
      <c r="A220" s="1"/>
      <c r="E220" s="137"/>
    </row>
    <row r="221" spans="1:5" ht="13.5" customHeight="1">
      <c r="A221" s="1"/>
      <c r="E221" s="137"/>
    </row>
    <row r="222" spans="1:5" ht="13.5" customHeight="1">
      <c r="A222" s="1"/>
      <c r="E222" s="137"/>
    </row>
    <row r="223" spans="1:5" ht="13.5" customHeight="1">
      <c r="A223" s="1"/>
      <c r="E223" s="137"/>
    </row>
    <row r="224" spans="1:5" ht="13.5" customHeight="1">
      <c r="A224" s="1"/>
      <c r="E224" s="137"/>
    </row>
    <row r="225" spans="1:5" ht="13.5" customHeight="1">
      <c r="A225" s="1"/>
      <c r="E225" s="137"/>
    </row>
    <row r="226" spans="1:5" ht="13.5" customHeight="1">
      <c r="A226" s="1"/>
      <c r="E226" s="137"/>
    </row>
    <row r="227" spans="1:5" ht="13.5" customHeight="1">
      <c r="A227" s="1"/>
      <c r="E227" s="137"/>
    </row>
    <row r="228" spans="1:5" ht="13.5" customHeight="1">
      <c r="A228" s="1"/>
      <c r="E228" s="137"/>
    </row>
    <row r="229" spans="1:5" ht="13.5" customHeight="1">
      <c r="A229" s="1"/>
      <c r="E229" s="137"/>
    </row>
    <row r="230" spans="1:5" ht="13.5" customHeight="1">
      <c r="A230" s="1"/>
      <c r="E230" s="137"/>
    </row>
    <row r="231" spans="1:5" ht="13.5" customHeight="1">
      <c r="A231" s="1"/>
      <c r="E231" s="137"/>
    </row>
    <row r="232" spans="1:5" ht="13.5" customHeight="1">
      <c r="A232" s="1"/>
      <c r="E232" s="137"/>
    </row>
    <row r="233" spans="1:5" ht="13.5" customHeight="1">
      <c r="A233" s="1"/>
      <c r="E233" s="137"/>
    </row>
    <row r="234" spans="1:5" ht="13.5" customHeight="1">
      <c r="A234" s="1"/>
      <c r="E234" s="137"/>
    </row>
    <row r="235" spans="1:5" ht="13.5" customHeight="1">
      <c r="A235" s="1"/>
      <c r="E235" s="137"/>
    </row>
    <row r="236" spans="1:5" ht="13.5" customHeight="1">
      <c r="A236" s="1"/>
      <c r="E236" s="137"/>
    </row>
    <row r="237" spans="1:5" ht="13.5" customHeight="1">
      <c r="A237" s="1"/>
      <c r="E237" s="137"/>
    </row>
    <row r="238" spans="1:5" ht="13.5" customHeight="1">
      <c r="A238" s="1"/>
      <c r="E238" s="137"/>
    </row>
    <row r="239" spans="1:5" ht="13.5" customHeight="1">
      <c r="A239" s="1"/>
      <c r="E239" s="137"/>
    </row>
    <row r="240" spans="1:5" ht="13.5" customHeight="1">
      <c r="A240" s="1"/>
      <c r="E240" s="137"/>
    </row>
    <row r="241" spans="1:5" ht="13.5" customHeight="1">
      <c r="A241" s="1"/>
      <c r="E241" s="137"/>
    </row>
    <row r="242" spans="1:5" ht="13.5" customHeight="1">
      <c r="A242" s="1"/>
      <c r="E242" s="137"/>
    </row>
    <row r="243" spans="1:5" ht="13.5" customHeight="1">
      <c r="A243" s="1"/>
      <c r="E243" s="137"/>
    </row>
    <row r="244" spans="1:5" ht="13.5" customHeight="1">
      <c r="A244" s="1"/>
      <c r="E244" s="137"/>
    </row>
    <row r="245" spans="1:5" ht="13.5" customHeight="1">
      <c r="A245" s="1"/>
      <c r="E245" s="137"/>
    </row>
    <row r="246" spans="1:5" ht="13.5" customHeight="1">
      <c r="A246" s="1"/>
      <c r="E246" s="137"/>
    </row>
    <row r="247" spans="1:5" ht="13.5" customHeight="1">
      <c r="A247" s="1"/>
      <c r="E247" s="137"/>
    </row>
    <row r="248" spans="1:5" ht="13.5" customHeight="1">
      <c r="A248" s="1"/>
      <c r="E248" s="137"/>
    </row>
    <row r="249" spans="1:5" ht="13.5" customHeight="1">
      <c r="A249" s="1"/>
      <c r="E249" s="137"/>
    </row>
    <row r="250" spans="1:5" ht="13.5" customHeight="1">
      <c r="A250" s="1"/>
      <c r="E250" s="137"/>
    </row>
    <row r="251" spans="1:5" ht="13.5" customHeight="1">
      <c r="A251" s="1"/>
      <c r="E251" s="137"/>
    </row>
    <row r="252" spans="1:5" ht="13.5" customHeight="1">
      <c r="A252" s="1"/>
      <c r="E252" s="137"/>
    </row>
    <row r="253" spans="1:5" ht="13.5" customHeight="1">
      <c r="A253" s="1"/>
      <c r="E253" s="137"/>
    </row>
    <row r="254" spans="1:5" ht="13.5" customHeight="1">
      <c r="A254" s="1"/>
      <c r="E254" s="137"/>
    </row>
    <row r="255" spans="1:5" ht="13.5" customHeight="1">
      <c r="A255" s="1"/>
      <c r="E255" s="137"/>
    </row>
    <row r="256" spans="1:5" ht="13.5" customHeight="1">
      <c r="A256" s="1"/>
      <c r="E256" s="137"/>
    </row>
    <row r="257" spans="1:5" ht="13.5" customHeight="1">
      <c r="A257" s="1"/>
      <c r="E257" s="137"/>
    </row>
    <row r="258" spans="1:5" ht="13.5" customHeight="1">
      <c r="A258" s="1"/>
      <c r="E258" s="137"/>
    </row>
    <row r="259" spans="1:5" ht="13.5" customHeight="1">
      <c r="A259" s="1"/>
      <c r="E259" s="137"/>
    </row>
    <row r="260" spans="1:5" ht="13.5" customHeight="1">
      <c r="A260" s="1"/>
      <c r="E260" s="137"/>
    </row>
    <row r="261" spans="1:5" ht="13.5" customHeight="1">
      <c r="A261" s="1"/>
      <c r="E261" s="137"/>
    </row>
    <row r="262" spans="1:5" ht="13.5" customHeight="1">
      <c r="A262" s="1"/>
      <c r="E262" s="137"/>
    </row>
    <row r="263" spans="1:5" ht="13.5" customHeight="1">
      <c r="A263" s="1"/>
      <c r="E263" s="137"/>
    </row>
    <row r="264" spans="1:5" ht="13.5" customHeight="1">
      <c r="A264" s="1"/>
      <c r="E264" s="137"/>
    </row>
    <row r="265" spans="1:5" ht="13.5" customHeight="1">
      <c r="A265" s="1"/>
      <c r="E265" s="137"/>
    </row>
    <row r="266" spans="1:5" ht="13.5" customHeight="1">
      <c r="A266" s="1"/>
      <c r="E266" s="137"/>
    </row>
    <row r="267" spans="1:5" ht="13.5" customHeight="1">
      <c r="A267" s="1"/>
      <c r="E267" s="137"/>
    </row>
    <row r="268" spans="1:5" ht="13.5" customHeight="1">
      <c r="A268" s="1"/>
      <c r="E268" s="137"/>
    </row>
    <row r="269" spans="1:5" ht="13.5" customHeight="1">
      <c r="A269" s="1"/>
      <c r="E269" s="137"/>
    </row>
    <row r="270" spans="1:5" ht="13.5" customHeight="1">
      <c r="A270" s="1"/>
      <c r="E270" s="137"/>
    </row>
    <row r="271" spans="1:5" ht="13.5" customHeight="1">
      <c r="A271" s="1"/>
      <c r="E271" s="137"/>
    </row>
    <row r="272" spans="1:5" ht="13.5" customHeight="1">
      <c r="A272" s="1"/>
      <c r="E272" s="137"/>
    </row>
    <row r="273" spans="1:5" ht="13.5" customHeight="1">
      <c r="A273" s="1"/>
      <c r="E273" s="137"/>
    </row>
    <row r="274" spans="1:5" ht="13.5" customHeight="1">
      <c r="A274" s="1"/>
      <c r="E274" s="137"/>
    </row>
    <row r="275" spans="1:5" ht="13.5" customHeight="1">
      <c r="A275" s="1"/>
      <c r="E275" s="137"/>
    </row>
    <row r="276" spans="1:5" ht="13.5" customHeight="1">
      <c r="A276" s="1"/>
      <c r="E276" s="137"/>
    </row>
    <row r="277" spans="1:5" ht="13.5" customHeight="1">
      <c r="A277" s="1"/>
      <c r="E277" s="137"/>
    </row>
    <row r="278" spans="1:5" ht="13.5" customHeight="1">
      <c r="A278" s="1"/>
      <c r="E278" s="137"/>
    </row>
    <row r="279" spans="1:5" ht="13.5" customHeight="1">
      <c r="A279" s="1"/>
      <c r="E279" s="137"/>
    </row>
    <row r="280" spans="1:5" ht="13.5" customHeight="1">
      <c r="A280" s="1"/>
      <c r="E280" s="137"/>
    </row>
    <row r="281" spans="1:5" ht="13.5" customHeight="1">
      <c r="A281" s="1"/>
      <c r="E281" s="137"/>
    </row>
    <row r="282" spans="1:5" ht="13.5" customHeight="1">
      <c r="A282" s="1"/>
      <c r="E282" s="137"/>
    </row>
    <row r="283" spans="1:5" ht="13.5" customHeight="1">
      <c r="A283" s="1"/>
      <c r="E283" s="137"/>
    </row>
    <row r="284" spans="1:5" ht="13.5" customHeight="1">
      <c r="A284" s="1"/>
      <c r="E284" s="137"/>
    </row>
    <row r="285" spans="1:5" ht="13.5" customHeight="1">
      <c r="A285" s="1"/>
      <c r="E285" s="137"/>
    </row>
    <row r="286" spans="1:5" ht="13.5" customHeight="1">
      <c r="A286" s="1"/>
      <c r="E286" s="137"/>
    </row>
    <row r="287" spans="1:5" ht="13.5" customHeight="1">
      <c r="A287" s="1"/>
      <c r="E287" s="137"/>
    </row>
    <row r="288" spans="1:5" ht="13.5" customHeight="1">
      <c r="A288" s="1"/>
      <c r="E288" s="137"/>
    </row>
    <row r="289" spans="1:5" ht="13.5" customHeight="1">
      <c r="A289" s="1"/>
      <c r="E289" s="137"/>
    </row>
    <row r="290" spans="1:5" ht="13.5" customHeight="1">
      <c r="A290" s="1"/>
      <c r="E290" s="137"/>
    </row>
    <row r="291" spans="1:5" ht="13.5" customHeight="1">
      <c r="A291" s="1"/>
      <c r="E291" s="137"/>
    </row>
    <row r="292" spans="1:5" ht="13.5" customHeight="1">
      <c r="A292" s="1"/>
      <c r="E292" s="137"/>
    </row>
    <row r="293" spans="1:5" ht="13.5" customHeight="1">
      <c r="A293" s="1"/>
      <c r="E293" s="137"/>
    </row>
    <row r="294" spans="1:5" ht="13.5" customHeight="1">
      <c r="A294" s="1"/>
      <c r="E294" s="137"/>
    </row>
    <row r="295" spans="1:5" ht="13.5" customHeight="1">
      <c r="A295" s="1"/>
      <c r="E295" s="137"/>
    </row>
    <row r="296" spans="1:5" ht="13.5" customHeight="1">
      <c r="A296" s="1"/>
      <c r="E296" s="137"/>
    </row>
    <row r="297" spans="1:5" ht="13.5" customHeight="1">
      <c r="A297" s="1"/>
      <c r="E297" s="137"/>
    </row>
    <row r="298" spans="1:5" ht="13.5" customHeight="1">
      <c r="A298" s="1"/>
      <c r="E298" s="137"/>
    </row>
    <row r="299" spans="1:5" ht="13.5" customHeight="1">
      <c r="A299" s="1"/>
      <c r="E299" s="137"/>
    </row>
    <row r="300" spans="1:5" ht="13.5" customHeight="1">
      <c r="A300" s="1"/>
      <c r="E300" s="137"/>
    </row>
    <row r="301" spans="1:5" ht="13.5" customHeight="1">
      <c r="A301" s="1"/>
      <c r="E301" s="137"/>
    </row>
    <row r="302" spans="1:5" ht="13.5" customHeight="1">
      <c r="A302" s="1"/>
      <c r="E302" s="137"/>
    </row>
    <row r="303" spans="1:5" ht="13.5" customHeight="1">
      <c r="A303" s="1"/>
      <c r="E303" s="137"/>
    </row>
    <row r="304" spans="1:5" ht="13.5" customHeight="1">
      <c r="A304" s="1"/>
      <c r="E304" s="137"/>
    </row>
    <row r="305" spans="1:5" ht="13.5" customHeight="1">
      <c r="A305" s="1"/>
      <c r="E305" s="137"/>
    </row>
    <row r="306" spans="1:5" ht="13.5" customHeight="1">
      <c r="A306" s="1"/>
      <c r="E306" s="137"/>
    </row>
    <row r="307" spans="1:5" ht="13.5" customHeight="1">
      <c r="A307" s="1"/>
      <c r="E307" s="137"/>
    </row>
    <row r="308" spans="1:5" ht="13.5" customHeight="1">
      <c r="A308" s="1"/>
      <c r="E308" s="137"/>
    </row>
    <row r="309" spans="1:5" ht="13.5" customHeight="1">
      <c r="A309" s="1"/>
      <c r="E309" s="137"/>
    </row>
    <row r="310" spans="1:5" ht="13.5" customHeight="1">
      <c r="A310" s="1"/>
      <c r="E310" s="137"/>
    </row>
    <row r="311" spans="1:5" ht="13.5" customHeight="1">
      <c r="A311" s="1"/>
      <c r="E311" s="137"/>
    </row>
    <row r="312" spans="1:5" ht="13.5" customHeight="1">
      <c r="A312" s="1"/>
      <c r="E312" s="137"/>
    </row>
    <row r="313" spans="1:5" ht="13.5" customHeight="1">
      <c r="A313" s="1"/>
      <c r="E313" s="137"/>
    </row>
    <row r="314" spans="1:5" ht="13.5" customHeight="1">
      <c r="A314" s="1"/>
      <c r="E314" s="137"/>
    </row>
    <row r="315" spans="1:5" ht="13.5" customHeight="1">
      <c r="A315" s="1"/>
      <c r="E315" s="137"/>
    </row>
    <row r="316" spans="1:5" ht="13.5" customHeight="1">
      <c r="A316" s="1"/>
      <c r="E316" s="137"/>
    </row>
    <row r="317" spans="1:5" ht="13.5" customHeight="1">
      <c r="A317" s="1"/>
      <c r="E317" s="137"/>
    </row>
    <row r="318" spans="1:5" ht="13.5" customHeight="1">
      <c r="A318" s="1"/>
      <c r="E318" s="137"/>
    </row>
    <row r="319" spans="1:5" ht="13.5" customHeight="1">
      <c r="A319" s="1"/>
      <c r="E319" s="137"/>
    </row>
    <row r="320" spans="1:5" ht="13.5" customHeight="1">
      <c r="A320" s="1"/>
      <c r="E320" s="137"/>
    </row>
    <row r="321" spans="1:5" ht="13.5" customHeight="1">
      <c r="A321" s="1"/>
      <c r="E321" s="137"/>
    </row>
    <row r="322" spans="1:5" ht="13.5" customHeight="1">
      <c r="A322" s="1"/>
      <c r="E322" s="137"/>
    </row>
    <row r="323" spans="1:5" ht="13.5" customHeight="1">
      <c r="A323" s="1"/>
      <c r="E323" s="137"/>
    </row>
    <row r="324" spans="1:5" ht="13.5" customHeight="1">
      <c r="A324" s="1"/>
      <c r="E324" s="137"/>
    </row>
    <row r="325" spans="1:5" ht="13.5" customHeight="1">
      <c r="A325" s="1"/>
      <c r="E325" s="137"/>
    </row>
    <row r="326" spans="1:5" ht="13.5" customHeight="1">
      <c r="A326" s="1"/>
      <c r="E326" s="137"/>
    </row>
    <row r="327" spans="1:5" ht="13.5" customHeight="1">
      <c r="A327" s="1"/>
      <c r="E327" s="137"/>
    </row>
    <row r="328" spans="1:5" ht="13.5" customHeight="1">
      <c r="A328" s="1"/>
      <c r="E328" s="137"/>
    </row>
    <row r="329" spans="1:5" ht="13.5" customHeight="1">
      <c r="A329" s="1"/>
      <c r="E329" s="137"/>
    </row>
    <row r="330" spans="1:5" ht="13.5" customHeight="1">
      <c r="A330" s="1"/>
      <c r="E330" s="137"/>
    </row>
    <row r="331" spans="1:5" ht="13.5" customHeight="1">
      <c r="A331" s="1"/>
      <c r="E331" s="137"/>
    </row>
    <row r="332" spans="1:5" ht="13.5" customHeight="1">
      <c r="A332" s="1"/>
      <c r="E332" s="137"/>
    </row>
    <row r="333" spans="1:5" ht="13.5" customHeight="1">
      <c r="A333" s="1"/>
      <c r="E333" s="137"/>
    </row>
    <row r="334" spans="1:5" ht="13.5" customHeight="1">
      <c r="A334" s="1"/>
      <c r="E334" s="137"/>
    </row>
    <row r="335" spans="1:5" ht="13.5" customHeight="1">
      <c r="A335" s="1"/>
      <c r="E335" s="137"/>
    </row>
    <row r="336" spans="1:5" ht="13.5" customHeight="1">
      <c r="A336" s="1"/>
      <c r="E336" s="137"/>
    </row>
    <row r="337" spans="1:5" ht="13.5" customHeight="1">
      <c r="A337" s="1"/>
      <c r="E337" s="137"/>
    </row>
    <row r="338" spans="1:5" ht="13.5" customHeight="1">
      <c r="A338" s="1"/>
      <c r="E338" s="137"/>
    </row>
    <row r="339" spans="1:5" ht="13.5" customHeight="1">
      <c r="A339" s="1"/>
      <c r="E339" s="137"/>
    </row>
    <row r="340" spans="1:5" ht="13.5" customHeight="1">
      <c r="A340" s="1"/>
      <c r="E340" s="137"/>
    </row>
    <row r="341" spans="1:5" ht="13.5" customHeight="1">
      <c r="A341" s="1"/>
      <c r="E341" s="137"/>
    </row>
    <row r="342" spans="1:5" ht="13.5" customHeight="1">
      <c r="A342" s="1"/>
      <c r="E342" s="137"/>
    </row>
    <row r="343" spans="1:5" ht="13.5" customHeight="1">
      <c r="A343" s="1"/>
      <c r="E343" s="137"/>
    </row>
    <row r="344" spans="1:5" ht="13.5" customHeight="1">
      <c r="A344" s="1"/>
      <c r="E344" s="137"/>
    </row>
    <row r="345" spans="1:5" ht="13.5" customHeight="1">
      <c r="A345" s="1"/>
      <c r="E345" s="137"/>
    </row>
    <row r="346" spans="1:5" ht="13.5" customHeight="1">
      <c r="A346" s="1"/>
      <c r="E346" s="137"/>
    </row>
    <row r="347" spans="1:5" ht="13.5" customHeight="1">
      <c r="A347" s="1"/>
      <c r="E347" s="137"/>
    </row>
    <row r="348" spans="1:5" ht="13.5" customHeight="1">
      <c r="A348" s="1"/>
      <c r="E348" s="137"/>
    </row>
    <row r="349" spans="1:5" ht="13.5" customHeight="1">
      <c r="A349" s="1"/>
      <c r="E349" s="137"/>
    </row>
    <row r="350" spans="1:5" ht="13.5" customHeight="1">
      <c r="A350" s="1"/>
      <c r="E350" s="137"/>
    </row>
    <row r="351" spans="1:5" ht="13.5" customHeight="1">
      <c r="A351" s="1"/>
      <c r="E351" s="137"/>
    </row>
    <row r="352" spans="1:5" ht="13.5" customHeight="1">
      <c r="A352" s="1"/>
      <c r="E352" s="137"/>
    </row>
    <row r="353" spans="1:5" ht="13.5" customHeight="1">
      <c r="A353" s="1"/>
      <c r="E353" s="137"/>
    </row>
    <row r="354" spans="1:5" ht="13.5" customHeight="1">
      <c r="A354" s="1"/>
      <c r="E354" s="137"/>
    </row>
    <row r="355" spans="1:5" ht="13.5" customHeight="1">
      <c r="A355" s="1"/>
      <c r="E355" s="137"/>
    </row>
    <row r="356" spans="1:5" ht="13.5" customHeight="1">
      <c r="A356" s="1"/>
      <c r="E356" s="137"/>
    </row>
    <row r="357" spans="1:5" ht="13.5" customHeight="1">
      <c r="A357" s="1"/>
      <c r="E357" s="137"/>
    </row>
    <row r="358" spans="1:5" ht="13.5" customHeight="1">
      <c r="A358" s="1"/>
      <c r="E358" s="137"/>
    </row>
    <row r="359" spans="1:5" ht="13.5" customHeight="1">
      <c r="A359" s="1"/>
      <c r="E359" s="137"/>
    </row>
    <row r="360" spans="1:5" ht="13.5" customHeight="1">
      <c r="A360" s="1"/>
      <c r="E360" s="137"/>
    </row>
    <row r="361" spans="1:5" ht="13.5" customHeight="1">
      <c r="A361" s="1"/>
      <c r="E361" s="137"/>
    </row>
    <row r="362" spans="1:5" ht="13.5" customHeight="1">
      <c r="A362" s="1"/>
      <c r="E362" s="137"/>
    </row>
    <row r="363" spans="1:5" ht="13.5" customHeight="1">
      <c r="A363" s="1"/>
      <c r="E363" s="137"/>
    </row>
    <row r="364" spans="1:5" ht="13.5" customHeight="1">
      <c r="A364" s="1"/>
      <c r="E364" s="137"/>
    </row>
    <row r="365" spans="1:5" ht="13.5" customHeight="1">
      <c r="A365" s="1"/>
      <c r="E365" s="137"/>
    </row>
    <row r="366" spans="1:5" ht="13.5" customHeight="1">
      <c r="A366" s="1"/>
      <c r="E366" s="137"/>
    </row>
    <row r="367" spans="1:5" ht="13.5" customHeight="1">
      <c r="A367" s="1"/>
      <c r="E367" s="137"/>
    </row>
    <row r="368" spans="1:5" ht="13.5" customHeight="1">
      <c r="A368" s="1"/>
      <c r="E368" s="137"/>
    </row>
    <row r="369" spans="1:5" ht="13.5" customHeight="1">
      <c r="A369" s="1"/>
      <c r="E369" s="137"/>
    </row>
    <row r="370" spans="1:5" ht="13.5" customHeight="1">
      <c r="A370" s="1"/>
      <c r="E370" s="137"/>
    </row>
    <row r="371" spans="1:5" ht="13.5" customHeight="1">
      <c r="A371" s="1"/>
      <c r="E371" s="137"/>
    </row>
    <row r="372" spans="1:5" ht="13.5" customHeight="1">
      <c r="A372" s="1"/>
      <c r="E372" s="137"/>
    </row>
    <row r="373" spans="1:5" ht="13.5" customHeight="1">
      <c r="A373" s="1"/>
      <c r="E373" s="137"/>
    </row>
    <row r="374" spans="1:5" ht="13.5" customHeight="1">
      <c r="A374" s="1"/>
      <c r="E374" s="137"/>
    </row>
    <row r="375" spans="1:5" ht="13.5" customHeight="1">
      <c r="A375" s="1"/>
      <c r="E375" s="137"/>
    </row>
    <row r="376" spans="1:5" ht="13.5" customHeight="1">
      <c r="A376" s="1"/>
      <c r="E376" s="137"/>
    </row>
    <row r="377" spans="1:5" ht="13.5" customHeight="1">
      <c r="A377" s="1"/>
      <c r="E377" s="137"/>
    </row>
    <row r="378" spans="1:5" ht="13.5" customHeight="1">
      <c r="A378" s="1"/>
      <c r="E378" s="137"/>
    </row>
    <row r="379" spans="1:5" ht="13.5" customHeight="1">
      <c r="A379" s="1"/>
      <c r="E379" s="137"/>
    </row>
    <row r="380" spans="1:5" ht="13.5" customHeight="1">
      <c r="A380" s="1"/>
      <c r="E380" s="137"/>
    </row>
    <row r="381" spans="1:5" ht="13.5" customHeight="1">
      <c r="A381" s="1"/>
      <c r="E381" s="137"/>
    </row>
    <row r="382" spans="1:5" ht="13.5" customHeight="1">
      <c r="A382" s="1"/>
      <c r="E382" s="137"/>
    </row>
    <row r="383" spans="1:5" ht="13.5" customHeight="1">
      <c r="A383" s="1"/>
      <c r="E383" s="137"/>
    </row>
    <row r="384" spans="1:5" ht="13.5" customHeight="1">
      <c r="A384" s="1"/>
      <c r="E384" s="137"/>
    </row>
    <row r="385" spans="1:5" ht="13.5" customHeight="1">
      <c r="A385" s="1"/>
      <c r="E385" s="137"/>
    </row>
    <row r="386" spans="1:5" ht="13.5" customHeight="1">
      <c r="A386" s="1"/>
      <c r="E386" s="137"/>
    </row>
    <row r="387" spans="1:5" ht="13.5" customHeight="1">
      <c r="A387" s="1"/>
      <c r="E387" s="137"/>
    </row>
    <row r="388" spans="1:5" ht="13.5" customHeight="1">
      <c r="A388" s="1"/>
      <c r="E388" s="137"/>
    </row>
    <row r="389" spans="1:5" ht="13.5" customHeight="1">
      <c r="A389" s="1"/>
      <c r="E389" s="137"/>
    </row>
    <row r="390" spans="1:5" ht="13.5" customHeight="1">
      <c r="A390" s="1"/>
      <c r="E390" s="137"/>
    </row>
    <row r="391" spans="1:5" ht="13.5" customHeight="1">
      <c r="A391" s="1"/>
      <c r="E391" s="137"/>
    </row>
    <row r="392" spans="1:5" ht="13.5" customHeight="1">
      <c r="A392" s="1"/>
      <c r="E392" s="137"/>
    </row>
    <row r="393" spans="1:5" ht="13.5" customHeight="1">
      <c r="A393" s="1"/>
      <c r="E393" s="137"/>
    </row>
    <row r="394" spans="1:5" ht="13.5" customHeight="1">
      <c r="A394" s="1"/>
      <c r="E394" s="137"/>
    </row>
    <row r="395" spans="1:5" ht="13.5" customHeight="1">
      <c r="A395" s="1"/>
      <c r="E395" s="137"/>
    </row>
    <row r="396" spans="1:5" ht="13.5" customHeight="1">
      <c r="A396" s="1"/>
      <c r="E396" s="137"/>
    </row>
    <row r="397" spans="1:5" ht="13.5" customHeight="1">
      <c r="A397" s="1"/>
      <c r="E397" s="137"/>
    </row>
    <row r="398" spans="1:5" ht="13.5" customHeight="1">
      <c r="A398" s="1"/>
      <c r="E398" s="137"/>
    </row>
    <row r="399" spans="1:5" ht="13.5" customHeight="1">
      <c r="A399" s="1"/>
      <c r="E399" s="137"/>
    </row>
    <row r="400" spans="1:5" ht="13.5" customHeight="1">
      <c r="A400" s="1"/>
      <c r="E400" s="137"/>
    </row>
    <row r="401" spans="1:5" ht="13.5" customHeight="1">
      <c r="A401" s="1"/>
      <c r="E401" s="137"/>
    </row>
    <row r="402" spans="1:5" ht="13.5" customHeight="1">
      <c r="A402" s="1"/>
      <c r="E402" s="137"/>
    </row>
    <row r="403" spans="1:5" ht="13.5" customHeight="1">
      <c r="A403" s="1"/>
      <c r="E403" s="137"/>
    </row>
    <row r="404" spans="1:5" ht="13.5" customHeight="1">
      <c r="A404" s="1"/>
      <c r="E404" s="137"/>
    </row>
    <row r="405" spans="1:5" ht="13.5" customHeight="1">
      <c r="A405" s="1"/>
      <c r="E405" s="137"/>
    </row>
    <row r="406" spans="1:5" ht="13.5" customHeight="1">
      <c r="A406" s="1"/>
      <c r="E406" s="137"/>
    </row>
    <row r="407" spans="1:5" ht="13.5" customHeight="1">
      <c r="A407" s="1"/>
      <c r="E407" s="137"/>
    </row>
    <row r="408" spans="1:5" ht="13.5" customHeight="1">
      <c r="A408" s="1"/>
      <c r="E408" s="137"/>
    </row>
    <row r="409" spans="1:5" ht="13.5" customHeight="1">
      <c r="A409" s="1"/>
      <c r="E409" s="137"/>
    </row>
    <row r="410" spans="1:5" ht="13.5" customHeight="1">
      <c r="A410" s="1"/>
      <c r="E410" s="137"/>
    </row>
    <row r="411" spans="1:5" ht="13.5" customHeight="1">
      <c r="A411" s="1"/>
      <c r="E411" s="137"/>
    </row>
    <row r="412" spans="1:5" ht="13.5" customHeight="1">
      <c r="A412" s="1"/>
      <c r="E412" s="137"/>
    </row>
    <row r="413" spans="1:5" ht="13.5" customHeight="1">
      <c r="A413" s="1"/>
      <c r="E413" s="137"/>
    </row>
    <row r="414" spans="1:5" ht="13.5" customHeight="1">
      <c r="A414" s="1"/>
      <c r="E414" s="137"/>
    </row>
    <row r="415" spans="1:5" ht="13.5" customHeight="1">
      <c r="A415" s="1"/>
      <c r="E415" s="137"/>
    </row>
    <row r="416" spans="1:5" ht="13.5" customHeight="1">
      <c r="A416" s="1"/>
      <c r="E416" s="137"/>
    </row>
    <row r="417" spans="1:5" ht="13.5" customHeight="1">
      <c r="A417" s="1"/>
      <c r="E417" s="137"/>
    </row>
    <row r="418" spans="1:5" ht="13.5" customHeight="1">
      <c r="A418" s="1"/>
      <c r="E418" s="137"/>
    </row>
    <row r="419" spans="1:5" ht="13.5" customHeight="1">
      <c r="A419" s="1"/>
      <c r="E419" s="137"/>
    </row>
    <row r="420" spans="1:5" ht="13.5" customHeight="1">
      <c r="A420" s="1"/>
      <c r="E420" s="137"/>
    </row>
    <row r="421" spans="1:5" ht="13.5" customHeight="1">
      <c r="A421" s="1"/>
      <c r="E421" s="137"/>
    </row>
    <row r="422" spans="1:5" ht="13.5" customHeight="1">
      <c r="A422" s="1"/>
      <c r="E422" s="137"/>
    </row>
    <row r="423" spans="1:5" ht="13.5" customHeight="1">
      <c r="A423" s="1"/>
      <c r="E423" s="137"/>
    </row>
    <row r="424" spans="1:5" ht="13.5" customHeight="1">
      <c r="A424" s="1"/>
      <c r="E424" s="137"/>
    </row>
    <row r="425" spans="1:5" ht="13.5" customHeight="1">
      <c r="A425" s="1"/>
      <c r="E425" s="137"/>
    </row>
    <row r="426" spans="1:5" ht="13.5" customHeight="1">
      <c r="A426" s="1"/>
      <c r="E426" s="137"/>
    </row>
    <row r="427" spans="1:5" ht="13.5" customHeight="1">
      <c r="A427" s="1"/>
      <c r="E427" s="137"/>
    </row>
    <row r="428" spans="1:5" ht="13.5" customHeight="1">
      <c r="A428" s="1"/>
      <c r="E428" s="137"/>
    </row>
    <row r="429" spans="1:5" ht="13.5" customHeight="1">
      <c r="A429" s="1"/>
      <c r="E429" s="137"/>
    </row>
    <row r="430" spans="1:5" ht="13.5" customHeight="1">
      <c r="A430" s="1"/>
      <c r="E430" s="137"/>
    </row>
    <row r="431" spans="1:5" ht="13.5" customHeight="1">
      <c r="A431" s="1"/>
      <c r="E431" s="137"/>
    </row>
    <row r="432" spans="1:5" ht="13.5" customHeight="1">
      <c r="A432" s="1"/>
      <c r="E432" s="137"/>
    </row>
    <row r="433" spans="1:5" ht="13.5" customHeight="1">
      <c r="A433" s="1"/>
      <c r="E433" s="137"/>
    </row>
    <row r="434" spans="1:5" ht="13.5" customHeight="1">
      <c r="A434" s="1"/>
      <c r="E434" s="137"/>
    </row>
    <row r="435" spans="1:5" ht="13.5" customHeight="1">
      <c r="A435" s="1"/>
      <c r="E435" s="137"/>
    </row>
    <row r="436" spans="1:5" ht="13.5" customHeight="1">
      <c r="A436" s="1"/>
      <c r="E436" s="137"/>
    </row>
    <row r="437" spans="1:5" ht="13.5" customHeight="1">
      <c r="A437" s="1"/>
      <c r="E437" s="137"/>
    </row>
    <row r="438" spans="1:5" ht="13.5" customHeight="1">
      <c r="A438" s="1"/>
      <c r="E438" s="137"/>
    </row>
    <row r="439" spans="1:5" ht="13.5" customHeight="1">
      <c r="A439" s="1"/>
      <c r="E439" s="137"/>
    </row>
    <row r="440" spans="1:5" ht="13.5" customHeight="1">
      <c r="A440" s="1"/>
      <c r="E440" s="137"/>
    </row>
    <row r="441" spans="1:5" ht="13.5" customHeight="1">
      <c r="A441" s="1"/>
      <c r="E441" s="137"/>
    </row>
    <row r="442" spans="1:5" ht="13.5" customHeight="1">
      <c r="A442" s="1"/>
      <c r="E442" s="137"/>
    </row>
    <row r="443" spans="1:5" ht="13.5" customHeight="1">
      <c r="A443" s="1"/>
      <c r="E443" s="137"/>
    </row>
    <row r="444" spans="1:5" ht="13.5" customHeight="1">
      <c r="A444" s="1"/>
      <c r="E444" s="137"/>
    </row>
    <row r="445" spans="1:5" ht="13.5" customHeight="1">
      <c r="A445" s="1"/>
      <c r="E445" s="137"/>
    </row>
    <row r="446" spans="1:5" ht="13.5" customHeight="1">
      <c r="A446" s="1"/>
      <c r="E446" s="137"/>
    </row>
    <row r="447" spans="1:5" ht="13.5" customHeight="1">
      <c r="A447" s="1"/>
      <c r="E447" s="137"/>
    </row>
    <row r="448" spans="1:5" ht="13.5" customHeight="1">
      <c r="A448" s="1"/>
      <c r="E448" s="137"/>
    </row>
    <row r="449" spans="1:5" ht="13.5" customHeight="1">
      <c r="A449" s="1"/>
      <c r="E449" s="137"/>
    </row>
    <row r="450" spans="1:5" ht="13.5" customHeight="1">
      <c r="A450" s="1"/>
      <c r="E450" s="137"/>
    </row>
    <row r="451" spans="1:5" ht="13.5" customHeight="1">
      <c r="A451" s="1"/>
      <c r="E451" s="137"/>
    </row>
    <row r="452" spans="1:5" ht="13.5" customHeight="1">
      <c r="A452" s="1"/>
      <c r="E452" s="137"/>
    </row>
    <row r="453" spans="1:5" ht="13.5" customHeight="1">
      <c r="A453" s="1"/>
      <c r="E453" s="137"/>
    </row>
    <row r="454" spans="1:5" ht="13.5" customHeight="1">
      <c r="A454" s="1"/>
      <c r="E454" s="137"/>
    </row>
    <row r="455" spans="1:5" ht="13.5" customHeight="1">
      <c r="A455" s="1"/>
      <c r="E455" s="137"/>
    </row>
    <row r="456" spans="1:5" ht="13.5" customHeight="1">
      <c r="A456" s="1"/>
      <c r="E456" s="137"/>
    </row>
    <row r="457" spans="1:5" ht="13.5" customHeight="1">
      <c r="A457" s="1"/>
      <c r="E457" s="137"/>
    </row>
    <row r="458" spans="1:5" ht="13.5" customHeight="1">
      <c r="A458" s="1"/>
      <c r="E458" s="137"/>
    </row>
    <row r="459" spans="1:5" ht="13.5" customHeight="1">
      <c r="A459" s="1"/>
      <c r="E459" s="137"/>
    </row>
    <row r="460" spans="1:5" ht="13.5" customHeight="1">
      <c r="A460" s="1"/>
      <c r="E460" s="137"/>
    </row>
    <row r="461" spans="1:5" ht="13.5" customHeight="1">
      <c r="A461" s="1"/>
      <c r="E461" s="137"/>
    </row>
    <row r="462" spans="1:5" ht="13.5" customHeight="1">
      <c r="A462" s="1"/>
      <c r="E462" s="137"/>
    </row>
    <row r="463" spans="1:5" ht="13.5" customHeight="1">
      <c r="A463" s="1"/>
      <c r="E463" s="137"/>
    </row>
    <row r="464" spans="1:5" ht="13.5" customHeight="1">
      <c r="A464" s="1"/>
      <c r="E464" s="137"/>
    </row>
    <row r="465" spans="1:5" ht="13.5" customHeight="1">
      <c r="A465" s="1"/>
      <c r="E465" s="137"/>
    </row>
    <row r="466" spans="1:5" ht="13.5" customHeight="1">
      <c r="A466" s="1"/>
      <c r="E466" s="137"/>
    </row>
    <row r="467" spans="1:5" ht="13.5" customHeight="1">
      <c r="A467" s="1"/>
      <c r="E467" s="137"/>
    </row>
    <row r="468" spans="1:5" ht="13.5" customHeight="1">
      <c r="A468" s="1"/>
      <c r="E468" s="137"/>
    </row>
    <row r="469" spans="1:5" ht="13.5" customHeight="1">
      <c r="A469" s="1"/>
      <c r="E469" s="137"/>
    </row>
    <row r="470" spans="1:5" ht="13.5" customHeight="1">
      <c r="A470" s="1"/>
      <c r="E470" s="137"/>
    </row>
    <row r="471" spans="1:5" ht="13.5" customHeight="1">
      <c r="A471" s="1"/>
      <c r="E471" s="137"/>
    </row>
    <row r="472" spans="1:5" ht="13.5" customHeight="1">
      <c r="A472" s="1"/>
      <c r="E472" s="137"/>
    </row>
    <row r="473" spans="1:5" ht="13.5" customHeight="1">
      <c r="A473" s="1"/>
      <c r="E473" s="137"/>
    </row>
    <row r="474" spans="1:5" ht="13.5" customHeight="1">
      <c r="A474" s="1"/>
      <c r="E474" s="137"/>
    </row>
    <row r="475" spans="1:5" ht="13.5" customHeight="1">
      <c r="A475" s="1"/>
      <c r="E475" s="137"/>
    </row>
    <row r="476" spans="1:5" ht="13.5" customHeight="1">
      <c r="A476" s="1"/>
      <c r="E476" s="137"/>
    </row>
    <row r="477" spans="1:5" ht="13.5" customHeight="1">
      <c r="A477" s="1"/>
      <c r="E477" s="137"/>
    </row>
    <row r="478" spans="1:5" ht="13.5" customHeight="1">
      <c r="A478" s="1"/>
      <c r="E478" s="137"/>
    </row>
    <row r="479" spans="1:5" ht="13.5" customHeight="1">
      <c r="A479" s="1"/>
      <c r="E479" s="137"/>
    </row>
    <row r="480" spans="1:5" ht="13.5" customHeight="1">
      <c r="A480" s="1"/>
      <c r="E480" s="137"/>
    </row>
    <row r="481" spans="1:5" ht="13.5" customHeight="1">
      <c r="A481" s="1"/>
      <c r="E481" s="137"/>
    </row>
    <row r="482" spans="1:5" ht="13.5" customHeight="1">
      <c r="A482" s="1"/>
      <c r="E482" s="137"/>
    </row>
    <row r="483" spans="1:5" ht="13.5" customHeight="1">
      <c r="A483" s="1"/>
      <c r="E483" s="137"/>
    </row>
    <row r="484" spans="1:5" ht="13.5" customHeight="1">
      <c r="A484" s="1"/>
      <c r="E484" s="137"/>
    </row>
    <row r="485" spans="1:5" ht="13.5" customHeight="1">
      <c r="A485" s="1"/>
      <c r="E485" s="137"/>
    </row>
    <row r="486" spans="1:5" ht="13.5" customHeight="1">
      <c r="A486" s="1"/>
      <c r="E486" s="137"/>
    </row>
    <row r="487" spans="1:5" ht="13.5" customHeight="1">
      <c r="A487" s="1"/>
      <c r="E487" s="137"/>
    </row>
    <row r="488" spans="1:5" ht="13.5" customHeight="1">
      <c r="A488" s="1"/>
      <c r="E488" s="137"/>
    </row>
    <row r="489" spans="1:5" ht="13.5" customHeight="1">
      <c r="A489" s="1"/>
      <c r="E489" s="137"/>
    </row>
    <row r="490" spans="1:5" ht="13.5" customHeight="1">
      <c r="A490" s="1"/>
      <c r="E490" s="137"/>
    </row>
    <row r="491" spans="1:5" ht="13.5" customHeight="1">
      <c r="A491" s="1"/>
      <c r="E491" s="137"/>
    </row>
    <row r="492" spans="1:5" ht="13.5" customHeight="1">
      <c r="A492" s="1"/>
      <c r="E492" s="137"/>
    </row>
    <row r="493" spans="1:5" ht="13.5" customHeight="1">
      <c r="A493" s="1"/>
      <c r="E493" s="137"/>
    </row>
    <row r="494" spans="1:5" ht="13.5" customHeight="1">
      <c r="A494" s="1"/>
      <c r="E494" s="137"/>
    </row>
    <row r="495" spans="1:5" ht="13.5" customHeight="1">
      <c r="A495" s="1"/>
      <c r="E495" s="137"/>
    </row>
    <row r="496" spans="1:5" ht="13.5" customHeight="1">
      <c r="A496" s="1"/>
      <c r="E496" s="137"/>
    </row>
    <row r="497" spans="1:5" ht="13.5" customHeight="1">
      <c r="A497" s="1"/>
      <c r="E497" s="137"/>
    </row>
    <row r="498" spans="1:5" ht="13.5" customHeight="1">
      <c r="A498" s="1"/>
      <c r="E498" s="137"/>
    </row>
    <row r="499" spans="1:5" ht="13.5" customHeight="1">
      <c r="A499" s="1"/>
      <c r="E499" s="137"/>
    </row>
    <row r="500" spans="1:5" ht="13.5" customHeight="1">
      <c r="A500" s="1"/>
      <c r="E500" s="137"/>
    </row>
    <row r="501" spans="1:5" ht="13.5" customHeight="1">
      <c r="A501" s="1"/>
      <c r="E501" s="137"/>
    </row>
    <row r="502" spans="1:5" ht="13.5" customHeight="1">
      <c r="A502" s="1"/>
      <c r="E502" s="137"/>
    </row>
    <row r="503" spans="1:5" ht="13.5" customHeight="1">
      <c r="A503" s="1"/>
      <c r="E503" s="137"/>
    </row>
    <row r="504" spans="1:5" ht="13.5" customHeight="1">
      <c r="A504" s="1"/>
      <c r="E504" s="137"/>
    </row>
    <row r="505" spans="1:5" ht="13.5" customHeight="1">
      <c r="A505" s="1"/>
      <c r="E505" s="137"/>
    </row>
    <row r="506" spans="1:5" ht="13.5" customHeight="1">
      <c r="A506" s="1"/>
      <c r="E506" s="137"/>
    </row>
    <row r="507" spans="1:5" ht="13.5" customHeight="1">
      <c r="A507" s="1"/>
      <c r="E507" s="137"/>
    </row>
    <row r="508" spans="1:5" ht="13.5" customHeight="1">
      <c r="A508" s="1"/>
      <c r="E508" s="137"/>
    </row>
    <row r="509" spans="1:5" ht="13.5" customHeight="1">
      <c r="A509" s="1"/>
      <c r="E509" s="137"/>
    </row>
    <row r="510" spans="1:5" ht="13.5" customHeight="1">
      <c r="A510" s="1"/>
      <c r="E510" s="137"/>
    </row>
    <row r="511" spans="1:5" ht="13.5" customHeight="1">
      <c r="A511" s="1"/>
      <c r="E511" s="137"/>
    </row>
    <row r="512" spans="1:5" ht="13.5" customHeight="1">
      <c r="A512" s="1"/>
      <c r="E512" s="137"/>
    </row>
    <row r="513" spans="1:5" ht="13.5" customHeight="1">
      <c r="A513" s="1"/>
      <c r="E513" s="137"/>
    </row>
    <row r="514" spans="1:5" ht="13.5" customHeight="1">
      <c r="A514" s="1"/>
      <c r="E514" s="137"/>
    </row>
    <row r="515" spans="1:5" ht="13.5" customHeight="1">
      <c r="A515" s="1"/>
      <c r="E515" s="137"/>
    </row>
    <row r="516" spans="1:5" ht="13.5" customHeight="1">
      <c r="A516" s="1"/>
      <c r="E516" s="137"/>
    </row>
    <row r="517" spans="1:5" ht="13.5" customHeight="1">
      <c r="A517" s="1"/>
      <c r="E517" s="137"/>
    </row>
    <row r="518" spans="1:5" ht="13.5" customHeight="1">
      <c r="A518" s="1"/>
      <c r="E518" s="137"/>
    </row>
    <row r="519" spans="1:5" ht="13.5" customHeight="1">
      <c r="A519" s="1"/>
      <c r="E519" s="137"/>
    </row>
    <row r="520" spans="1:5" ht="13.5" customHeight="1">
      <c r="A520" s="1"/>
      <c r="E520" s="137"/>
    </row>
    <row r="521" spans="1:5" ht="13.5" customHeight="1">
      <c r="A521" s="1"/>
      <c r="E521" s="137"/>
    </row>
    <row r="522" spans="1:5" ht="13.5" customHeight="1">
      <c r="A522" s="1"/>
      <c r="E522" s="137"/>
    </row>
    <row r="523" spans="1:5" ht="13.5" customHeight="1">
      <c r="A523" s="1"/>
      <c r="E523" s="137"/>
    </row>
    <row r="524" spans="1:5" ht="13.5" customHeight="1">
      <c r="A524" s="1"/>
      <c r="E524" s="137"/>
    </row>
    <row r="525" spans="1:5" ht="13.5" customHeight="1">
      <c r="A525" s="1"/>
      <c r="E525" s="137"/>
    </row>
    <row r="526" spans="1:5" ht="13.5" customHeight="1">
      <c r="A526" s="1"/>
      <c r="E526" s="137"/>
    </row>
    <row r="527" spans="1:5" ht="13.5" customHeight="1">
      <c r="A527" s="1"/>
      <c r="E527" s="137"/>
    </row>
    <row r="528" spans="1:5" ht="13.5" customHeight="1">
      <c r="A528" s="1"/>
      <c r="E528" s="137"/>
    </row>
    <row r="529" spans="1:5" ht="13.5" customHeight="1">
      <c r="A529" s="1"/>
      <c r="E529" s="137"/>
    </row>
    <row r="530" spans="1:5" ht="13.5" customHeight="1">
      <c r="A530" s="1"/>
      <c r="E530" s="137"/>
    </row>
    <row r="531" spans="1:5" ht="13.5" customHeight="1">
      <c r="A531" s="1"/>
      <c r="E531" s="137"/>
    </row>
    <row r="532" spans="1:5" ht="13.5" customHeight="1">
      <c r="A532" s="1"/>
      <c r="E532" s="137"/>
    </row>
    <row r="533" spans="1:5" ht="13.5" customHeight="1">
      <c r="A533" s="1"/>
      <c r="E533" s="137"/>
    </row>
    <row r="534" spans="1:5" ht="13.5" customHeight="1">
      <c r="A534" s="1"/>
      <c r="E534" s="137"/>
    </row>
    <row r="535" spans="1:5" ht="13.5" customHeight="1">
      <c r="A535" s="1"/>
      <c r="E535" s="137"/>
    </row>
    <row r="536" spans="1:5" ht="13.5" customHeight="1">
      <c r="A536" s="1"/>
      <c r="E536" s="137"/>
    </row>
    <row r="537" spans="1:5" ht="13.5" customHeight="1">
      <c r="A537" s="1"/>
      <c r="E537" s="137"/>
    </row>
    <row r="538" spans="1:5" ht="13.5" customHeight="1">
      <c r="A538" s="1"/>
      <c r="E538" s="137"/>
    </row>
    <row r="539" spans="1:5" ht="13.5" customHeight="1">
      <c r="A539" s="1"/>
      <c r="E539" s="137"/>
    </row>
    <row r="540" spans="1:5" ht="13.5" customHeight="1">
      <c r="A540" s="1"/>
      <c r="E540" s="137"/>
    </row>
    <row r="541" spans="1:5" ht="13.5" customHeight="1">
      <c r="A541" s="1"/>
      <c r="E541" s="137"/>
    </row>
    <row r="542" spans="1:5" ht="13.5" customHeight="1">
      <c r="A542" s="1"/>
      <c r="E542" s="137"/>
    </row>
    <row r="543" spans="1:5" ht="13.5" customHeight="1">
      <c r="A543" s="1"/>
      <c r="E543" s="137"/>
    </row>
    <row r="544" spans="1:5" ht="13.5" customHeight="1">
      <c r="A544" s="1"/>
      <c r="E544" s="137"/>
    </row>
    <row r="545" spans="1:5" ht="13.5" customHeight="1">
      <c r="A545" s="1"/>
      <c r="E545" s="137"/>
    </row>
    <row r="546" spans="1:5" ht="13.5" customHeight="1">
      <c r="A546" s="1"/>
      <c r="E546" s="137"/>
    </row>
    <row r="547" spans="1:5" ht="13.5" customHeight="1">
      <c r="A547" s="1"/>
      <c r="E547" s="137"/>
    </row>
    <row r="548" spans="1:5" ht="13.5" customHeight="1">
      <c r="A548" s="1"/>
      <c r="E548" s="137"/>
    </row>
    <row r="549" spans="1:5" ht="13.5" customHeight="1">
      <c r="A549" s="1"/>
      <c r="E549" s="137"/>
    </row>
    <row r="550" spans="1:5" ht="13.5" customHeight="1">
      <c r="A550" s="1"/>
      <c r="E550" s="137"/>
    </row>
    <row r="551" spans="1:5" ht="13.5" customHeight="1">
      <c r="A551" s="1"/>
      <c r="E551" s="137"/>
    </row>
    <row r="552" spans="1:5" ht="13.5" customHeight="1">
      <c r="A552" s="1"/>
      <c r="E552" s="137"/>
    </row>
    <row r="553" spans="1:5" ht="13.5" customHeight="1">
      <c r="A553" s="1"/>
      <c r="E553" s="137"/>
    </row>
    <row r="554" spans="1:5" ht="13.5" customHeight="1">
      <c r="A554" s="1"/>
      <c r="E554" s="137"/>
    </row>
    <row r="555" spans="1:5" ht="13.5" customHeight="1">
      <c r="A555" s="1"/>
      <c r="E555" s="137"/>
    </row>
    <row r="556" spans="1:5" ht="13.5" customHeight="1">
      <c r="A556" s="1"/>
      <c r="E556" s="137"/>
    </row>
    <row r="557" spans="1:5" ht="13.5" customHeight="1">
      <c r="A557" s="1"/>
      <c r="E557" s="137"/>
    </row>
    <row r="558" spans="1:5" ht="13.5" customHeight="1">
      <c r="A558" s="1"/>
      <c r="E558" s="137"/>
    </row>
    <row r="559" spans="1:5" ht="13.5" customHeight="1">
      <c r="A559" s="1"/>
      <c r="E559" s="137"/>
    </row>
    <row r="560" spans="1:5" ht="13.5" customHeight="1">
      <c r="A560" s="1"/>
      <c r="E560" s="137"/>
    </row>
    <row r="561" spans="1:5" ht="13.5" customHeight="1">
      <c r="A561" s="1"/>
      <c r="E561" s="137"/>
    </row>
    <row r="562" spans="1:5" ht="13.5" customHeight="1">
      <c r="A562" s="1"/>
      <c r="E562" s="137"/>
    </row>
    <row r="563" spans="1:5" ht="13.5" customHeight="1">
      <c r="A563" s="1"/>
      <c r="E563" s="137"/>
    </row>
    <row r="564" spans="1:5" ht="13.5" customHeight="1">
      <c r="A564" s="1"/>
      <c r="E564" s="137"/>
    </row>
    <row r="565" spans="1:5" ht="13.5" customHeight="1">
      <c r="A565" s="1"/>
      <c r="E565" s="137"/>
    </row>
    <row r="566" spans="1:5" ht="13.5" customHeight="1">
      <c r="A566" s="1"/>
      <c r="E566" s="137"/>
    </row>
    <row r="567" spans="1:5" ht="13.5" customHeight="1">
      <c r="A567" s="1"/>
      <c r="E567" s="137"/>
    </row>
    <row r="568" spans="1:5" ht="13.5" customHeight="1">
      <c r="A568" s="1"/>
      <c r="E568" s="137"/>
    </row>
    <row r="569" spans="1:5" ht="13.5" customHeight="1">
      <c r="A569" s="1"/>
      <c r="E569" s="137"/>
    </row>
    <row r="570" spans="1:5" ht="13.5" customHeight="1">
      <c r="A570" s="1"/>
      <c r="E570" s="137"/>
    </row>
    <row r="571" spans="1:5" ht="13.5" customHeight="1">
      <c r="A571" s="1"/>
      <c r="E571" s="137"/>
    </row>
    <row r="572" spans="1:5" ht="13.5" customHeight="1">
      <c r="A572" s="1"/>
      <c r="E572" s="137"/>
    </row>
    <row r="573" spans="1:5" ht="13.5" customHeight="1">
      <c r="A573" s="1"/>
      <c r="E573" s="137"/>
    </row>
    <row r="574" spans="1:5" ht="13.5" customHeight="1">
      <c r="A574" s="1"/>
      <c r="E574" s="137"/>
    </row>
    <row r="575" spans="1:5" ht="13.5" customHeight="1">
      <c r="A575" s="1"/>
      <c r="E575" s="137"/>
    </row>
    <row r="576" spans="1:5" ht="13.5" customHeight="1">
      <c r="A576" s="1"/>
      <c r="E576" s="137"/>
    </row>
    <row r="577" spans="1:5" ht="13.5" customHeight="1">
      <c r="A577" s="1"/>
      <c r="E577" s="137"/>
    </row>
    <row r="578" spans="1:5" ht="13.5" customHeight="1">
      <c r="A578" s="1"/>
      <c r="E578" s="137"/>
    </row>
    <row r="579" spans="1:5" ht="13.5" customHeight="1">
      <c r="A579" s="1"/>
      <c r="E579" s="137"/>
    </row>
    <row r="580" spans="1:5" ht="13.5" customHeight="1">
      <c r="A580" s="1"/>
      <c r="E580" s="137"/>
    </row>
    <row r="581" spans="1:5" ht="13.5" customHeight="1">
      <c r="A581" s="1"/>
      <c r="E581" s="137"/>
    </row>
    <row r="582" spans="1:5" ht="13.5" customHeight="1">
      <c r="A582" s="1"/>
      <c r="E582" s="137"/>
    </row>
    <row r="583" spans="1:5" ht="13.5" customHeight="1">
      <c r="A583" s="1"/>
      <c r="E583" s="137"/>
    </row>
    <row r="584" spans="1:5" ht="13.5" customHeight="1">
      <c r="A584" s="1"/>
      <c r="E584" s="137"/>
    </row>
    <row r="585" spans="1:5" ht="13.5" customHeight="1">
      <c r="A585" s="1"/>
      <c r="E585" s="137"/>
    </row>
    <row r="586" spans="1:5" ht="13.5" customHeight="1">
      <c r="A586" s="1"/>
      <c r="E586" s="137"/>
    </row>
    <row r="587" spans="1:5" ht="13.5" customHeight="1">
      <c r="A587" s="1"/>
      <c r="E587" s="137"/>
    </row>
    <row r="588" spans="1:5" ht="13.5" customHeight="1">
      <c r="A588" s="1"/>
      <c r="E588" s="137"/>
    </row>
    <row r="589" spans="1:5" ht="13.5" customHeight="1">
      <c r="A589" s="1"/>
      <c r="E589" s="137"/>
    </row>
    <row r="590" spans="1:5" ht="13.5" customHeight="1">
      <c r="A590" s="1"/>
      <c r="E590" s="137"/>
    </row>
    <row r="591" spans="1:5" ht="13.5" customHeight="1">
      <c r="A591" s="1"/>
      <c r="E591" s="137"/>
    </row>
    <row r="592" spans="1:5" ht="13.5" customHeight="1">
      <c r="A592" s="1"/>
      <c r="E592" s="137"/>
    </row>
    <row r="593" spans="1:5" ht="13.5" customHeight="1">
      <c r="A593" s="1"/>
      <c r="E593" s="137"/>
    </row>
    <row r="594" spans="1:5" ht="13.5" customHeight="1">
      <c r="A594" s="1"/>
      <c r="E594" s="137"/>
    </row>
    <row r="595" spans="1:5" ht="13.5" customHeight="1">
      <c r="A595" s="1"/>
      <c r="E595" s="137"/>
    </row>
    <row r="596" spans="1:5" ht="13.5" customHeight="1">
      <c r="A596" s="1"/>
      <c r="E596" s="137"/>
    </row>
    <row r="597" spans="1:5" ht="13.5" customHeight="1">
      <c r="A597" s="1"/>
      <c r="E597" s="137"/>
    </row>
    <row r="598" spans="1:5" ht="13.5" customHeight="1">
      <c r="A598" s="1"/>
      <c r="E598" s="137"/>
    </row>
    <row r="599" spans="1:5" ht="13.5" customHeight="1">
      <c r="A599" s="1"/>
      <c r="E599" s="137"/>
    </row>
    <row r="600" spans="1:5" ht="13.5" customHeight="1">
      <c r="A600" s="1"/>
      <c r="E600" s="137"/>
    </row>
    <row r="601" spans="1:5" ht="13.5" customHeight="1">
      <c r="A601" s="1"/>
      <c r="E601" s="137"/>
    </row>
    <row r="602" spans="1:5" ht="13.5" customHeight="1">
      <c r="A602" s="1"/>
      <c r="E602" s="137"/>
    </row>
    <row r="603" spans="1:5" ht="13.5" customHeight="1">
      <c r="A603" s="1"/>
      <c r="E603" s="137"/>
    </row>
    <row r="604" spans="1:5" ht="13.5" customHeight="1">
      <c r="A604" s="1"/>
      <c r="E604" s="137"/>
    </row>
    <row r="605" spans="1:5" ht="13.5" customHeight="1">
      <c r="A605" s="1"/>
      <c r="E605" s="137"/>
    </row>
    <row r="606" spans="1:5" ht="13.5" customHeight="1">
      <c r="A606" s="1"/>
      <c r="E606" s="137"/>
    </row>
    <row r="607" spans="1:5" ht="13.5" customHeight="1">
      <c r="A607" s="1"/>
      <c r="E607" s="137"/>
    </row>
    <row r="608" spans="1:5" ht="13.5" customHeight="1">
      <c r="A608" s="1"/>
      <c r="E608" s="137"/>
    </row>
    <row r="609" spans="1:5" ht="13.5" customHeight="1">
      <c r="A609" s="1"/>
      <c r="E609" s="137"/>
    </row>
    <row r="610" spans="1:5" ht="13.5" customHeight="1">
      <c r="A610" s="1"/>
      <c r="E610" s="137"/>
    </row>
    <row r="611" spans="1:5" ht="13.5" customHeight="1">
      <c r="A611" s="1"/>
      <c r="E611" s="137"/>
    </row>
    <row r="612" spans="1:5" ht="13.5" customHeight="1">
      <c r="A612" s="1"/>
      <c r="E612" s="137"/>
    </row>
    <row r="613" spans="1:5" ht="13.5" customHeight="1">
      <c r="A613" s="1"/>
      <c r="E613" s="137"/>
    </row>
    <row r="614" spans="1:5" ht="13.5" customHeight="1">
      <c r="A614" s="1"/>
      <c r="E614" s="137"/>
    </row>
    <row r="615" spans="1:5" ht="13.5" customHeight="1">
      <c r="A615" s="1"/>
      <c r="E615" s="137"/>
    </row>
    <row r="616" spans="1:5" ht="13.5" customHeight="1">
      <c r="A616" s="1"/>
      <c r="E616" s="137"/>
    </row>
    <row r="617" spans="1:5" ht="13.5" customHeight="1">
      <c r="A617" s="1"/>
      <c r="E617" s="137"/>
    </row>
    <row r="618" spans="1:5" ht="13.5" customHeight="1">
      <c r="A618" s="1"/>
      <c r="E618" s="137"/>
    </row>
    <row r="619" spans="1:5" ht="13.5" customHeight="1">
      <c r="A619" s="1"/>
      <c r="E619" s="137"/>
    </row>
    <row r="620" spans="1:5" ht="13.5" customHeight="1">
      <c r="A620" s="1"/>
      <c r="E620" s="137"/>
    </row>
    <row r="621" spans="1:5" ht="13.5" customHeight="1">
      <c r="A621" s="1"/>
      <c r="E621" s="137"/>
    </row>
    <row r="622" spans="1:5" ht="13.5" customHeight="1">
      <c r="A622" s="1"/>
      <c r="E622" s="137"/>
    </row>
    <row r="623" spans="1:5" ht="13.5" customHeight="1">
      <c r="A623" s="1"/>
      <c r="E623" s="137"/>
    </row>
    <row r="624" spans="1:5" ht="13.5" customHeight="1">
      <c r="A624" s="1"/>
      <c r="E624" s="137"/>
    </row>
    <row r="625" spans="1:5" ht="13.5" customHeight="1">
      <c r="A625" s="1"/>
      <c r="E625" s="137"/>
    </row>
    <row r="626" spans="1:5" ht="13.5" customHeight="1">
      <c r="A626" s="1"/>
      <c r="E626" s="137"/>
    </row>
    <row r="627" spans="1:5" ht="13.5" customHeight="1">
      <c r="A627" s="1"/>
      <c r="E627" s="137"/>
    </row>
    <row r="628" spans="1:5" ht="13.5" customHeight="1">
      <c r="A628" s="1"/>
      <c r="E628" s="137"/>
    </row>
    <row r="629" spans="1:5" ht="13.5" customHeight="1">
      <c r="A629" s="1"/>
      <c r="E629" s="137"/>
    </row>
    <row r="630" spans="1:5" ht="13.5" customHeight="1">
      <c r="A630" s="1"/>
      <c r="E630" s="137"/>
    </row>
    <row r="631" spans="1:5" ht="13.5" customHeight="1">
      <c r="A631" s="1"/>
      <c r="E631" s="137"/>
    </row>
    <row r="632" spans="1:5" ht="13.5" customHeight="1">
      <c r="A632" s="1"/>
      <c r="E632" s="137"/>
    </row>
    <row r="633" spans="1:5" ht="13.5" customHeight="1">
      <c r="A633" s="1"/>
      <c r="E633" s="137"/>
    </row>
    <row r="634" spans="1:5" ht="13.5" customHeight="1">
      <c r="A634" s="1"/>
      <c r="E634" s="137"/>
    </row>
    <row r="635" spans="1:5" ht="13.5" customHeight="1">
      <c r="A635" s="1"/>
      <c r="E635" s="137"/>
    </row>
    <row r="636" spans="1:5" ht="13.5" customHeight="1">
      <c r="A636" s="1"/>
      <c r="E636" s="137"/>
    </row>
    <row r="637" spans="1:5" ht="13.5" customHeight="1">
      <c r="A637" s="1"/>
      <c r="E637" s="137"/>
    </row>
    <row r="638" spans="1:5" ht="13.5" customHeight="1">
      <c r="A638" s="1"/>
      <c r="E638" s="137"/>
    </row>
    <row r="639" spans="1:5" ht="13.5" customHeight="1">
      <c r="A639" s="1"/>
      <c r="E639" s="137"/>
    </row>
    <row r="640" spans="1:5" ht="13.5" customHeight="1">
      <c r="A640" s="1"/>
      <c r="E640" s="137"/>
    </row>
    <row r="641" spans="1:5" ht="13.5" customHeight="1">
      <c r="A641" s="1"/>
      <c r="E641" s="137"/>
    </row>
    <row r="642" spans="1:5" ht="13.5" customHeight="1">
      <c r="A642" s="1"/>
      <c r="E642" s="137"/>
    </row>
    <row r="643" spans="1:5" ht="13.5" customHeight="1">
      <c r="A643" s="1"/>
      <c r="E643" s="137"/>
    </row>
    <row r="644" spans="1:5" ht="13.5" customHeight="1">
      <c r="A644" s="1"/>
      <c r="E644" s="137"/>
    </row>
    <row r="645" spans="1:5" ht="13.5" customHeight="1">
      <c r="A645" s="1"/>
      <c r="E645" s="137"/>
    </row>
    <row r="646" spans="1:5" ht="13.5" customHeight="1">
      <c r="A646" s="1"/>
      <c r="E646" s="137"/>
    </row>
    <row r="647" spans="1:5" ht="13.5" customHeight="1">
      <c r="A647" s="1"/>
      <c r="E647" s="137"/>
    </row>
    <row r="648" spans="1:5" ht="13.5" customHeight="1">
      <c r="A648" s="1"/>
      <c r="E648" s="137"/>
    </row>
    <row r="649" spans="1:5" ht="13.5" customHeight="1">
      <c r="A649" s="1"/>
      <c r="E649" s="137"/>
    </row>
    <row r="650" spans="1:5" ht="13.5" customHeight="1">
      <c r="A650" s="1"/>
      <c r="E650" s="137"/>
    </row>
    <row r="651" spans="1:5" ht="13.5" customHeight="1">
      <c r="A651" s="1"/>
      <c r="E651" s="137"/>
    </row>
    <row r="652" spans="1:5" ht="13.5" customHeight="1">
      <c r="A652" s="1"/>
      <c r="E652" s="137"/>
    </row>
    <row r="653" spans="1:5" ht="13.5" customHeight="1">
      <c r="A653" s="1"/>
      <c r="E653" s="137"/>
    </row>
    <row r="654" spans="1:5" ht="13.5" customHeight="1">
      <c r="A654" s="1"/>
      <c r="E654" s="137"/>
    </row>
    <row r="655" spans="1:5" ht="13.5" customHeight="1">
      <c r="A655" s="1"/>
      <c r="E655" s="137"/>
    </row>
    <row r="656" spans="1:5" ht="13.5" customHeight="1">
      <c r="A656" s="1"/>
      <c r="E656" s="137"/>
    </row>
    <row r="657" spans="1:5" ht="13.5" customHeight="1">
      <c r="A657" s="1"/>
      <c r="E657" s="137"/>
    </row>
    <row r="658" spans="1:5" ht="13.5" customHeight="1">
      <c r="A658" s="1"/>
      <c r="E658" s="137"/>
    </row>
    <row r="659" spans="1:5" ht="13.5" customHeight="1">
      <c r="A659" s="1"/>
      <c r="E659" s="137"/>
    </row>
    <row r="660" spans="1:5" ht="13.5" customHeight="1">
      <c r="A660" s="1"/>
      <c r="E660" s="137"/>
    </row>
    <row r="661" spans="1:5" ht="13.5" customHeight="1">
      <c r="A661" s="1"/>
      <c r="E661" s="137"/>
    </row>
    <row r="662" spans="1:5" ht="13.5" customHeight="1">
      <c r="A662" s="1"/>
      <c r="E662" s="137"/>
    </row>
    <row r="663" spans="1:5" ht="13.5" customHeight="1">
      <c r="A663" s="1"/>
      <c r="E663" s="137"/>
    </row>
    <row r="664" spans="1:5" ht="13.5" customHeight="1">
      <c r="A664" s="1"/>
      <c r="E664" s="137"/>
    </row>
    <row r="665" spans="1:5" ht="13.5" customHeight="1">
      <c r="A665" s="1"/>
      <c r="E665" s="137"/>
    </row>
    <row r="666" spans="1:5" ht="13.5" customHeight="1">
      <c r="A666" s="1"/>
      <c r="E666" s="137"/>
    </row>
    <row r="667" spans="1:5" ht="13.5" customHeight="1">
      <c r="A667" s="1"/>
      <c r="E667" s="137"/>
    </row>
    <row r="668" spans="1:5" ht="13.5" customHeight="1">
      <c r="A668" s="1"/>
      <c r="E668" s="137"/>
    </row>
    <row r="669" spans="1:5" ht="13.5" customHeight="1">
      <c r="A669" s="1"/>
      <c r="E669" s="137"/>
    </row>
    <row r="670" spans="1:5" ht="13.5" customHeight="1">
      <c r="A670" s="1"/>
      <c r="E670" s="137"/>
    </row>
    <row r="671" spans="1:5" ht="13.5" customHeight="1">
      <c r="A671" s="1"/>
      <c r="E671" s="137"/>
    </row>
    <row r="672" spans="1:5" ht="13.5" customHeight="1">
      <c r="A672" s="1"/>
      <c r="E672" s="137"/>
    </row>
    <row r="673" spans="1:5" ht="13.5" customHeight="1">
      <c r="A673" s="1"/>
      <c r="E673" s="137"/>
    </row>
    <row r="674" spans="1:5" ht="13.5" customHeight="1">
      <c r="A674" s="1"/>
      <c r="E674" s="137"/>
    </row>
    <row r="675" spans="1:5" ht="13.5" customHeight="1">
      <c r="A675" s="1"/>
      <c r="E675" s="137"/>
    </row>
    <row r="676" spans="1:5" ht="13.5" customHeight="1">
      <c r="A676" s="1"/>
      <c r="E676" s="137"/>
    </row>
    <row r="677" spans="1:5" ht="13.5" customHeight="1">
      <c r="A677" s="1"/>
      <c r="E677" s="137"/>
    </row>
    <row r="678" spans="1:5" ht="13.5" customHeight="1">
      <c r="A678" s="1"/>
      <c r="E678" s="137"/>
    </row>
    <row r="679" spans="1:5" ht="13.5" customHeight="1">
      <c r="A679" s="1"/>
      <c r="E679" s="137"/>
    </row>
    <row r="680" spans="1:5" ht="13.5" customHeight="1">
      <c r="A680" s="1"/>
      <c r="E680" s="137"/>
    </row>
    <row r="681" spans="1:5" ht="13.5" customHeight="1">
      <c r="A681" s="1"/>
      <c r="E681" s="137"/>
    </row>
    <row r="682" spans="1:5" ht="13.5" customHeight="1">
      <c r="A682" s="1"/>
      <c r="E682" s="137"/>
    </row>
    <row r="683" spans="1:5" ht="13.5" customHeight="1">
      <c r="A683" s="1"/>
      <c r="E683" s="137"/>
    </row>
    <row r="684" spans="1:5" ht="13.5" customHeight="1">
      <c r="A684" s="1"/>
      <c r="E684" s="137"/>
    </row>
    <row r="685" spans="1:5" ht="13.5" customHeight="1">
      <c r="A685" s="1"/>
      <c r="E685" s="137"/>
    </row>
    <row r="686" spans="1:5" ht="13.5" customHeight="1">
      <c r="A686" s="1"/>
      <c r="E686" s="137"/>
    </row>
    <row r="687" spans="1:5" ht="13.5" customHeight="1">
      <c r="A687" s="1"/>
      <c r="E687" s="137"/>
    </row>
    <row r="688" spans="1:5" ht="13.5" customHeight="1">
      <c r="A688" s="1"/>
      <c r="E688" s="137"/>
    </row>
    <row r="689" spans="1:5" ht="13.5" customHeight="1">
      <c r="A689" s="1"/>
      <c r="E689" s="137"/>
    </row>
    <row r="690" spans="1:5" ht="13.5" customHeight="1">
      <c r="A690" s="1"/>
      <c r="E690" s="137"/>
    </row>
    <row r="691" spans="1:5" ht="13.5" customHeight="1">
      <c r="A691" s="1"/>
      <c r="E691" s="137"/>
    </row>
    <row r="692" spans="1:5" ht="13.5" customHeight="1">
      <c r="A692" s="1"/>
      <c r="E692" s="137"/>
    </row>
    <row r="693" spans="1:5" ht="13.5" customHeight="1">
      <c r="A693" s="1"/>
      <c r="E693" s="137"/>
    </row>
    <row r="694" spans="1:5" ht="13.5" customHeight="1">
      <c r="A694" s="1"/>
      <c r="E694" s="137"/>
    </row>
    <row r="695" spans="1:5" ht="13.5" customHeight="1">
      <c r="A695" s="1"/>
      <c r="E695" s="137"/>
    </row>
    <row r="696" spans="1:5" ht="13.5" customHeight="1">
      <c r="A696" s="1"/>
      <c r="E696" s="137"/>
    </row>
    <row r="697" spans="1:5" ht="13.5" customHeight="1">
      <c r="A697" s="1"/>
      <c r="E697" s="137"/>
    </row>
    <row r="698" spans="1:5" ht="13.5" customHeight="1">
      <c r="A698" s="1"/>
      <c r="E698" s="137"/>
    </row>
    <row r="699" spans="1:5" ht="13.5" customHeight="1">
      <c r="A699" s="1"/>
      <c r="E699" s="137"/>
    </row>
    <row r="700" spans="1:5" ht="13.5" customHeight="1">
      <c r="A700" s="1"/>
      <c r="E700" s="137"/>
    </row>
    <row r="701" spans="1:5" ht="13.5" customHeight="1">
      <c r="A701" s="1"/>
      <c r="E701" s="137"/>
    </row>
    <row r="702" spans="1:5" ht="13.5" customHeight="1">
      <c r="A702" s="1"/>
      <c r="E702" s="137"/>
    </row>
    <row r="703" spans="1:5" ht="13.5" customHeight="1">
      <c r="A703" s="1"/>
      <c r="E703" s="137"/>
    </row>
    <row r="704" spans="1:5" ht="13.5" customHeight="1">
      <c r="A704" s="1"/>
      <c r="E704" s="137"/>
    </row>
    <row r="705" spans="1:5" ht="13.5" customHeight="1">
      <c r="A705" s="1"/>
      <c r="E705" s="137"/>
    </row>
    <row r="706" spans="1:5" ht="13.5" customHeight="1">
      <c r="A706" s="1"/>
      <c r="E706" s="137"/>
    </row>
    <row r="707" spans="1:5" ht="13.5" customHeight="1">
      <c r="A707" s="1"/>
      <c r="E707" s="137"/>
    </row>
    <row r="708" spans="1:5" ht="13.5" customHeight="1">
      <c r="A708" s="1"/>
      <c r="E708" s="137"/>
    </row>
    <row r="709" spans="1:5" ht="13.5" customHeight="1">
      <c r="A709" s="1"/>
      <c r="E709" s="137"/>
    </row>
    <row r="710" spans="1:5" ht="13.5" customHeight="1">
      <c r="A710" s="1"/>
      <c r="E710" s="137"/>
    </row>
    <row r="711" spans="1:5" ht="13.5" customHeight="1">
      <c r="A711" s="1"/>
      <c r="E711" s="137"/>
    </row>
    <row r="712" spans="1:5" ht="13.5" customHeight="1">
      <c r="A712" s="1"/>
      <c r="E712" s="137"/>
    </row>
    <row r="713" spans="1:5" ht="13.5" customHeight="1">
      <c r="A713" s="1"/>
      <c r="E713" s="137"/>
    </row>
    <row r="714" spans="1:5" ht="13.5" customHeight="1">
      <c r="A714" s="1"/>
      <c r="E714" s="137"/>
    </row>
    <row r="715" spans="1:5" ht="13.5" customHeight="1">
      <c r="A715" s="1"/>
      <c r="E715" s="137"/>
    </row>
    <row r="716" spans="1:5" ht="13.5" customHeight="1">
      <c r="A716" s="1"/>
      <c r="E716" s="137"/>
    </row>
    <row r="717" spans="1:5" ht="13.5" customHeight="1">
      <c r="A717" s="1"/>
      <c r="E717" s="137"/>
    </row>
    <row r="718" spans="1:5" ht="13.5" customHeight="1">
      <c r="A718" s="1"/>
      <c r="E718" s="137"/>
    </row>
    <row r="719" spans="1:5" ht="13.5" customHeight="1">
      <c r="A719" s="1"/>
      <c r="E719" s="137"/>
    </row>
    <row r="720" spans="1:5" ht="13.5" customHeight="1">
      <c r="A720" s="1"/>
      <c r="E720" s="137"/>
    </row>
    <row r="721" spans="1:5" ht="13.5" customHeight="1">
      <c r="A721" s="1"/>
      <c r="E721" s="137"/>
    </row>
    <row r="722" spans="1:5" ht="13.5" customHeight="1">
      <c r="A722" s="1"/>
      <c r="E722" s="137"/>
    </row>
    <row r="723" spans="1:5" ht="13.5" customHeight="1">
      <c r="A723" s="1"/>
      <c r="E723" s="137"/>
    </row>
    <row r="724" spans="1:5" ht="13.5" customHeight="1">
      <c r="A724" s="1"/>
      <c r="E724" s="137"/>
    </row>
    <row r="725" spans="1:5" ht="13.5" customHeight="1">
      <c r="A725" s="1"/>
      <c r="E725" s="137"/>
    </row>
    <row r="726" spans="1:5" ht="13.5" customHeight="1">
      <c r="A726" s="1"/>
      <c r="E726" s="137"/>
    </row>
    <row r="727" spans="1:5" ht="13.5" customHeight="1">
      <c r="A727" s="1"/>
      <c r="E727" s="137"/>
    </row>
    <row r="728" spans="1:5" ht="13.5" customHeight="1">
      <c r="A728" s="1"/>
      <c r="E728" s="137"/>
    </row>
    <row r="729" spans="1:5" ht="13.5" customHeight="1">
      <c r="A729" s="1"/>
      <c r="E729" s="137"/>
    </row>
    <row r="730" spans="1:5" ht="13.5" customHeight="1">
      <c r="A730" s="1"/>
      <c r="E730" s="137"/>
    </row>
    <row r="731" spans="1:5" ht="13.5" customHeight="1">
      <c r="A731" s="1"/>
      <c r="E731" s="137"/>
    </row>
    <row r="732" spans="1:5" ht="13.5" customHeight="1">
      <c r="A732" s="1"/>
      <c r="E732" s="137"/>
    </row>
    <row r="733" spans="1:5" ht="13.5" customHeight="1">
      <c r="A733" s="1"/>
      <c r="E733" s="137"/>
    </row>
    <row r="734" spans="1:5" ht="13.5" customHeight="1">
      <c r="A734" s="1"/>
      <c r="E734" s="137"/>
    </row>
    <row r="735" spans="1:5" ht="13.5" customHeight="1">
      <c r="A735" s="1"/>
      <c r="E735" s="137"/>
    </row>
    <row r="736" spans="1:5" ht="13.5" customHeight="1">
      <c r="A736" s="1"/>
      <c r="E736" s="137"/>
    </row>
    <row r="737" spans="1:5" ht="13.5" customHeight="1">
      <c r="A737" s="1"/>
      <c r="E737" s="137"/>
    </row>
    <row r="738" spans="1:5" ht="13.5" customHeight="1">
      <c r="A738" s="1"/>
      <c r="E738" s="137"/>
    </row>
    <row r="739" spans="1:5" ht="13.5" customHeight="1">
      <c r="A739" s="1"/>
      <c r="E739" s="137"/>
    </row>
    <row r="740" spans="1:5" ht="13.5" customHeight="1">
      <c r="A740" s="1"/>
      <c r="E740" s="137"/>
    </row>
    <row r="741" spans="1:5" ht="13.5" customHeight="1">
      <c r="A741" s="1"/>
      <c r="E741" s="137"/>
    </row>
    <row r="742" spans="1:5" ht="13.5" customHeight="1">
      <c r="A742" s="1"/>
      <c r="E742" s="137"/>
    </row>
    <row r="743" spans="1:5" ht="13.5" customHeight="1">
      <c r="A743" s="1"/>
      <c r="E743" s="137"/>
    </row>
    <row r="744" spans="1:5" ht="13.5" customHeight="1">
      <c r="A744" s="1"/>
      <c r="E744" s="137"/>
    </row>
    <row r="745" spans="1:5" ht="13.5" customHeight="1">
      <c r="A745" s="1"/>
      <c r="E745" s="137"/>
    </row>
    <row r="746" spans="1:5" ht="13.5" customHeight="1">
      <c r="A746" s="1"/>
      <c r="E746" s="137"/>
    </row>
    <row r="747" spans="1:5" ht="13.5" customHeight="1">
      <c r="A747" s="1"/>
      <c r="E747" s="137"/>
    </row>
    <row r="748" spans="1:5" ht="13.5" customHeight="1">
      <c r="A748" s="1"/>
      <c r="E748" s="137"/>
    </row>
    <row r="749" spans="1:5" ht="13.5" customHeight="1">
      <c r="A749" s="1"/>
      <c r="E749" s="137"/>
    </row>
    <row r="750" spans="1:5" ht="13.5" customHeight="1">
      <c r="A750" s="1"/>
      <c r="E750" s="137"/>
    </row>
    <row r="751" spans="1:5" ht="13.5" customHeight="1">
      <c r="A751" s="1"/>
      <c r="E751" s="137"/>
    </row>
    <row r="752" spans="1:5" ht="13.5" customHeight="1">
      <c r="A752" s="1"/>
      <c r="E752" s="137"/>
    </row>
    <row r="753" spans="1:5" ht="13.5" customHeight="1">
      <c r="A753" s="1"/>
      <c r="E753" s="137"/>
    </row>
    <row r="754" spans="1:5" ht="13.5" customHeight="1">
      <c r="A754" s="1"/>
      <c r="E754" s="137"/>
    </row>
    <row r="755" spans="1:5" ht="13.5" customHeight="1">
      <c r="A755" s="1"/>
      <c r="E755" s="137"/>
    </row>
    <row r="756" spans="1:5" ht="13.5" customHeight="1">
      <c r="A756" s="1"/>
      <c r="E756" s="137"/>
    </row>
    <row r="757" spans="1:5" ht="13.5" customHeight="1">
      <c r="A757" s="1"/>
      <c r="E757" s="137"/>
    </row>
    <row r="758" spans="1:5" ht="13.5" customHeight="1">
      <c r="A758" s="1"/>
      <c r="E758" s="137"/>
    </row>
    <row r="759" spans="1:5" ht="13.5" customHeight="1">
      <c r="A759" s="1"/>
      <c r="E759" s="137"/>
    </row>
    <row r="760" spans="1:5" ht="13.5" customHeight="1">
      <c r="A760" s="1"/>
      <c r="E760" s="137"/>
    </row>
    <row r="761" spans="1:5" ht="13.5" customHeight="1">
      <c r="A761" s="1"/>
      <c r="E761" s="137"/>
    </row>
    <row r="762" spans="1:5" ht="13.5" customHeight="1">
      <c r="A762" s="1"/>
      <c r="E762" s="137"/>
    </row>
    <row r="763" spans="1:5" ht="13.5" customHeight="1">
      <c r="A763" s="1"/>
      <c r="E763" s="137"/>
    </row>
    <row r="764" spans="1:5" ht="13.5" customHeight="1">
      <c r="A764" s="1"/>
      <c r="E764" s="137"/>
    </row>
    <row r="765" spans="1:5" ht="13.5" customHeight="1">
      <c r="A765" s="1"/>
      <c r="E765" s="137"/>
    </row>
    <row r="766" spans="1:5" ht="13.5" customHeight="1">
      <c r="A766" s="1"/>
      <c r="E766" s="137"/>
    </row>
    <row r="767" spans="1:5" ht="13.5" customHeight="1">
      <c r="A767" s="1"/>
      <c r="E767" s="137"/>
    </row>
    <row r="768" spans="1:5" ht="13.5" customHeight="1">
      <c r="A768" s="1"/>
      <c r="E768" s="137"/>
    </row>
    <row r="769" spans="1:5" ht="13.5" customHeight="1">
      <c r="A769" s="1"/>
      <c r="E769" s="137"/>
    </row>
    <row r="770" spans="1:5" ht="13.5" customHeight="1">
      <c r="A770" s="1"/>
      <c r="E770" s="137"/>
    </row>
    <row r="771" spans="1:5" ht="13.5" customHeight="1">
      <c r="A771" s="1"/>
      <c r="E771" s="137"/>
    </row>
    <row r="772" spans="1:5" ht="13.5" customHeight="1">
      <c r="A772" s="1"/>
      <c r="E772" s="137"/>
    </row>
    <row r="773" spans="1:5" ht="13.5" customHeight="1">
      <c r="A773" s="1"/>
      <c r="E773" s="137"/>
    </row>
    <row r="774" spans="1:5" ht="13.5" customHeight="1">
      <c r="A774" s="1"/>
      <c r="E774" s="137"/>
    </row>
    <row r="775" spans="1:5" ht="13.5" customHeight="1">
      <c r="A775" s="1"/>
      <c r="E775" s="137"/>
    </row>
    <row r="776" spans="1:5" ht="13.5" customHeight="1">
      <c r="A776" s="1"/>
      <c r="E776" s="137"/>
    </row>
    <row r="777" spans="1:5" ht="13.5" customHeight="1">
      <c r="A777" s="1"/>
      <c r="E777" s="137"/>
    </row>
    <row r="778" spans="1:5" ht="13.5" customHeight="1">
      <c r="A778" s="1"/>
      <c r="E778" s="137"/>
    </row>
    <row r="779" spans="1:5" ht="13.5" customHeight="1">
      <c r="A779" s="1"/>
      <c r="E779" s="137"/>
    </row>
    <row r="780" spans="1:5" ht="13.5" customHeight="1">
      <c r="A780" s="1"/>
      <c r="E780" s="137"/>
    </row>
    <row r="781" spans="1:5" ht="13.5" customHeight="1">
      <c r="A781" s="1"/>
      <c r="E781" s="137"/>
    </row>
    <row r="782" spans="1:5" ht="13.5" customHeight="1">
      <c r="A782" s="1"/>
      <c r="E782" s="137"/>
    </row>
    <row r="783" spans="1:5" ht="13.5" customHeight="1">
      <c r="A783" s="1"/>
      <c r="E783" s="137"/>
    </row>
    <row r="784" spans="1:5" ht="13.5" customHeight="1">
      <c r="A784" s="1"/>
      <c r="E784" s="137"/>
    </row>
    <row r="785" spans="1:5" ht="13.5" customHeight="1">
      <c r="A785" s="1"/>
      <c r="E785" s="137"/>
    </row>
    <row r="786" spans="1:5" ht="13.5" customHeight="1">
      <c r="A786" s="1"/>
      <c r="E786" s="137"/>
    </row>
    <row r="787" spans="1:5" ht="13.5" customHeight="1">
      <c r="A787" s="1"/>
      <c r="E787" s="137"/>
    </row>
    <row r="788" spans="1:5" ht="13.5" customHeight="1">
      <c r="A788" s="1"/>
      <c r="E788" s="137"/>
    </row>
    <row r="789" spans="1:5" ht="13.5" customHeight="1">
      <c r="A789" s="1"/>
      <c r="E789" s="137"/>
    </row>
    <row r="790" spans="1:5" ht="13.5" customHeight="1">
      <c r="A790" s="1"/>
      <c r="E790" s="137"/>
    </row>
    <row r="791" spans="1:5" ht="13.5" customHeight="1">
      <c r="A791" s="1"/>
      <c r="E791" s="137"/>
    </row>
    <row r="792" spans="1:5" ht="13.5" customHeight="1">
      <c r="A792" s="1"/>
      <c r="E792" s="137"/>
    </row>
    <row r="793" spans="1:5" ht="13.5" customHeight="1">
      <c r="A793" s="1"/>
      <c r="E793" s="137"/>
    </row>
    <row r="794" spans="1:5" ht="13.5" customHeight="1">
      <c r="A794" s="1"/>
      <c r="E794" s="137"/>
    </row>
    <row r="795" spans="1:5" ht="13.5" customHeight="1">
      <c r="A795" s="1"/>
      <c r="E795" s="137"/>
    </row>
    <row r="796" spans="1:5" ht="13.5" customHeight="1">
      <c r="A796" s="1"/>
      <c r="E796" s="137"/>
    </row>
    <row r="797" spans="1:5" ht="13.5" customHeight="1">
      <c r="A797" s="1"/>
      <c r="E797" s="137"/>
    </row>
    <row r="798" spans="1:5" ht="13.5" customHeight="1">
      <c r="A798" s="1"/>
      <c r="E798" s="137"/>
    </row>
    <row r="799" spans="1:5" ht="13.5" customHeight="1">
      <c r="A799" s="1"/>
      <c r="E799" s="137"/>
    </row>
    <row r="800" spans="1:5" ht="13.5" customHeight="1">
      <c r="A800" s="1"/>
      <c r="E800" s="137"/>
    </row>
    <row r="801" spans="1:5" ht="13.5" customHeight="1">
      <c r="A801" s="1"/>
      <c r="E801" s="137"/>
    </row>
    <row r="802" spans="1:5" ht="13.5" customHeight="1">
      <c r="A802" s="1"/>
      <c r="E802" s="137"/>
    </row>
    <row r="803" spans="1:5" ht="13.5" customHeight="1">
      <c r="A803" s="1"/>
      <c r="E803" s="137"/>
    </row>
    <row r="804" spans="1:5" ht="13.5" customHeight="1">
      <c r="A804" s="1"/>
      <c r="E804" s="137"/>
    </row>
    <row r="805" spans="1:5" ht="13.5" customHeight="1">
      <c r="A805" s="1"/>
      <c r="E805" s="137"/>
    </row>
    <row r="806" spans="1:5" ht="13.5" customHeight="1">
      <c r="A806" s="1"/>
      <c r="E806" s="137"/>
    </row>
    <row r="807" spans="1:5" ht="13.5" customHeight="1">
      <c r="A807" s="1"/>
      <c r="E807" s="137"/>
    </row>
    <row r="808" spans="1:5" ht="13.5" customHeight="1">
      <c r="A808" s="1"/>
      <c r="E808" s="137"/>
    </row>
    <row r="809" spans="1:5" ht="13.5" customHeight="1">
      <c r="A809" s="1"/>
      <c r="E809" s="137"/>
    </row>
    <row r="810" spans="1:5" ht="13.5" customHeight="1">
      <c r="A810" s="1"/>
      <c r="E810" s="137"/>
    </row>
    <row r="811" spans="1:5" ht="13.5" customHeight="1">
      <c r="A811" s="1"/>
      <c r="E811" s="137"/>
    </row>
    <row r="812" spans="1:5" ht="13.5" customHeight="1">
      <c r="A812" s="1"/>
      <c r="E812" s="137"/>
    </row>
    <row r="813" spans="1:5" ht="13.5" customHeight="1">
      <c r="A813" s="1"/>
      <c r="E813" s="137"/>
    </row>
    <row r="814" spans="1:5" ht="13.5" customHeight="1">
      <c r="A814" s="1"/>
      <c r="E814" s="137"/>
    </row>
    <row r="815" spans="1:5" ht="13.5" customHeight="1">
      <c r="A815" s="1"/>
      <c r="E815" s="137"/>
    </row>
    <row r="816" spans="1:5" ht="13.5" customHeight="1">
      <c r="A816" s="1"/>
      <c r="E816" s="137"/>
    </row>
    <row r="817" spans="1:5" ht="13.5" customHeight="1">
      <c r="A817" s="1"/>
      <c r="E817" s="137"/>
    </row>
    <row r="818" spans="1:5" ht="13.5" customHeight="1">
      <c r="A818" s="1"/>
      <c r="E818" s="137"/>
    </row>
    <row r="819" spans="1:5" ht="13.5" customHeight="1">
      <c r="A819" s="1"/>
      <c r="E819" s="137"/>
    </row>
    <row r="820" spans="1:5" ht="13.5" customHeight="1">
      <c r="A820" s="1"/>
      <c r="E820" s="137"/>
    </row>
    <row r="821" spans="1:5" ht="13.5" customHeight="1">
      <c r="A821" s="1"/>
      <c r="E821" s="137"/>
    </row>
    <row r="822" spans="1:5" ht="13.5" customHeight="1">
      <c r="A822" s="1"/>
      <c r="E822" s="137"/>
    </row>
    <row r="823" spans="1:5" ht="13.5" customHeight="1">
      <c r="A823" s="1"/>
      <c r="E823" s="137"/>
    </row>
    <row r="824" spans="1:5" ht="13.5" customHeight="1">
      <c r="A824" s="1"/>
      <c r="E824" s="137"/>
    </row>
    <row r="825" spans="1:5" ht="13.5" customHeight="1">
      <c r="A825" s="1"/>
      <c r="E825" s="137"/>
    </row>
    <row r="826" spans="1:5" ht="13.5" customHeight="1">
      <c r="A826" s="1"/>
      <c r="E826" s="137"/>
    </row>
    <row r="827" spans="1:5" ht="13.5" customHeight="1">
      <c r="A827" s="1"/>
      <c r="E827" s="137"/>
    </row>
    <row r="828" spans="1:5" ht="13.5" customHeight="1">
      <c r="A828" s="1"/>
      <c r="E828" s="137"/>
    </row>
    <row r="829" spans="1:5" ht="13.5" customHeight="1">
      <c r="A829" s="1"/>
      <c r="E829" s="137"/>
    </row>
    <row r="830" spans="1:5" ht="13.5" customHeight="1">
      <c r="A830" s="1"/>
      <c r="E830" s="137"/>
    </row>
    <row r="831" spans="1:5" ht="13.5" customHeight="1">
      <c r="A831" s="1"/>
      <c r="E831" s="137"/>
    </row>
    <row r="832" spans="1:5" ht="13.5" customHeight="1">
      <c r="A832" s="1"/>
      <c r="E832" s="137"/>
    </row>
    <row r="833" spans="1:5" ht="13.5" customHeight="1">
      <c r="A833" s="1"/>
      <c r="E833" s="137"/>
    </row>
    <row r="834" spans="1:5" ht="13.5" customHeight="1">
      <c r="A834" s="1"/>
      <c r="E834" s="137"/>
    </row>
    <row r="835" spans="1:5" ht="13.5" customHeight="1">
      <c r="A835" s="1"/>
      <c r="E835" s="137"/>
    </row>
    <row r="836" spans="1:5" ht="13.5" customHeight="1">
      <c r="A836" s="1"/>
      <c r="E836" s="137"/>
    </row>
    <row r="837" spans="1:5" ht="13.5" customHeight="1">
      <c r="A837" s="1"/>
      <c r="E837" s="137"/>
    </row>
    <row r="838" spans="1:5" ht="13.5" customHeight="1">
      <c r="A838" s="1"/>
      <c r="E838" s="137"/>
    </row>
    <row r="839" spans="1:5" ht="13.5" customHeight="1">
      <c r="A839" s="1"/>
      <c r="E839" s="137"/>
    </row>
    <row r="840" spans="1:5" ht="13.5" customHeight="1">
      <c r="A840" s="1"/>
      <c r="E840" s="137"/>
    </row>
    <row r="841" spans="1:5" ht="13.5" customHeight="1">
      <c r="A841" s="1"/>
      <c r="E841" s="137"/>
    </row>
    <row r="842" spans="1:5" ht="13.5" customHeight="1">
      <c r="A842" s="1"/>
      <c r="E842" s="137"/>
    </row>
    <row r="843" spans="1:5" ht="13.5" customHeight="1">
      <c r="A843" s="1"/>
      <c r="E843" s="137"/>
    </row>
    <row r="844" spans="1:5" ht="13.5" customHeight="1">
      <c r="A844" s="1"/>
      <c r="E844" s="137"/>
    </row>
    <row r="845" spans="1:5" ht="13.5" customHeight="1">
      <c r="A845" s="1"/>
      <c r="E845" s="137"/>
    </row>
    <row r="846" spans="1:5" ht="13.5" customHeight="1">
      <c r="A846" s="1"/>
      <c r="E846" s="137"/>
    </row>
    <row r="847" spans="1:5" ht="13.5" customHeight="1">
      <c r="A847" s="1"/>
      <c r="E847" s="137"/>
    </row>
    <row r="848" spans="1:5" ht="13.5" customHeight="1">
      <c r="A848" s="1"/>
      <c r="E848" s="137"/>
    </row>
    <row r="849" spans="1:5" ht="13.5" customHeight="1">
      <c r="A849" s="1"/>
      <c r="E849" s="137"/>
    </row>
    <row r="850" spans="1:5" ht="13.5" customHeight="1">
      <c r="A850" s="1"/>
      <c r="E850" s="137"/>
    </row>
    <row r="851" spans="1:5" ht="13.5" customHeight="1">
      <c r="A851" s="1"/>
      <c r="E851" s="137"/>
    </row>
    <row r="852" spans="1:5" ht="13.5" customHeight="1">
      <c r="A852" s="1"/>
      <c r="E852" s="137"/>
    </row>
    <row r="853" spans="1:5" ht="13.5" customHeight="1">
      <c r="A853" s="1"/>
      <c r="E853" s="137"/>
    </row>
    <row r="854" spans="1:5" ht="13.5" customHeight="1">
      <c r="A854" s="1"/>
      <c r="E854" s="137"/>
    </row>
    <row r="855" spans="1:5" ht="13.5" customHeight="1">
      <c r="A855" s="1"/>
      <c r="E855" s="137"/>
    </row>
    <row r="856" spans="1:5" ht="13.5" customHeight="1">
      <c r="A856" s="1"/>
      <c r="E856" s="137"/>
    </row>
    <row r="857" spans="1:5" ht="13.5" customHeight="1">
      <c r="A857" s="1"/>
      <c r="E857" s="137"/>
    </row>
    <row r="858" spans="1:5" ht="13.5" customHeight="1">
      <c r="A858" s="1"/>
      <c r="E858" s="137"/>
    </row>
    <row r="859" spans="1:5" ht="13.5" customHeight="1">
      <c r="A859" s="1"/>
      <c r="E859" s="137"/>
    </row>
    <row r="860" spans="1:5" ht="13.5" customHeight="1">
      <c r="A860" s="1"/>
      <c r="E860" s="137"/>
    </row>
    <row r="861" spans="1:5" ht="13.5" customHeight="1">
      <c r="A861" s="1"/>
      <c r="E861" s="137"/>
    </row>
    <row r="862" spans="1:5" ht="13.5" customHeight="1">
      <c r="A862" s="1"/>
      <c r="E862" s="137"/>
    </row>
    <row r="863" spans="1:5" ht="13.5" customHeight="1">
      <c r="A863" s="1"/>
      <c r="E863" s="137"/>
    </row>
    <row r="864" spans="1:5" ht="13.5" customHeight="1">
      <c r="A864" s="1"/>
      <c r="E864" s="137"/>
    </row>
    <row r="865" spans="1:5" ht="13.5" customHeight="1">
      <c r="A865" s="1"/>
      <c r="E865" s="137"/>
    </row>
    <row r="866" spans="1:5" ht="13.5" customHeight="1">
      <c r="A866" s="1"/>
      <c r="E866" s="137"/>
    </row>
    <row r="867" spans="1:5" ht="13.5" customHeight="1">
      <c r="A867" s="1"/>
      <c r="E867" s="137"/>
    </row>
    <row r="868" spans="1:5" ht="13.5" customHeight="1">
      <c r="A868" s="1"/>
      <c r="E868" s="137"/>
    </row>
    <row r="869" spans="1:5" ht="13.5" customHeight="1">
      <c r="A869" s="1"/>
      <c r="E869" s="137"/>
    </row>
    <row r="870" spans="1:5" ht="13.5" customHeight="1">
      <c r="A870" s="1"/>
      <c r="E870" s="137"/>
    </row>
    <row r="871" spans="1:5" ht="13.5" customHeight="1">
      <c r="A871" s="1"/>
      <c r="E871" s="137"/>
    </row>
    <row r="872" spans="1:5" ht="13.5" customHeight="1">
      <c r="A872" s="1"/>
      <c r="E872" s="137"/>
    </row>
    <row r="873" spans="1:5" ht="13.5" customHeight="1">
      <c r="A873" s="1"/>
      <c r="E873" s="137"/>
    </row>
    <row r="874" spans="1:5" ht="13.5" customHeight="1">
      <c r="A874" s="1"/>
      <c r="E874" s="137"/>
    </row>
    <row r="875" spans="1:5" ht="13.5" customHeight="1">
      <c r="A875" s="1"/>
      <c r="E875" s="137"/>
    </row>
    <row r="876" spans="1:5" ht="13.5" customHeight="1">
      <c r="A876" s="1"/>
      <c r="E876" s="137"/>
    </row>
    <row r="877" spans="1:5" ht="13.5" customHeight="1">
      <c r="A877" s="1"/>
      <c r="E877" s="137"/>
    </row>
    <row r="878" spans="1:5" ht="13.5" customHeight="1">
      <c r="A878" s="1"/>
      <c r="E878" s="137"/>
    </row>
    <row r="879" spans="1:5" ht="13.5" customHeight="1">
      <c r="A879" s="1"/>
      <c r="E879" s="137"/>
    </row>
    <row r="880" spans="1:5" ht="13.5" customHeight="1">
      <c r="A880" s="1"/>
      <c r="E880" s="137"/>
    </row>
    <row r="881" spans="1:5" ht="13.5" customHeight="1">
      <c r="A881" s="1"/>
      <c r="E881" s="137"/>
    </row>
    <row r="882" spans="1:5" ht="13.5" customHeight="1">
      <c r="A882" s="1"/>
      <c r="E882" s="137"/>
    </row>
    <row r="883" spans="1:5" ht="13.5" customHeight="1">
      <c r="A883" s="1"/>
      <c r="E883" s="137"/>
    </row>
    <row r="884" spans="1:5" ht="13.5" customHeight="1">
      <c r="A884" s="1"/>
      <c r="E884" s="137"/>
    </row>
    <row r="885" spans="1:5" ht="13.5" customHeight="1">
      <c r="A885" s="1"/>
      <c r="E885" s="137"/>
    </row>
    <row r="886" spans="1:5" ht="13.5" customHeight="1">
      <c r="A886" s="1"/>
      <c r="E886" s="137"/>
    </row>
    <row r="887" spans="1:5" ht="13.5" customHeight="1">
      <c r="A887" s="1"/>
      <c r="E887" s="137"/>
    </row>
    <row r="888" spans="1:5" ht="13.5" customHeight="1">
      <c r="A888" s="1"/>
      <c r="E888" s="137"/>
    </row>
    <row r="889" spans="1:5" ht="13.5" customHeight="1">
      <c r="A889" s="1"/>
      <c r="E889" s="137"/>
    </row>
    <row r="890" spans="1:5" ht="13.5" customHeight="1">
      <c r="A890" s="1"/>
      <c r="E890" s="137"/>
    </row>
    <row r="891" spans="1:5" ht="13.5" customHeight="1">
      <c r="A891" s="1"/>
      <c r="E891" s="137"/>
    </row>
    <row r="892" spans="1:5" ht="13.5" customHeight="1">
      <c r="A892" s="1"/>
      <c r="E892" s="137"/>
    </row>
    <row r="893" spans="1:5" ht="13.5" customHeight="1">
      <c r="A893" s="1"/>
      <c r="E893" s="137"/>
    </row>
    <row r="894" spans="1:5" ht="13.5" customHeight="1">
      <c r="A894" s="1"/>
      <c r="E894" s="137"/>
    </row>
    <row r="895" spans="1:5" ht="13.5" customHeight="1">
      <c r="A895" s="1"/>
      <c r="E895" s="137"/>
    </row>
    <row r="896" spans="1:5" ht="13.5" customHeight="1">
      <c r="A896" s="1"/>
      <c r="E896" s="137"/>
    </row>
    <row r="897" spans="1:5" ht="13.5" customHeight="1">
      <c r="A897" s="1"/>
      <c r="E897" s="137"/>
    </row>
    <row r="898" spans="1:5" ht="13.5" customHeight="1">
      <c r="A898" s="1"/>
      <c r="E898" s="137"/>
    </row>
    <row r="899" spans="1:5" ht="13.5" customHeight="1">
      <c r="A899" s="1"/>
      <c r="E899" s="137"/>
    </row>
    <row r="900" spans="1:5" ht="13.5" customHeight="1">
      <c r="A900" s="1"/>
      <c r="E900" s="137"/>
    </row>
    <row r="901" spans="1:5" ht="13.5" customHeight="1">
      <c r="A901" s="1"/>
      <c r="E901" s="137"/>
    </row>
    <row r="902" spans="1:5" ht="13.5" customHeight="1">
      <c r="A902" s="1"/>
      <c r="E902" s="137"/>
    </row>
    <row r="903" spans="1:5" ht="13.5" customHeight="1">
      <c r="A903" s="1"/>
      <c r="E903" s="137"/>
    </row>
    <row r="904" spans="1:5" ht="13.5" customHeight="1">
      <c r="A904" s="1"/>
      <c r="E904" s="137"/>
    </row>
    <row r="905" spans="1:5" ht="13.5" customHeight="1">
      <c r="A905" s="1"/>
      <c r="E905" s="137"/>
    </row>
    <row r="906" spans="1:5" ht="13.5" customHeight="1">
      <c r="A906" s="1"/>
      <c r="E906" s="137"/>
    </row>
    <row r="907" spans="1:5" ht="13.5" customHeight="1">
      <c r="A907" s="1"/>
      <c r="E907" s="137"/>
    </row>
    <row r="908" spans="1:5" ht="13.5" customHeight="1">
      <c r="A908" s="1"/>
      <c r="E908" s="137"/>
    </row>
    <row r="909" spans="1:5" ht="13.5" customHeight="1">
      <c r="A909" s="1"/>
      <c r="E909" s="137"/>
    </row>
    <row r="910" spans="1:5" ht="13.5" customHeight="1">
      <c r="A910" s="1"/>
      <c r="E910" s="137"/>
    </row>
    <row r="911" spans="1:5" ht="13.5" customHeight="1">
      <c r="A911" s="1"/>
      <c r="E911" s="137"/>
    </row>
    <row r="912" spans="1:5" ht="13.5" customHeight="1">
      <c r="A912" s="1"/>
      <c r="E912" s="137"/>
    </row>
    <row r="913" spans="1:5" ht="13.5" customHeight="1">
      <c r="A913" s="1"/>
      <c r="E913" s="137"/>
    </row>
    <row r="914" spans="1:5" ht="13.5" customHeight="1">
      <c r="A914" s="1"/>
      <c r="E914" s="137"/>
    </row>
    <row r="915" spans="1:5" ht="13.5" customHeight="1">
      <c r="A915" s="1"/>
      <c r="E915" s="137"/>
    </row>
    <row r="916" spans="1:5" ht="13.5" customHeight="1">
      <c r="A916" s="1"/>
      <c r="E916" s="137"/>
    </row>
    <row r="917" spans="1:5" ht="13.5" customHeight="1">
      <c r="A917" s="1"/>
      <c r="E917" s="137"/>
    </row>
    <row r="918" spans="1:5" ht="13.5" customHeight="1">
      <c r="A918" s="1"/>
      <c r="E918" s="137"/>
    </row>
    <row r="919" spans="1:5" ht="13.5" customHeight="1">
      <c r="A919" s="1"/>
      <c r="E919" s="137"/>
    </row>
    <row r="920" spans="1:5" ht="13.5" customHeight="1">
      <c r="A920" s="1"/>
      <c r="E920" s="137"/>
    </row>
    <row r="921" spans="1:5" ht="13.5" customHeight="1">
      <c r="A921" s="1"/>
      <c r="E921" s="137"/>
    </row>
    <row r="922" spans="1:5" ht="13.5" customHeight="1">
      <c r="A922" s="1"/>
      <c r="E922" s="137"/>
    </row>
    <row r="923" spans="1:5" ht="13.5" customHeight="1">
      <c r="A923" s="1"/>
      <c r="E923" s="137"/>
    </row>
    <row r="924" spans="1:5" ht="13.5" customHeight="1">
      <c r="A924" s="1"/>
      <c r="E924" s="137"/>
    </row>
    <row r="925" spans="1:5" ht="13.5" customHeight="1">
      <c r="A925" s="1"/>
      <c r="E925" s="137"/>
    </row>
    <row r="926" spans="1:5" ht="13.5" customHeight="1">
      <c r="A926" s="1"/>
      <c r="E926" s="137"/>
    </row>
    <row r="927" spans="1:5" ht="13.5" customHeight="1">
      <c r="A927" s="1"/>
      <c r="E927" s="137"/>
    </row>
    <row r="928" spans="1:5" ht="13.5" customHeight="1">
      <c r="A928" s="1"/>
      <c r="E928" s="137"/>
    </row>
    <row r="929" spans="1:5" ht="13.5" customHeight="1">
      <c r="A929" s="1"/>
      <c r="E929" s="137"/>
    </row>
    <row r="930" spans="1:5" ht="13.5" customHeight="1">
      <c r="A930" s="1"/>
      <c r="E930" s="137"/>
    </row>
    <row r="931" spans="1:5" ht="13.5" customHeight="1">
      <c r="A931" s="1"/>
      <c r="E931" s="137"/>
    </row>
    <row r="932" spans="1:5" ht="13.5" customHeight="1">
      <c r="A932" s="1"/>
      <c r="E932" s="137"/>
    </row>
    <row r="933" spans="1:5" ht="13.5" customHeight="1">
      <c r="A933" s="1"/>
      <c r="E933" s="137"/>
    </row>
    <row r="934" spans="1:5" ht="13.5" customHeight="1">
      <c r="A934" s="1"/>
      <c r="E934" s="137"/>
    </row>
    <row r="935" spans="1:5" ht="13.5" customHeight="1">
      <c r="A935" s="1"/>
      <c r="E935" s="137"/>
    </row>
    <row r="936" spans="1:5" ht="13.5" customHeight="1">
      <c r="A936" s="1"/>
      <c r="E936" s="137"/>
    </row>
    <row r="937" spans="1:5" ht="13.5" customHeight="1">
      <c r="A937" s="1"/>
      <c r="E937" s="137"/>
    </row>
    <row r="938" spans="1:5" ht="13.5" customHeight="1">
      <c r="A938" s="1"/>
      <c r="E938" s="137"/>
    </row>
    <row r="939" spans="1:5" ht="13.5" customHeight="1">
      <c r="A939" s="1"/>
      <c r="E939" s="137"/>
    </row>
    <row r="940" spans="1:5" ht="13.5" customHeight="1">
      <c r="A940" s="1"/>
      <c r="E940" s="137"/>
    </row>
    <row r="941" spans="1:5" ht="13.5" customHeight="1">
      <c r="A941" s="1"/>
      <c r="E941" s="137"/>
    </row>
    <row r="942" spans="1:5" ht="13.5" customHeight="1">
      <c r="A942" s="1"/>
      <c r="E942" s="137"/>
    </row>
    <row r="943" spans="1:5" ht="13.5" customHeight="1">
      <c r="A943" s="1"/>
      <c r="E943" s="137"/>
    </row>
    <row r="944" spans="1:5" ht="13.5" customHeight="1">
      <c r="A944" s="1"/>
      <c r="E944" s="137"/>
    </row>
    <row r="945" spans="1:5" ht="13.5" customHeight="1">
      <c r="A945" s="1"/>
      <c r="E945" s="137"/>
    </row>
    <row r="946" spans="1:5" ht="13.5" customHeight="1">
      <c r="A946" s="1"/>
      <c r="E946" s="137"/>
    </row>
    <row r="947" spans="1:5" ht="13.5" customHeight="1">
      <c r="A947" s="1"/>
      <c r="E947" s="137"/>
    </row>
    <row r="948" spans="1:5" ht="13.5" customHeight="1">
      <c r="A948" s="1"/>
      <c r="E948" s="137"/>
    </row>
    <row r="949" spans="1:5" ht="13.5" customHeight="1">
      <c r="A949" s="1"/>
      <c r="E949" s="137"/>
    </row>
    <row r="950" spans="1:5" ht="13.5" customHeight="1">
      <c r="A950" s="1"/>
      <c r="E950" s="137"/>
    </row>
    <row r="951" spans="1:5" ht="13.5" customHeight="1">
      <c r="A951" s="1"/>
      <c r="E951" s="137"/>
    </row>
    <row r="952" spans="1:5" ht="13.5" customHeight="1">
      <c r="A952" s="1"/>
      <c r="E952" s="137"/>
    </row>
    <row r="953" spans="1:5" ht="13.5" customHeight="1">
      <c r="A953" s="1"/>
      <c r="E953" s="137"/>
    </row>
    <row r="954" spans="1:5" ht="13.5" customHeight="1">
      <c r="A954" s="1"/>
      <c r="E954" s="137"/>
    </row>
    <row r="955" spans="1:5" ht="13.5" customHeight="1">
      <c r="A955" s="1"/>
      <c r="E955" s="137"/>
    </row>
    <row r="956" spans="1:5" ht="13.5" customHeight="1">
      <c r="A956" s="1"/>
      <c r="E956" s="137"/>
    </row>
    <row r="957" spans="1:5" ht="13.5" customHeight="1">
      <c r="A957" s="1"/>
      <c r="E957" s="137"/>
    </row>
    <row r="958" spans="1:5" ht="13.5" customHeight="1">
      <c r="A958" s="1"/>
      <c r="E958" s="137"/>
    </row>
    <row r="959" spans="1:5" ht="13.5" customHeight="1">
      <c r="A959" s="1"/>
      <c r="E959" s="137"/>
    </row>
    <row r="960" spans="1:5" ht="13.5" customHeight="1">
      <c r="A960" s="1"/>
      <c r="E960" s="137"/>
    </row>
    <row r="961" spans="1:5" ht="13.5" customHeight="1">
      <c r="A961" s="1"/>
      <c r="E961" s="137"/>
    </row>
    <row r="962" spans="1:5" ht="13.5" customHeight="1">
      <c r="A962" s="1"/>
      <c r="E962" s="137"/>
    </row>
    <row r="963" spans="1:5" ht="13.5" customHeight="1">
      <c r="A963" s="1"/>
      <c r="E963" s="137"/>
    </row>
    <row r="964" spans="1:5" ht="13.5" customHeight="1">
      <c r="A964" s="1"/>
      <c r="E964" s="137"/>
    </row>
    <row r="965" spans="1:5" ht="13.5" customHeight="1">
      <c r="A965" s="1"/>
      <c r="E965" s="137"/>
    </row>
    <row r="966" spans="1:5" ht="13.5" customHeight="1">
      <c r="A966" s="1"/>
      <c r="E966" s="137"/>
    </row>
    <row r="967" spans="1:5" ht="13.5" customHeight="1">
      <c r="A967" s="1"/>
      <c r="E967" s="137"/>
    </row>
    <row r="968" spans="1:5" ht="13.5" customHeight="1">
      <c r="A968" s="1"/>
      <c r="E968" s="137"/>
    </row>
    <row r="969" spans="1:5" ht="13.5" customHeight="1">
      <c r="A969" s="1"/>
      <c r="E969" s="137"/>
    </row>
    <row r="970" spans="1:5" ht="13.5" customHeight="1">
      <c r="A970" s="1"/>
      <c r="E970" s="137"/>
    </row>
    <row r="971" spans="1:5" ht="13.5" customHeight="1">
      <c r="A971" s="1"/>
      <c r="E971" s="137"/>
    </row>
    <row r="972" spans="1:5" ht="13.5" customHeight="1">
      <c r="A972" s="1"/>
      <c r="E972" s="137"/>
    </row>
    <row r="973" spans="1:5" ht="13.5" customHeight="1">
      <c r="A973" s="1"/>
      <c r="E973" s="137"/>
    </row>
    <row r="974" spans="1:5" ht="13.5" customHeight="1">
      <c r="A974" s="1"/>
      <c r="E974" s="137"/>
    </row>
    <row r="975" spans="1:5" ht="13.5" customHeight="1">
      <c r="A975" s="1"/>
      <c r="E975" s="137"/>
    </row>
    <row r="976" spans="1:5" ht="13.5" customHeight="1">
      <c r="A976" s="1"/>
      <c r="E976" s="137"/>
    </row>
    <row r="977" spans="1:5" ht="13.5" customHeight="1">
      <c r="A977" s="1"/>
      <c r="E977" s="137"/>
    </row>
    <row r="978" spans="1:5" ht="13.5" customHeight="1">
      <c r="A978" s="1"/>
      <c r="E978" s="137"/>
    </row>
    <row r="979" spans="1:5" ht="13.5" customHeight="1">
      <c r="A979" s="1"/>
      <c r="E979" s="137"/>
    </row>
    <row r="980" spans="1:5" ht="13.5" customHeight="1">
      <c r="A980" s="1"/>
      <c r="E980" s="137"/>
    </row>
    <row r="981" spans="1:5" ht="13.5" customHeight="1">
      <c r="A981" s="1"/>
      <c r="E981" s="137"/>
    </row>
    <row r="982" spans="1:5" ht="13.5" customHeight="1">
      <c r="A982" s="1"/>
      <c r="E982" s="137"/>
    </row>
    <row r="983" spans="1:5" ht="13.5" customHeight="1">
      <c r="A983" s="1"/>
      <c r="E983" s="137"/>
    </row>
    <row r="984" spans="1:5" ht="13.5" customHeight="1">
      <c r="A984" s="1"/>
      <c r="E984" s="137"/>
    </row>
    <row r="985" spans="1:5" ht="13.5" customHeight="1">
      <c r="A985" s="1"/>
      <c r="E985" s="137"/>
    </row>
    <row r="986" spans="1:5" ht="13.5" customHeight="1">
      <c r="A986" s="1"/>
      <c r="E986" s="137"/>
    </row>
    <row r="987" spans="1:5" ht="13.5" customHeight="1">
      <c r="A987" s="1"/>
      <c r="E987" s="137"/>
    </row>
    <row r="988" spans="1:5" ht="13.5" customHeight="1">
      <c r="A988" s="1"/>
      <c r="E988" s="137"/>
    </row>
    <row r="989" spans="1:5" ht="13.5" customHeight="1">
      <c r="A989" s="1"/>
      <c r="E989" s="137"/>
    </row>
    <row r="990" spans="1:5" ht="13.5" customHeight="1">
      <c r="A990" s="1"/>
      <c r="E990" s="137"/>
    </row>
    <row r="991" spans="1:5" ht="13.5" customHeight="1">
      <c r="A991" s="1"/>
      <c r="E991" s="137"/>
    </row>
    <row r="992" spans="1:5" ht="13.5" customHeight="1">
      <c r="A992" s="1"/>
      <c r="E992" s="137"/>
    </row>
    <row r="993" spans="1:5" ht="13.5" customHeight="1">
      <c r="A993" s="1"/>
      <c r="E993" s="137"/>
    </row>
    <row r="994" spans="1:5" ht="13.5" customHeight="1">
      <c r="A994" s="1"/>
      <c r="E994" s="137"/>
    </row>
    <row r="995" spans="1:5" ht="13.5" customHeight="1">
      <c r="A995" s="1"/>
      <c r="E995" s="137"/>
    </row>
    <row r="996" spans="1:5" ht="13.5" customHeight="1">
      <c r="A996" s="1"/>
      <c r="E996" s="137"/>
    </row>
    <row r="997" spans="1:5" ht="13.5" customHeight="1">
      <c r="A997" s="1"/>
      <c r="E997" s="137"/>
    </row>
    <row r="998" spans="1:5" ht="13.5" customHeight="1">
      <c r="A998" s="1"/>
      <c r="E998" s="137"/>
    </row>
  </sheetData>
  <mergeCells count="26">
    <mergeCell ref="K119:M119"/>
    <mergeCell ref="I120:J120"/>
    <mergeCell ref="K120:M120"/>
    <mergeCell ref="K121:M121"/>
    <mergeCell ref="I121:J121"/>
    <mergeCell ref="D123:G123"/>
    <mergeCell ref="D124:G124"/>
    <mergeCell ref="B117:H117"/>
    <mergeCell ref="B118:I118"/>
    <mergeCell ref="I119:J119"/>
    <mergeCell ref="K13:M13"/>
    <mergeCell ref="C14:K14"/>
    <mergeCell ref="J15:L15"/>
    <mergeCell ref="M15:M16"/>
    <mergeCell ref="A15:A16"/>
    <mergeCell ref="B15:B16"/>
    <mergeCell ref="C15:C16"/>
    <mergeCell ref="D15:D16"/>
    <mergeCell ref="E15:E16"/>
    <mergeCell ref="F15:F16"/>
    <mergeCell ref="G15:I15"/>
    <mergeCell ref="B8:L8"/>
    <mergeCell ref="B9:L9"/>
    <mergeCell ref="A10:M10"/>
    <mergeCell ref="C12:F12"/>
    <mergeCell ref="K12:M12"/>
  </mergeCells>
  <pageMargins left="0.31496062992125984" right="0.31496062992125984" top="0.39370078740157483" bottom="0.39370078740157483" header="0" footer="0"/>
  <pageSetup paperSize="9" scale="71" fitToHeight="5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workbookViewId="0"/>
  </sheetViews>
  <sheetFormatPr defaultColWidth="12.59765625" defaultRowHeight="15" customHeight="1"/>
  <cols>
    <col min="1" max="2" width="8.59765625" customWidth="1"/>
    <col min="3" max="3" width="29.19921875" customWidth="1"/>
    <col min="4" max="4" width="11.69921875" customWidth="1"/>
    <col min="5" max="5" width="8.59765625" customWidth="1"/>
    <col min="6" max="6" width="16.59765625" customWidth="1"/>
    <col min="7" max="7" width="15" customWidth="1"/>
    <col min="8" max="26" width="8.59765625" customWidth="1"/>
  </cols>
  <sheetData>
    <row r="1" spans="1:26" ht="13.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3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3.5" customHeight="1">
      <c r="A3" s="2"/>
      <c r="B3" s="2"/>
      <c r="C3" s="2"/>
      <c r="D3" s="2"/>
      <c r="E3" s="2"/>
      <c r="F3" s="2"/>
      <c r="G3" s="2"/>
    </row>
    <row r="4" spans="1:26" ht="13.5" customHeight="1">
      <c r="A4" s="2"/>
      <c r="B4" s="2"/>
      <c r="C4" s="2"/>
      <c r="D4" s="2"/>
      <c r="E4" s="2"/>
      <c r="F4" s="2"/>
      <c r="G4" s="2"/>
    </row>
    <row r="5" spans="1:26" ht="13.5" customHeight="1">
      <c r="A5" s="2"/>
      <c r="B5" s="2"/>
      <c r="C5" s="2"/>
      <c r="D5" s="2"/>
      <c r="E5" s="2"/>
      <c r="F5" s="2"/>
      <c r="G5" s="2"/>
    </row>
    <row r="6" spans="1:26" ht="13.5" customHeight="1">
      <c r="A6" s="2"/>
      <c r="B6" s="2"/>
      <c r="C6" s="2"/>
      <c r="D6" s="2"/>
      <c r="E6" s="2"/>
      <c r="F6" s="2"/>
      <c r="G6" s="2"/>
    </row>
    <row r="7" spans="1:26" ht="13.5" customHeight="1">
      <c r="A7" s="2"/>
      <c r="B7" s="159" t="s">
        <v>0</v>
      </c>
      <c r="C7" s="160"/>
      <c r="D7" s="160"/>
      <c r="E7" s="160"/>
      <c r="F7" s="160"/>
      <c r="G7" s="160"/>
      <c r="H7" s="6"/>
      <c r="I7" s="6"/>
      <c r="J7" s="6"/>
      <c r="K7" s="6"/>
      <c r="L7" s="6"/>
    </row>
    <row r="8" spans="1:26" ht="13.5" customHeight="1">
      <c r="A8" s="2"/>
      <c r="B8" s="159" t="s">
        <v>1</v>
      </c>
      <c r="C8" s="160"/>
      <c r="D8" s="160"/>
      <c r="E8" s="160"/>
      <c r="F8" s="160"/>
      <c r="G8" s="160"/>
      <c r="H8" s="6"/>
      <c r="I8" s="6"/>
      <c r="J8" s="6"/>
      <c r="K8" s="6"/>
      <c r="L8" s="6"/>
    </row>
    <row r="9" spans="1:26" ht="13.5" customHeight="1">
      <c r="A9" s="2"/>
      <c r="B9" s="185" t="s">
        <v>241</v>
      </c>
      <c r="C9" s="160"/>
      <c r="D9" s="160"/>
      <c r="E9" s="160"/>
      <c r="F9" s="160"/>
      <c r="G9" s="160"/>
    </row>
    <row r="10" spans="1:26" ht="13.5" customHeight="1">
      <c r="A10" s="2"/>
      <c r="B10" s="164" t="s">
        <v>242</v>
      </c>
      <c r="C10" s="160"/>
      <c r="D10" s="160"/>
      <c r="E10" s="160"/>
      <c r="F10" s="160"/>
      <c r="G10" s="160"/>
    </row>
    <row r="11" spans="1:26" ht="13.5" customHeight="1">
      <c r="A11" s="2"/>
      <c r="B11" s="186" t="s">
        <v>243</v>
      </c>
      <c r="C11" s="160"/>
      <c r="D11" s="160"/>
      <c r="E11" s="160"/>
      <c r="F11" s="160"/>
      <c r="G11" s="160"/>
    </row>
    <row r="12" spans="1:26" ht="13.5" customHeight="1">
      <c r="A12" s="2"/>
      <c r="B12" s="187" t="s">
        <v>244</v>
      </c>
      <c r="C12" s="188"/>
      <c r="D12" s="188"/>
      <c r="E12" s="188"/>
      <c r="F12" s="188"/>
      <c r="G12" s="189"/>
    </row>
    <row r="13" spans="1:26" ht="13.5" customHeight="1">
      <c r="A13" s="2"/>
      <c r="B13" s="54"/>
      <c r="C13" s="190" t="s">
        <v>245</v>
      </c>
      <c r="D13" s="188"/>
      <c r="E13" s="188"/>
      <c r="F13" s="189"/>
      <c r="G13" s="55" t="s">
        <v>246</v>
      </c>
    </row>
    <row r="14" spans="1:26" ht="13.5" customHeight="1">
      <c r="A14" s="2"/>
      <c r="B14" s="56">
        <f>[1]Orcamento!B15</f>
        <v>1</v>
      </c>
      <c r="C14" s="191" t="str">
        <f>Orcamento!C17</f>
        <v>SERVIÇOS PRELIMINARES</v>
      </c>
      <c r="D14" s="162"/>
      <c r="E14" s="162"/>
      <c r="F14" s="192"/>
      <c r="G14" s="57">
        <f>Orcamento!L17</f>
        <v>4268.25</v>
      </c>
    </row>
    <row r="15" spans="1:26" ht="13.5" customHeight="1">
      <c r="A15" s="2"/>
      <c r="B15" s="58">
        <f>[1]Orcamento!B22</f>
        <v>2</v>
      </c>
      <c r="C15" s="193" t="str">
        <f>Orcamento!C34</f>
        <v>INFRAESTRUTURA</v>
      </c>
      <c r="D15" s="162"/>
      <c r="E15" s="162"/>
      <c r="F15" s="192"/>
      <c r="G15" s="59">
        <f>Orcamento!L34</f>
        <v>115718.58</v>
      </c>
    </row>
    <row r="16" spans="1:26" ht="13.5" customHeight="1">
      <c r="A16" s="2"/>
      <c r="B16" s="56">
        <f>[1]Orcamento!B32</f>
        <v>3</v>
      </c>
      <c r="C16" s="191" t="str">
        <f>Orcamento!C52</f>
        <v>SUPERESTRUTURA</v>
      </c>
      <c r="D16" s="162"/>
      <c r="E16" s="162"/>
      <c r="F16" s="192"/>
      <c r="G16" s="57">
        <f>Orcamento!L52</f>
        <v>386121.38</v>
      </c>
    </row>
    <row r="17" spans="1:9" ht="13.5" customHeight="1">
      <c r="A17" s="2"/>
      <c r="B17" s="58">
        <f>[1]Orcamento!B47</f>
        <v>4</v>
      </c>
      <c r="C17" s="193" t="e">
        <f>Orcamento!#REF!</f>
        <v>#REF!</v>
      </c>
      <c r="D17" s="162"/>
      <c r="E17" s="162"/>
      <c r="F17" s="192"/>
      <c r="G17" s="59" t="e">
        <f>Orcamento!#REF!</f>
        <v>#REF!</v>
      </c>
    </row>
    <row r="18" spans="1:9" ht="13.5" customHeight="1">
      <c r="A18" s="2"/>
      <c r="B18" s="56">
        <f>[1]Orcamento!B51</f>
        <v>5</v>
      </c>
      <c r="C18" s="191" t="e">
        <f>Orcamento!#REF!</f>
        <v>#REF!</v>
      </c>
      <c r="D18" s="162"/>
      <c r="E18" s="162"/>
      <c r="F18" s="192"/>
      <c r="G18" s="57" t="e">
        <f>Orcamento!#REF!</f>
        <v>#REF!</v>
      </c>
    </row>
    <row r="19" spans="1:9" ht="13.5" customHeight="1">
      <c r="A19" s="2"/>
      <c r="B19" s="60"/>
      <c r="C19" s="194" t="s">
        <v>247</v>
      </c>
      <c r="D19" s="188"/>
      <c r="E19" s="188"/>
      <c r="F19" s="189"/>
      <c r="G19" s="61" t="e">
        <f>SUM(G14:G18)</f>
        <v>#REF!</v>
      </c>
    </row>
    <row r="20" spans="1:9" ht="13.5" customHeight="1">
      <c r="A20" s="2"/>
      <c r="B20" s="2"/>
      <c r="C20" s="2"/>
      <c r="D20" s="2"/>
      <c r="E20" s="2"/>
      <c r="F20" s="2"/>
      <c r="G20" s="2"/>
    </row>
    <row r="21" spans="1:9" ht="13.5" customHeight="1">
      <c r="A21" s="2"/>
      <c r="B21" s="2"/>
      <c r="C21" s="2"/>
      <c r="D21" s="2"/>
      <c r="E21" s="2"/>
      <c r="F21" s="2"/>
      <c r="G21" s="2"/>
    </row>
    <row r="22" spans="1:9" ht="13.5" customHeight="1">
      <c r="A22" s="2"/>
      <c r="B22" s="2"/>
      <c r="C22" s="2"/>
      <c r="D22" s="2"/>
      <c r="E22" s="2"/>
      <c r="F22" s="2"/>
      <c r="G22" s="2"/>
    </row>
    <row r="23" spans="1:9" ht="13.5" customHeight="1">
      <c r="B23" s="52" t="s">
        <v>248</v>
      </c>
      <c r="C23" s="2"/>
      <c r="D23" s="2"/>
      <c r="E23" s="2"/>
      <c r="F23" s="2"/>
      <c r="G23" s="2"/>
      <c r="H23" s="2"/>
      <c r="I23" s="2"/>
    </row>
    <row r="24" spans="1:9" ht="13.5" customHeight="1">
      <c r="B24" s="2"/>
      <c r="C24" s="2"/>
      <c r="D24" s="2"/>
      <c r="E24" s="2"/>
      <c r="F24" s="181"/>
      <c r="G24" s="160"/>
      <c r="H24" s="160"/>
      <c r="I24" s="160"/>
    </row>
    <row r="25" spans="1:9" ht="13.5" customHeight="1">
      <c r="B25" s="2"/>
      <c r="C25" s="62"/>
      <c r="D25" s="181" t="s">
        <v>239</v>
      </c>
      <c r="E25" s="160"/>
      <c r="F25" s="160"/>
      <c r="G25" s="160"/>
      <c r="H25" s="2"/>
      <c r="I25" s="2"/>
    </row>
    <row r="26" spans="1:9" ht="13.5" customHeight="1">
      <c r="B26" s="2"/>
      <c r="C26" s="1"/>
      <c r="D26" s="181" t="s">
        <v>249</v>
      </c>
      <c r="E26" s="160"/>
      <c r="F26" s="160"/>
      <c r="G26" s="160"/>
      <c r="H26" s="2"/>
      <c r="I26" s="2"/>
    </row>
    <row r="27" spans="1:9" ht="13.5" customHeight="1">
      <c r="B27" s="2"/>
      <c r="C27" s="2"/>
      <c r="D27" s="181" t="s">
        <v>250</v>
      </c>
      <c r="E27" s="160"/>
      <c r="F27" s="160"/>
      <c r="G27" s="160"/>
      <c r="H27" s="2"/>
      <c r="I27" s="2"/>
    </row>
    <row r="28" spans="1:9" ht="13.5" customHeight="1">
      <c r="B28" s="2"/>
      <c r="C28" s="2"/>
      <c r="D28" s="2"/>
      <c r="E28" s="2"/>
      <c r="F28" s="2"/>
      <c r="G28" s="2"/>
      <c r="H28" s="2"/>
      <c r="I28" s="2"/>
    </row>
    <row r="29" spans="1:9" ht="13.5" customHeight="1"/>
    <row r="30" spans="1:9" ht="13.5" customHeight="1"/>
    <row r="31" spans="1:9" ht="13.5" customHeight="1"/>
    <row r="32" spans="1:9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mergeCells count="17">
    <mergeCell ref="B12:G12"/>
    <mergeCell ref="C13:F13"/>
    <mergeCell ref="D25:G25"/>
    <mergeCell ref="D26:G26"/>
    <mergeCell ref="D27:G27"/>
    <mergeCell ref="C14:F14"/>
    <mergeCell ref="C15:F15"/>
    <mergeCell ref="C16:F16"/>
    <mergeCell ref="C17:F17"/>
    <mergeCell ref="C18:F18"/>
    <mergeCell ref="C19:F19"/>
    <mergeCell ref="F24:I24"/>
    <mergeCell ref="B7:G7"/>
    <mergeCell ref="B8:G8"/>
    <mergeCell ref="B9:G9"/>
    <mergeCell ref="B10:G10"/>
    <mergeCell ref="B11:G11"/>
  </mergeCells>
  <pageMargins left="0.51181102362204722" right="0.51181102362204722" top="0.78740157480314965" bottom="0.78740157480314965" header="0" footer="0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workbookViewId="0">
      <selection activeCell="P45" sqref="B6:P45"/>
    </sheetView>
  </sheetViews>
  <sheetFormatPr defaultColWidth="12.59765625" defaultRowHeight="15" customHeight="1"/>
  <cols>
    <col min="1" max="2" width="8.59765625" customWidth="1"/>
    <col min="3" max="3" width="33.59765625" customWidth="1"/>
    <col min="4" max="4" width="16.19921875" customWidth="1"/>
    <col min="5" max="5" width="12.69921875" customWidth="1"/>
    <col min="6" max="6" width="8.69921875" customWidth="1"/>
    <col min="7" max="7" width="12.69921875" customWidth="1"/>
    <col min="8" max="8" width="8.69921875" customWidth="1"/>
    <col min="9" max="9" width="12.69921875" customWidth="1"/>
    <col min="10" max="10" width="8.69921875" customWidth="1"/>
    <col min="11" max="11" width="12.69921875" customWidth="1"/>
    <col min="12" max="12" width="8.69921875" customWidth="1"/>
    <col min="13" max="13" width="12.69921875" customWidth="1"/>
    <col min="14" max="14" width="8.69921875" customWidth="1"/>
    <col min="15" max="15" width="12.69921875" customWidth="1"/>
    <col min="16" max="16" width="8.69921875" customWidth="1"/>
    <col min="17" max="26" width="8.59765625" customWidth="1"/>
  </cols>
  <sheetData>
    <row r="1" spans="1:26" ht="13.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26" ht="13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26" ht="13.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26" ht="13.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26" ht="13.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26" ht="13.5" customHeight="1">
      <c r="A6" s="2"/>
      <c r="B6" s="195"/>
      <c r="C6" s="160"/>
      <c r="D6" s="160"/>
      <c r="E6" s="160"/>
      <c r="F6" s="160"/>
      <c r="G6" s="160"/>
      <c r="H6" s="2"/>
      <c r="I6" s="2"/>
      <c r="J6" s="2"/>
      <c r="K6" s="2"/>
      <c r="L6" s="2"/>
      <c r="M6" s="2"/>
      <c r="N6" s="2"/>
      <c r="O6" s="2"/>
      <c r="P6" s="2"/>
    </row>
    <row r="7" spans="1:26" ht="13.5" customHeight="1">
      <c r="A7" s="2"/>
      <c r="B7" s="196"/>
      <c r="C7" s="160"/>
      <c r="D7" s="160"/>
      <c r="E7" s="160"/>
      <c r="F7" s="160"/>
      <c r="G7" s="160"/>
      <c r="H7" s="2"/>
      <c r="I7" s="2"/>
      <c r="J7" s="2"/>
      <c r="K7" s="2"/>
      <c r="L7" s="2"/>
      <c r="M7" s="2"/>
      <c r="N7" s="2"/>
      <c r="O7" s="2"/>
      <c r="P7" s="2"/>
    </row>
    <row r="8" spans="1:26" ht="13.5" customHeight="1">
      <c r="A8" s="2"/>
      <c r="B8" s="63"/>
      <c r="C8" s="63"/>
      <c r="D8" s="63"/>
      <c r="E8" s="63"/>
      <c r="F8" s="63"/>
      <c r="G8" s="63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3.5" customHeight="1">
      <c r="A9" s="2"/>
      <c r="B9" s="63"/>
      <c r="C9" s="63"/>
      <c r="D9" s="63"/>
      <c r="E9" s="63"/>
      <c r="F9" s="63"/>
      <c r="G9" s="63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3.5" customHeight="1">
      <c r="A10" s="2"/>
      <c r="B10" s="63"/>
      <c r="C10" s="63"/>
      <c r="D10" s="63"/>
      <c r="E10" s="63"/>
      <c r="F10" s="63"/>
      <c r="G10" s="63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3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26" ht="13.5" customHeight="1">
      <c r="A12" s="2"/>
      <c r="B12" s="185"/>
      <c r="C12" s="160"/>
      <c r="D12" s="160"/>
      <c r="E12" s="160"/>
      <c r="F12" s="160"/>
      <c r="G12" s="160"/>
      <c r="H12" s="2"/>
      <c r="I12" s="2"/>
      <c r="J12" s="2"/>
      <c r="K12" s="2"/>
      <c r="L12" s="2"/>
      <c r="M12" s="2"/>
      <c r="N12" s="2"/>
      <c r="O12" s="2"/>
      <c r="P12" s="2"/>
    </row>
    <row r="13" spans="1:26" ht="13.5" customHeight="1">
      <c r="A13" s="2"/>
      <c r="B13" s="159" t="s">
        <v>0</v>
      </c>
      <c r="C13" s="160"/>
      <c r="D13" s="160"/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3.5" customHeight="1">
      <c r="A14" s="2"/>
      <c r="B14" s="159" t="s">
        <v>1</v>
      </c>
      <c r="C14" s="160"/>
      <c r="D14" s="160"/>
      <c r="E14" s="160"/>
      <c r="F14" s="160"/>
      <c r="G14" s="160"/>
      <c r="H14" s="160"/>
      <c r="I14" s="160"/>
      <c r="J14" s="160"/>
      <c r="K14" s="160"/>
      <c r="L14" s="160"/>
      <c r="M14" s="160"/>
      <c r="N14" s="160"/>
      <c r="O14" s="160"/>
      <c r="P14" s="160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3.5" customHeight="1">
      <c r="A15" s="2"/>
      <c r="B15" s="185" t="s">
        <v>251</v>
      </c>
      <c r="C15" s="160"/>
      <c r="D15" s="160"/>
      <c r="E15" s="160"/>
      <c r="F15" s="160"/>
      <c r="G15" s="160"/>
      <c r="H15" s="160"/>
      <c r="I15" s="160"/>
      <c r="J15" s="160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3.5" customHeight="1">
      <c r="A16" s="2"/>
      <c r="B16" s="164" t="s">
        <v>6</v>
      </c>
      <c r="C16" s="160"/>
      <c r="D16" s="160"/>
      <c r="E16" s="160"/>
      <c r="F16" s="160"/>
      <c r="G16" s="160"/>
      <c r="H16" s="160"/>
      <c r="I16" s="160"/>
      <c r="J16" s="160"/>
    </row>
    <row r="17" spans="1:26" ht="14.25" customHeight="1">
      <c r="A17" s="2"/>
      <c r="B17" s="186" t="s">
        <v>9</v>
      </c>
      <c r="C17" s="160"/>
      <c r="D17" s="160"/>
      <c r="E17" s="160"/>
      <c r="F17" s="160"/>
      <c r="G17" s="160"/>
      <c r="H17" s="160"/>
      <c r="I17" s="160"/>
      <c r="J17" s="160"/>
    </row>
    <row r="18" spans="1:26" ht="13.5" customHeight="1">
      <c r="A18" s="2"/>
      <c r="B18" s="197" t="s">
        <v>252</v>
      </c>
      <c r="C18" s="188"/>
      <c r="D18" s="188"/>
      <c r="E18" s="188"/>
      <c r="F18" s="188"/>
      <c r="G18" s="188"/>
      <c r="H18" s="188"/>
      <c r="I18" s="188"/>
      <c r="J18" s="188"/>
      <c r="K18" s="188"/>
      <c r="L18" s="188"/>
      <c r="M18" s="188"/>
      <c r="N18" s="188"/>
      <c r="O18" s="188"/>
      <c r="P18" s="189"/>
    </row>
    <row r="19" spans="1:26" ht="13.5" customHeight="1">
      <c r="A19" s="2"/>
      <c r="B19" s="64"/>
      <c r="C19" s="65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7"/>
    </row>
    <row r="20" spans="1:26" ht="13.5" customHeight="1">
      <c r="A20" s="2"/>
      <c r="B20" s="68" t="s">
        <v>253</v>
      </c>
      <c r="C20" s="69" t="s">
        <v>254</v>
      </c>
      <c r="D20" s="70" t="s">
        <v>255</v>
      </c>
      <c r="E20" s="71" t="s">
        <v>256</v>
      </c>
      <c r="F20" s="72" t="s">
        <v>257</v>
      </c>
      <c r="G20" s="71" t="s">
        <v>258</v>
      </c>
      <c r="H20" s="72" t="s">
        <v>257</v>
      </c>
      <c r="I20" s="71" t="s">
        <v>259</v>
      </c>
      <c r="J20" s="72" t="s">
        <v>257</v>
      </c>
      <c r="K20" s="71" t="s">
        <v>260</v>
      </c>
      <c r="L20" s="72" t="s">
        <v>257</v>
      </c>
      <c r="M20" s="71" t="s">
        <v>261</v>
      </c>
      <c r="N20" s="72" t="s">
        <v>257</v>
      </c>
      <c r="O20" s="71" t="s">
        <v>262</v>
      </c>
      <c r="P20" s="72" t="s">
        <v>257</v>
      </c>
    </row>
    <row r="21" spans="1:26" ht="13.5" customHeight="1">
      <c r="A21" s="2"/>
      <c r="B21" s="198" t="s">
        <v>263</v>
      </c>
      <c r="C21" s="200" t="str">
        <f>Orcamento!C17</f>
        <v>SERVIÇOS PRELIMINARES</v>
      </c>
      <c r="D21" s="73">
        <f>Orcamento!L17</f>
        <v>4268.25</v>
      </c>
      <c r="E21" s="74">
        <f>E22*D21</f>
        <v>4268.25</v>
      </c>
      <c r="F21" s="75"/>
      <c r="G21" s="74">
        <f>G22*D21</f>
        <v>0</v>
      </c>
      <c r="H21" s="75"/>
      <c r="I21" s="74">
        <f>I22*D21</f>
        <v>0</v>
      </c>
      <c r="J21" s="75"/>
      <c r="K21" s="74">
        <f>K22*F21</f>
        <v>0</v>
      </c>
      <c r="L21" s="75"/>
      <c r="M21" s="74">
        <f>M22*H21</f>
        <v>0</v>
      </c>
      <c r="N21" s="75"/>
      <c r="O21" s="74">
        <f>O22*J21</f>
        <v>0</v>
      </c>
      <c r="P21" s="75"/>
    </row>
    <row r="22" spans="1:26" ht="13.5" customHeight="1">
      <c r="A22" s="2"/>
      <c r="B22" s="199"/>
      <c r="C22" s="201"/>
      <c r="D22" s="76">
        <f>D21/$D$37</f>
        <v>4.7437332125108119E-3</v>
      </c>
      <c r="E22" s="77">
        <v>1</v>
      </c>
      <c r="F22" s="78">
        <f>E22</f>
        <v>1</v>
      </c>
      <c r="G22" s="77"/>
      <c r="H22" s="78">
        <f>G22+E22</f>
        <v>1</v>
      </c>
      <c r="I22" s="77"/>
      <c r="J22" s="78">
        <f>I22+H22</f>
        <v>1</v>
      </c>
      <c r="K22" s="77"/>
      <c r="L22" s="78">
        <f>K22+J22</f>
        <v>1</v>
      </c>
      <c r="M22" s="77"/>
      <c r="N22" s="78">
        <f>M22+L22</f>
        <v>1</v>
      </c>
      <c r="O22" s="77"/>
      <c r="P22" s="78">
        <f>O22+N22</f>
        <v>1</v>
      </c>
    </row>
    <row r="23" spans="1:26" ht="13.5" customHeight="1">
      <c r="A23" s="2"/>
      <c r="B23" s="202" t="s">
        <v>264</v>
      </c>
      <c r="C23" s="204" t="str">
        <f>Orcamento!C23</f>
        <v>DEMOLIÇÕES E DESLOCAMENTO DAS ESTRUTURAS EXISTENTES</v>
      </c>
      <c r="D23" s="79">
        <f>Orcamento!L23</f>
        <v>33232.86</v>
      </c>
      <c r="E23" s="80">
        <f>E24*D23</f>
        <v>33232.86</v>
      </c>
      <c r="F23" s="81"/>
      <c r="G23" s="80">
        <f>G24*D23</f>
        <v>0</v>
      </c>
      <c r="H23" s="81"/>
      <c r="I23" s="80">
        <f>I24*D23</f>
        <v>0</v>
      </c>
      <c r="J23" s="81"/>
      <c r="K23" s="80">
        <f>K24*F23</f>
        <v>0</v>
      </c>
      <c r="L23" s="81"/>
      <c r="M23" s="80">
        <f>M24*H23</f>
        <v>0</v>
      </c>
      <c r="N23" s="81"/>
      <c r="O23" s="80">
        <f>O24*J23</f>
        <v>0</v>
      </c>
      <c r="P23" s="81"/>
    </row>
    <row r="24" spans="1:26" ht="13.5" customHeight="1">
      <c r="A24" s="2"/>
      <c r="B24" s="203"/>
      <c r="C24" s="205"/>
      <c r="D24" s="82">
        <f>D23/$D$37</f>
        <v>3.6935001869319292E-2</v>
      </c>
      <c r="E24" s="83">
        <v>1</v>
      </c>
      <c r="F24" s="84">
        <f>E24</f>
        <v>1</v>
      </c>
      <c r="G24" s="83"/>
      <c r="H24" s="84">
        <f>G24+E24</f>
        <v>1</v>
      </c>
      <c r="I24" s="83"/>
      <c r="J24" s="84">
        <f>I24+H24</f>
        <v>1</v>
      </c>
      <c r="K24" s="83"/>
      <c r="L24" s="84">
        <f>K24+J24</f>
        <v>1</v>
      </c>
      <c r="M24" s="83"/>
      <c r="N24" s="84">
        <f>M24+L24</f>
        <v>1</v>
      </c>
      <c r="O24" s="83"/>
      <c r="P24" s="84">
        <f>O24+N24</f>
        <v>1</v>
      </c>
    </row>
    <row r="25" spans="1:26" ht="13.5" customHeight="1">
      <c r="A25" s="2"/>
      <c r="B25" s="198" t="s">
        <v>265</v>
      </c>
      <c r="C25" s="200" t="str">
        <f>Orcamento!C34</f>
        <v>INFRAESTRUTURA</v>
      </c>
      <c r="D25" s="73">
        <f>Orcamento!L34</f>
        <v>115718.58</v>
      </c>
      <c r="E25" s="74">
        <f>E26*D25</f>
        <v>28929.645</v>
      </c>
      <c r="F25" s="75"/>
      <c r="G25" s="74">
        <f>G26*D25</f>
        <v>86788.934999999998</v>
      </c>
      <c r="H25" s="75"/>
      <c r="I25" s="74">
        <f>I26*D25</f>
        <v>0</v>
      </c>
      <c r="J25" s="75"/>
      <c r="K25" s="74">
        <f>K26*F25</f>
        <v>0</v>
      </c>
      <c r="L25" s="75"/>
      <c r="M25" s="74">
        <f>M26*H25</f>
        <v>0</v>
      </c>
      <c r="N25" s="75"/>
      <c r="O25" s="74">
        <f>O26*J25</f>
        <v>0</v>
      </c>
      <c r="P25" s="75"/>
    </row>
    <row r="26" spans="1:26" ht="13.5" customHeight="1">
      <c r="A26" s="2"/>
      <c r="B26" s="199"/>
      <c r="C26" s="201"/>
      <c r="D26" s="76">
        <f>D25/$D$37</f>
        <v>0.12860963421790886</v>
      </c>
      <c r="E26" s="77">
        <v>0.25</v>
      </c>
      <c r="F26" s="78">
        <f>E26</f>
        <v>0.25</v>
      </c>
      <c r="G26" s="77">
        <v>0.75</v>
      </c>
      <c r="H26" s="78">
        <f>G26+E26</f>
        <v>1</v>
      </c>
      <c r="I26" s="77"/>
      <c r="J26" s="78">
        <f>I26+H26</f>
        <v>1</v>
      </c>
      <c r="K26" s="77"/>
      <c r="L26" s="78">
        <f>K26+J26</f>
        <v>1</v>
      </c>
      <c r="M26" s="77"/>
      <c r="N26" s="78">
        <f>M26+L26</f>
        <v>1</v>
      </c>
      <c r="O26" s="77"/>
      <c r="P26" s="78">
        <f>O26+N26</f>
        <v>1</v>
      </c>
    </row>
    <row r="27" spans="1:26" ht="13.5" customHeight="1">
      <c r="A27" s="2"/>
      <c r="B27" s="202" t="s">
        <v>266</v>
      </c>
      <c r="C27" s="204" t="str">
        <f>Orcamento!C43</f>
        <v>MESOESTRUTURA, PILARES, VIGAS DE CONTENÇÃO, PAREDE DE CONTENÇÃO, TRAVESSA E TRASVERSINA DE TRAVAMENTO</v>
      </c>
      <c r="D27" s="79">
        <f>Orcamento!L43</f>
        <v>136495.66999999998</v>
      </c>
      <c r="E27" s="80">
        <f>E28*D27</f>
        <v>0</v>
      </c>
      <c r="F27" s="81"/>
      <c r="G27" s="80">
        <f>G28*D27</f>
        <v>40948.700999999994</v>
      </c>
      <c r="H27" s="81"/>
      <c r="I27" s="80">
        <f>I28*D27</f>
        <v>95546.968999999983</v>
      </c>
      <c r="J27" s="81"/>
      <c r="K27" s="80">
        <f>K28*F27</f>
        <v>0</v>
      </c>
      <c r="L27" s="81"/>
      <c r="M27" s="80">
        <f>M28*H27</f>
        <v>0</v>
      </c>
      <c r="N27" s="81"/>
      <c r="O27" s="80">
        <f>O28*J27</f>
        <v>0</v>
      </c>
      <c r="P27" s="81"/>
    </row>
    <row r="28" spans="1:26" ht="45" customHeight="1">
      <c r="A28" s="2"/>
      <c r="B28" s="203"/>
      <c r="C28" s="205"/>
      <c r="D28" s="82">
        <f>D27/$D$37</f>
        <v>0.15170129283498288</v>
      </c>
      <c r="E28" s="83"/>
      <c r="F28" s="84">
        <f>E28</f>
        <v>0</v>
      </c>
      <c r="G28" s="83">
        <v>0.3</v>
      </c>
      <c r="H28" s="84">
        <f>G28+E28</f>
        <v>0.3</v>
      </c>
      <c r="I28" s="83">
        <v>0.7</v>
      </c>
      <c r="J28" s="84">
        <f>I28+H28</f>
        <v>1</v>
      </c>
      <c r="K28" s="83"/>
      <c r="L28" s="84">
        <f>K28+J28</f>
        <v>1</v>
      </c>
      <c r="M28" s="83"/>
      <c r="N28" s="84">
        <f>M28+L28</f>
        <v>1</v>
      </c>
      <c r="O28" s="83"/>
      <c r="P28" s="84">
        <f>O28+N28</f>
        <v>1</v>
      </c>
    </row>
    <row r="29" spans="1:26" ht="13.5" customHeight="1">
      <c r="A29" s="2"/>
      <c r="B29" s="198" t="s">
        <v>267</v>
      </c>
      <c r="C29" s="200" t="str">
        <f>Orcamento!C52</f>
        <v>SUPERESTRUTURA</v>
      </c>
      <c r="D29" s="73">
        <f>Orcamento!L52</f>
        <v>386121.38</v>
      </c>
      <c r="E29" s="74">
        <f>E30*D29</f>
        <v>0</v>
      </c>
      <c r="F29" s="75"/>
      <c r="G29" s="74">
        <f>G30*D29</f>
        <v>0</v>
      </c>
      <c r="H29" s="75"/>
      <c r="I29" s="74">
        <f>I30*D29</f>
        <v>38612.137999999999</v>
      </c>
      <c r="J29" s="75"/>
      <c r="K29" s="74">
        <f>K30*D29</f>
        <v>154448.552</v>
      </c>
      <c r="L29" s="75"/>
      <c r="M29" s="74">
        <f>M30*D29</f>
        <v>193060.69</v>
      </c>
      <c r="N29" s="75"/>
      <c r="O29" s="74">
        <f>O30*J29</f>
        <v>0</v>
      </c>
      <c r="P29" s="75"/>
    </row>
    <row r="30" spans="1:26" ht="13.5" customHeight="1">
      <c r="A30" s="2"/>
      <c r="B30" s="199"/>
      <c r="C30" s="201"/>
      <c r="D30" s="76">
        <f>D29/$D$37</f>
        <v>0.42913531643331765</v>
      </c>
      <c r="E30" s="77"/>
      <c r="F30" s="78">
        <f>E30</f>
        <v>0</v>
      </c>
      <c r="G30" s="77"/>
      <c r="H30" s="78">
        <f>G30+E30</f>
        <v>0</v>
      </c>
      <c r="I30" s="77">
        <v>0.1</v>
      </c>
      <c r="J30" s="78">
        <f>I30+H30</f>
        <v>0.1</v>
      </c>
      <c r="K30" s="77">
        <v>0.4</v>
      </c>
      <c r="L30" s="78">
        <f>K30+J30</f>
        <v>0.5</v>
      </c>
      <c r="M30" s="77">
        <v>0.5</v>
      </c>
      <c r="N30" s="78">
        <f>M30+L30</f>
        <v>1</v>
      </c>
      <c r="O30" s="77"/>
      <c r="P30" s="78">
        <f>O30+N30</f>
        <v>1</v>
      </c>
    </row>
    <row r="31" spans="1:26" ht="13.5" customHeight="1">
      <c r="A31" s="2"/>
      <c r="B31" s="202" t="s">
        <v>268</v>
      </c>
      <c r="C31" s="204" t="str">
        <f>Orcamento!C87</f>
        <v>CORRIMÃO DE DRENOS</v>
      </c>
      <c r="D31" s="79">
        <f>Orcamento!L87</f>
        <v>28363.839999999997</v>
      </c>
      <c r="E31" s="80">
        <f>E32*D31</f>
        <v>0</v>
      </c>
      <c r="F31" s="81"/>
      <c r="G31" s="80">
        <f>G32*D31</f>
        <v>0</v>
      </c>
      <c r="H31" s="81"/>
      <c r="I31" s="80">
        <f>I32*D31</f>
        <v>0</v>
      </c>
      <c r="J31" s="81"/>
      <c r="K31" s="80">
        <f>K32*F31</f>
        <v>0</v>
      </c>
      <c r="L31" s="81"/>
      <c r="M31" s="80">
        <f>M32*H31</f>
        <v>0</v>
      </c>
      <c r="N31" s="81"/>
      <c r="O31" s="80">
        <f>O32*D31</f>
        <v>28363.839999999997</v>
      </c>
      <c r="P31" s="81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3.5" customHeight="1">
      <c r="A32" s="2"/>
      <c r="B32" s="203"/>
      <c r="C32" s="205"/>
      <c r="D32" s="82">
        <f>D31/$D$37</f>
        <v>3.1523572855934552E-2</v>
      </c>
      <c r="E32" s="83"/>
      <c r="F32" s="84">
        <f>E32</f>
        <v>0</v>
      </c>
      <c r="G32" s="83"/>
      <c r="H32" s="84">
        <f>G32+E32</f>
        <v>0</v>
      </c>
      <c r="I32" s="83"/>
      <c r="J32" s="84">
        <f>I32+H32</f>
        <v>0</v>
      </c>
      <c r="K32" s="83"/>
      <c r="L32" s="84">
        <f>K32+J32</f>
        <v>0</v>
      </c>
      <c r="M32" s="83"/>
      <c r="N32" s="84">
        <f>M32+L32</f>
        <v>0</v>
      </c>
      <c r="O32" s="83">
        <v>1</v>
      </c>
      <c r="P32" s="84">
        <f>O32+N32</f>
        <v>1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3.5" customHeight="1">
      <c r="A33" s="2"/>
      <c r="B33" s="198" t="s">
        <v>269</v>
      </c>
      <c r="C33" s="200" t="str">
        <f>Orcamento!C92</f>
        <v>ATERRO DE CABECEIRAS E PAVIMENTAÇÃO COM CBUQ</v>
      </c>
      <c r="D33" s="73">
        <f>Orcamento!L92</f>
        <v>184527.39</v>
      </c>
      <c r="E33" s="74">
        <f>E34*D33</f>
        <v>0</v>
      </c>
      <c r="F33" s="75"/>
      <c r="G33" s="74">
        <f>G34*D33</f>
        <v>0</v>
      </c>
      <c r="H33" s="75"/>
      <c r="I33" s="74">
        <f>I34*D33</f>
        <v>0</v>
      </c>
      <c r="J33" s="75"/>
      <c r="K33" s="74">
        <f>K34*F33</f>
        <v>0</v>
      </c>
      <c r="L33" s="75"/>
      <c r="M33" s="74">
        <f>M34*H33</f>
        <v>0</v>
      </c>
      <c r="N33" s="75"/>
      <c r="O33" s="74">
        <f>O34*D33</f>
        <v>184527.39</v>
      </c>
      <c r="P33" s="75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3.5" customHeight="1">
      <c r="A34" s="2"/>
      <c r="B34" s="199"/>
      <c r="C34" s="201"/>
      <c r="D34" s="76">
        <f>D33/$D$37</f>
        <v>0.20508374827175907</v>
      </c>
      <c r="E34" s="77"/>
      <c r="F34" s="78">
        <f>E34</f>
        <v>0</v>
      </c>
      <c r="G34" s="77"/>
      <c r="H34" s="78">
        <f>G34+E34</f>
        <v>0</v>
      </c>
      <c r="I34" s="77"/>
      <c r="J34" s="78">
        <f>I34+H34</f>
        <v>0</v>
      </c>
      <c r="K34" s="77"/>
      <c r="L34" s="78">
        <f>K34+J34</f>
        <v>0</v>
      </c>
      <c r="M34" s="77"/>
      <c r="N34" s="78">
        <f>M34+L34</f>
        <v>0</v>
      </c>
      <c r="O34" s="77">
        <v>1</v>
      </c>
      <c r="P34" s="78">
        <f>O34+N34</f>
        <v>1</v>
      </c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3.5" customHeight="1">
      <c r="A35" s="2"/>
      <c r="B35" s="202" t="s">
        <v>270</v>
      </c>
      <c r="C35" s="204" t="str">
        <f>Orcamento!C108</f>
        <v>SINALIZAÇÃO VIÁRIA</v>
      </c>
      <c r="D35" s="79">
        <f>Orcamento!L108</f>
        <v>11038.060000000001</v>
      </c>
      <c r="E35" s="80">
        <f>E36*D35</f>
        <v>0</v>
      </c>
      <c r="F35" s="81"/>
      <c r="G35" s="80">
        <f>G36*D35</f>
        <v>0</v>
      </c>
      <c r="H35" s="81"/>
      <c r="I35" s="80">
        <f>I36*D35</f>
        <v>0</v>
      </c>
      <c r="J35" s="81"/>
      <c r="K35" s="80">
        <f>K36*F35</f>
        <v>0</v>
      </c>
      <c r="L35" s="81"/>
      <c r="M35" s="80">
        <f>M36*H35</f>
        <v>0</v>
      </c>
      <c r="N35" s="81"/>
      <c r="O35" s="80">
        <f>O36*D35</f>
        <v>11038.060000000001</v>
      </c>
      <c r="P35" s="81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3.5" customHeight="1">
      <c r="A36" s="2"/>
      <c r="B36" s="203"/>
      <c r="C36" s="205"/>
      <c r="D36" s="82">
        <f>D35/$D$37</f>
        <v>1.2267700304266878E-2</v>
      </c>
      <c r="E36" s="83"/>
      <c r="F36" s="84">
        <f>E36</f>
        <v>0</v>
      </c>
      <c r="G36" s="83"/>
      <c r="H36" s="84">
        <f>G36+E36</f>
        <v>0</v>
      </c>
      <c r="I36" s="83"/>
      <c r="J36" s="84">
        <f>I36+H36</f>
        <v>0</v>
      </c>
      <c r="K36" s="83"/>
      <c r="L36" s="84">
        <f>K36+J36</f>
        <v>0</v>
      </c>
      <c r="M36" s="83"/>
      <c r="N36" s="84">
        <f>M36+L36</f>
        <v>0</v>
      </c>
      <c r="O36" s="83">
        <v>1</v>
      </c>
      <c r="P36" s="84">
        <f>O36+N36</f>
        <v>1</v>
      </c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3.5" customHeight="1">
      <c r="A37" s="2"/>
      <c r="B37" s="85" t="s">
        <v>271</v>
      </c>
      <c r="C37" s="86"/>
      <c r="D37" s="87">
        <f t="shared" ref="D37:E37" si="0">D21+D23+D25+D27+D29+D31+D33+D35</f>
        <v>899766.03</v>
      </c>
      <c r="E37" s="88">
        <f t="shared" si="0"/>
        <v>66430.755000000005</v>
      </c>
      <c r="F37" s="75"/>
      <c r="G37" s="88">
        <f>G21+G23+G25+G27+G29+G31+G33+G35</f>
        <v>127737.636</v>
      </c>
      <c r="H37" s="75"/>
      <c r="I37" s="88">
        <f>I21+I23+I25+I27+I29+I31+I33+I35</f>
        <v>134159.10699999999</v>
      </c>
      <c r="J37" s="75"/>
      <c r="K37" s="88">
        <f>K21+K23+K25+K27+K29+K31+K33+K35</f>
        <v>154448.552</v>
      </c>
      <c r="L37" s="75"/>
      <c r="M37" s="88">
        <f>M21+M23+M25+M27+M29+M31+M33+M35</f>
        <v>193060.69</v>
      </c>
      <c r="N37" s="75"/>
      <c r="O37" s="88">
        <f>O21+O23+O25+O27+O29+O31+O33+O35</f>
        <v>223929.29</v>
      </c>
      <c r="P37" s="75"/>
    </row>
    <row r="38" spans="1:26" ht="13.5" customHeight="1">
      <c r="A38" s="2"/>
      <c r="B38" s="89"/>
      <c r="C38" s="90"/>
      <c r="D38" s="91">
        <f>D22+D24+D26+D28+D30+D32+D34+D36</f>
        <v>0.99999999999999978</v>
      </c>
      <c r="E38" s="92">
        <f>E37/$D$37</f>
        <v>7.3831143636307328E-2</v>
      </c>
      <c r="F38" s="93">
        <f>E38</f>
        <v>7.3831143636307328E-2</v>
      </c>
      <c r="G38" s="92">
        <f>G37/$D$37</f>
        <v>0.1419676135139265</v>
      </c>
      <c r="H38" s="93">
        <f>G38+F38</f>
        <v>0.21579875715023383</v>
      </c>
      <c r="I38" s="92">
        <f>I37/$D$37</f>
        <v>0.14910443662781978</v>
      </c>
      <c r="J38" s="93">
        <f>I38+H38</f>
        <v>0.36490319377805358</v>
      </c>
      <c r="K38" s="92">
        <f>K37/$D$37</f>
        <v>0.17165412657332707</v>
      </c>
      <c r="L38" s="93">
        <f>K38+J38</f>
        <v>0.53655732035138071</v>
      </c>
      <c r="M38" s="92">
        <f>M37/$D$37</f>
        <v>0.21456765821665882</v>
      </c>
      <c r="N38" s="93">
        <f>M38+L38</f>
        <v>0.7511249785680395</v>
      </c>
      <c r="O38" s="92">
        <f>O37/$D$37</f>
        <v>0.2488750214319605</v>
      </c>
      <c r="P38" s="93">
        <f>O38+N38</f>
        <v>1</v>
      </c>
    </row>
    <row r="39" spans="1:26" ht="13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</row>
    <row r="40" spans="1:26" ht="13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</row>
    <row r="41" spans="1:26" ht="13.5" customHeight="1">
      <c r="A41" s="2"/>
      <c r="B41" s="2"/>
      <c r="C41" s="52" t="s">
        <v>311</v>
      </c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</row>
    <row r="42" spans="1:26" ht="13.5" customHeight="1">
      <c r="A42" s="2"/>
      <c r="B42" s="2"/>
      <c r="C42" s="2"/>
      <c r="D42" s="2"/>
      <c r="E42" s="2"/>
      <c r="F42" s="2"/>
      <c r="G42" s="181"/>
      <c r="H42" s="160"/>
      <c r="I42" s="160"/>
      <c r="J42" s="160"/>
    </row>
    <row r="43" spans="1:26" ht="13.5" customHeight="1">
      <c r="A43" s="2"/>
      <c r="B43" s="2"/>
      <c r="C43" s="2"/>
      <c r="D43" s="62"/>
      <c r="E43" s="181" t="s">
        <v>239</v>
      </c>
      <c r="F43" s="160"/>
      <c r="G43" s="160"/>
      <c r="H43" s="160"/>
      <c r="I43" s="160"/>
      <c r="J43" s="160"/>
    </row>
    <row r="44" spans="1:26" ht="13.5" customHeight="1">
      <c r="A44" s="2"/>
      <c r="B44" s="2"/>
      <c r="C44" s="2"/>
      <c r="D44" s="1"/>
      <c r="E44" s="181" t="s">
        <v>249</v>
      </c>
      <c r="F44" s="160"/>
      <c r="G44" s="160"/>
      <c r="H44" s="160"/>
      <c r="I44" s="160"/>
      <c r="J44" s="160"/>
    </row>
    <row r="45" spans="1:26" ht="13.5" customHeight="1">
      <c r="A45" s="2"/>
      <c r="B45" s="2"/>
      <c r="C45" s="2"/>
      <c r="D45" s="2"/>
      <c r="E45" s="181" t="s">
        <v>250</v>
      </c>
      <c r="F45" s="160"/>
      <c r="G45" s="160"/>
      <c r="H45" s="160"/>
      <c r="I45" s="160"/>
      <c r="J45" s="160"/>
    </row>
    <row r="46" spans="1:26" ht="13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</row>
    <row r="47" spans="1:26" ht="13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</row>
    <row r="48" spans="1:26" ht="13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</row>
    <row r="49" spans="2:16" ht="13.5" customHeight="1">
      <c r="K49" s="2"/>
      <c r="L49" s="2"/>
      <c r="M49" s="2"/>
      <c r="N49" s="2"/>
      <c r="O49" s="2"/>
      <c r="P49" s="2"/>
    </row>
    <row r="50" spans="2:16" ht="13.5" customHeight="1">
      <c r="K50" s="2"/>
      <c r="L50" s="2"/>
      <c r="M50" s="2"/>
      <c r="N50" s="2"/>
      <c r="O50" s="2"/>
      <c r="P50" s="2"/>
    </row>
    <row r="51" spans="2:16" ht="13.5" customHeight="1">
      <c r="K51" s="2"/>
      <c r="L51" s="2"/>
      <c r="M51" s="2"/>
      <c r="N51" s="2"/>
      <c r="O51" s="2"/>
      <c r="P51" s="2"/>
    </row>
    <row r="52" spans="2:16" ht="13.5" customHeight="1">
      <c r="B52" s="196"/>
      <c r="C52" s="160"/>
      <c r="D52" s="160"/>
      <c r="E52" s="160"/>
      <c r="F52" s="160"/>
      <c r="G52" s="160"/>
      <c r="H52" s="2"/>
      <c r="I52" s="2"/>
      <c r="J52" s="2"/>
      <c r="K52" s="2"/>
      <c r="L52" s="2"/>
      <c r="M52" s="2"/>
      <c r="N52" s="2"/>
      <c r="O52" s="2"/>
      <c r="P52" s="2"/>
    </row>
    <row r="53" spans="2:16" ht="13.5" customHeight="1">
      <c r="B53" s="63"/>
      <c r="C53" s="63"/>
      <c r="D53" s="63"/>
      <c r="E53" s="63"/>
      <c r="F53" s="63"/>
      <c r="G53" s="63"/>
      <c r="H53" s="2"/>
      <c r="I53" s="2"/>
      <c r="J53" s="2"/>
      <c r="K53" s="2"/>
      <c r="L53" s="2"/>
      <c r="M53" s="2"/>
      <c r="N53" s="2"/>
      <c r="O53" s="2"/>
      <c r="P53" s="2"/>
    </row>
    <row r="54" spans="2:16" ht="13.5" customHeight="1">
      <c r="B54" s="63"/>
      <c r="C54" s="63"/>
      <c r="D54" s="63"/>
      <c r="E54" s="63"/>
      <c r="F54" s="63"/>
      <c r="G54" s="63"/>
      <c r="H54" s="2"/>
      <c r="I54" s="2"/>
      <c r="J54" s="2"/>
      <c r="K54" s="2"/>
      <c r="L54" s="2"/>
      <c r="M54" s="2"/>
      <c r="N54" s="2"/>
      <c r="O54" s="2"/>
      <c r="P54" s="2"/>
    </row>
    <row r="55" spans="2:16" ht="13.5" customHeight="1">
      <c r="K55" s="2"/>
      <c r="L55" s="2"/>
      <c r="M55" s="2"/>
      <c r="N55" s="2"/>
      <c r="O55" s="2"/>
      <c r="P55" s="2"/>
    </row>
    <row r="56" spans="2:16" ht="13.5" customHeight="1">
      <c r="K56" s="2"/>
      <c r="L56" s="2"/>
      <c r="M56" s="2"/>
      <c r="N56" s="2"/>
      <c r="O56" s="2"/>
      <c r="P56" s="2"/>
    </row>
    <row r="57" spans="2:16" ht="13.5" customHeight="1">
      <c r="K57" s="2"/>
      <c r="L57" s="2"/>
      <c r="M57" s="2"/>
      <c r="N57" s="2"/>
      <c r="O57" s="2"/>
      <c r="P57" s="2"/>
    </row>
    <row r="58" spans="2:16" ht="13.5" customHeight="1">
      <c r="K58" s="2"/>
      <c r="L58" s="2"/>
      <c r="M58" s="2"/>
      <c r="N58" s="2"/>
      <c r="O58" s="2"/>
      <c r="P58" s="2"/>
    </row>
    <row r="59" spans="2:16" ht="13.5" customHeight="1">
      <c r="K59" s="2"/>
      <c r="L59" s="2"/>
      <c r="M59" s="2"/>
      <c r="N59" s="2"/>
      <c r="O59" s="2"/>
      <c r="P59" s="2"/>
    </row>
    <row r="60" spans="2:16" ht="13.5" customHeight="1">
      <c r="K60" s="2"/>
      <c r="L60" s="2"/>
      <c r="M60" s="2"/>
      <c r="N60" s="2"/>
      <c r="O60" s="2"/>
      <c r="P60" s="2"/>
    </row>
    <row r="61" spans="2:16" ht="13.5" customHeight="1">
      <c r="K61" s="2"/>
      <c r="L61" s="2"/>
      <c r="M61" s="2"/>
      <c r="N61" s="2"/>
      <c r="O61" s="2"/>
      <c r="P61" s="2"/>
    </row>
    <row r="62" spans="2:16" ht="13.5" customHeight="1">
      <c r="K62" s="2"/>
      <c r="L62" s="2"/>
      <c r="M62" s="2"/>
      <c r="N62" s="2"/>
      <c r="O62" s="2"/>
      <c r="P62" s="2"/>
    </row>
    <row r="63" spans="2:16" ht="13.5" customHeight="1">
      <c r="K63" s="2"/>
      <c r="L63" s="2"/>
      <c r="M63" s="2"/>
      <c r="N63" s="2"/>
      <c r="O63" s="2"/>
      <c r="P63" s="2"/>
    </row>
    <row r="64" spans="2:16" ht="13.5" customHeight="1">
      <c r="K64" s="2"/>
      <c r="L64" s="2"/>
      <c r="M64" s="2"/>
      <c r="N64" s="2"/>
      <c r="O64" s="2"/>
      <c r="P64" s="2"/>
    </row>
    <row r="65" spans="11:16" ht="13.5" customHeight="1">
      <c r="K65" s="2"/>
      <c r="L65" s="2"/>
      <c r="M65" s="2"/>
      <c r="N65" s="2"/>
      <c r="O65" s="2"/>
      <c r="P65" s="2"/>
    </row>
    <row r="66" spans="11:16" ht="13.5" customHeight="1">
      <c r="K66" s="2"/>
      <c r="L66" s="2"/>
      <c r="M66" s="2"/>
      <c r="N66" s="2"/>
      <c r="O66" s="2"/>
      <c r="P66" s="2"/>
    </row>
    <row r="67" spans="11:16" ht="13.5" customHeight="1">
      <c r="K67" s="2"/>
      <c r="L67" s="2"/>
      <c r="M67" s="2"/>
      <c r="N67" s="2"/>
      <c r="O67" s="2"/>
      <c r="P67" s="2"/>
    </row>
    <row r="68" spans="11:16" ht="13.5" customHeight="1">
      <c r="K68" s="2"/>
      <c r="L68" s="2"/>
      <c r="M68" s="2"/>
      <c r="N68" s="2"/>
      <c r="O68" s="2"/>
      <c r="P68" s="2"/>
    </row>
    <row r="69" spans="11:16" ht="13.5" customHeight="1">
      <c r="K69" s="2"/>
      <c r="L69" s="2"/>
      <c r="M69" s="2"/>
      <c r="N69" s="2"/>
      <c r="O69" s="2"/>
      <c r="P69" s="2"/>
    </row>
    <row r="70" spans="11:16" ht="13.5" customHeight="1">
      <c r="K70" s="2"/>
      <c r="L70" s="2"/>
      <c r="M70" s="2"/>
      <c r="N70" s="2"/>
      <c r="O70" s="2"/>
      <c r="P70" s="2"/>
    </row>
    <row r="71" spans="11:16" ht="13.5" customHeight="1">
      <c r="K71" s="2"/>
      <c r="L71" s="2"/>
      <c r="M71" s="2"/>
      <c r="N71" s="2"/>
      <c r="O71" s="2"/>
      <c r="P71" s="2"/>
    </row>
    <row r="72" spans="11:16" ht="13.5" customHeight="1">
      <c r="K72" s="2"/>
      <c r="L72" s="2"/>
      <c r="M72" s="2"/>
      <c r="N72" s="2"/>
      <c r="O72" s="2"/>
      <c r="P72" s="2"/>
    </row>
    <row r="73" spans="11:16" ht="13.5" customHeight="1">
      <c r="K73" s="2"/>
      <c r="L73" s="2"/>
      <c r="M73" s="2"/>
      <c r="N73" s="2"/>
      <c r="O73" s="2"/>
      <c r="P73" s="2"/>
    </row>
    <row r="74" spans="11:16" ht="13.5" customHeight="1">
      <c r="K74" s="2"/>
      <c r="L74" s="2"/>
      <c r="M74" s="2"/>
      <c r="N74" s="2"/>
      <c r="O74" s="2"/>
      <c r="P74" s="2"/>
    </row>
    <row r="75" spans="11:16" ht="13.5" customHeight="1">
      <c r="K75" s="2"/>
      <c r="L75" s="2"/>
      <c r="M75" s="2"/>
      <c r="N75" s="2"/>
      <c r="O75" s="2"/>
      <c r="P75" s="2"/>
    </row>
    <row r="76" spans="11:16" ht="13.5" customHeight="1">
      <c r="K76" s="2"/>
      <c r="L76" s="2"/>
      <c r="M76" s="2"/>
      <c r="N76" s="2"/>
      <c r="O76" s="2"/>
      <c r="P76" s="2"/>
    </row>
    <row r="77" spans="11:16" ht="13.5" customHeight="1">
      <c r="K77" s="2"/>
      <c r="L77" s="2"/>
      <c r="M77" s="2"/>
      <c r="N77" s="2"/>
      <c r="O77" s="2"/>
      <c r="P77" s="2"/>
    </row>
    <row r="78" spans="11:16" ht="13.5" customHeight="1">
      <c r="K78" s="2"/>
      <c r="L78" s="2"/>
      <c r="M78" s="2"/>
      <c r="N78" s="2"/>
      <c r="O78" s="2"/>
      <c r="P78" s="2"/>
    </row>
    <row r="79" spans="11:16" ht="13.5" customHeight="1">
      <c r="K79" s="2"/>
      <c r="L79" s="2"/>
      <c r="M79" s="2"/>
      <c r="N79" s="2"/>
      <c r="O79" s="2"/>
      <c r="P79" s="2"/>
    </row>
    <row r="80" spans="11:16" ht="13.5" customHeight="1">
      <c r="K80" s="2"/>
      <c r="L80" s="2"/>
      <c r="M80" s="2"/>
      <c r="N80" s="2"/>
      <c r="O80" s="2"/>
      <c r="P80" s="2"/>
    </row>
    <row r="81" spans="11:16" ht="13.5" customHeight="1">
      <c r="K81" s="2"/>
      <c r="L81" s="2"/>
      <c r="M81" s="2"/>
      <c r="N81" s="2"/>
      <c r="O81" s="2"/>
      <c r="P81" s="2"/>
    </row>
    <row r="82" spans="11:16" ht="13.5" customHeight="1">
      <c r="K82" s="2"/>
      <c r="L82" s="2"/>
      <c r="M82" s="2"/>
      <c r="N82" s="2"/>
      <c r="O82" s="2"/>
      <c r="P82" s="2"/>
    </row>
    <row r="83" spans="11:16" ht="13.5" customHeight="1">
      <c r="K83" s="2"/>
      <c r="L83" s="2"/>
      <c r="M83" s="2"/>
      <c r="N83" s="2"/>
      <c r="O83" s="2"/>
      <c r="P83" s="2"/>
    </row>
    <row r="84" spans="11:16" ht="13.5" customHeight="1">
      <c r="K84" s="2"/>
      <c r="L84" s="2"/>
      <c r="M84" s="2"/>
      <c r="N84" s="2"/>
      <c r="O84" s="2"/>
      <c r="P84" s="2"/>
    </row>
    <row r="85" spans="11:16" ht="13.5" customHeight="1">
      <c r="K85" s="2"/>
      <c r="L85" s="2"/>
      <c r="M85" s="2"/>
      <c r="N85" s="2"/>
      <c r="O85" s="2"/>
      <c r="P85" s="2"/>
    </row>
    <row r="86" spans="11:16" ht="13.5" customHeight="1">
      <c r="K86" s="2"/>
      <c r="L86" s="2"/>
      <c r="M86" s="2"/>
      <c r="N86" s="2"/>
      <c r="O86" s="2"/>
      <c r="P86" s="2"/>
    </row>
    <row r="87" spans="11:16" ht="13.5" customHeight="1">
      <c r="K87" s="2"/>
      <c r="L87" s="2"/>
      <c r="M87" s="2"/>
      <c r="N87" s="2"/>
      <c r="O87" s="2"/>
      <c r="P87" s="2"/>
    </row>
    <row r="88" spans="11:16" ht="13.5" customHeight="1">
      <c r="K88" s="2"/>
      <c r="L88" s="2"/>
      <c r="M88" s="2"/>
      <c r="N88" s="2"/>
      <c r="O88" s="2"/>
      <c r="P88" s="2"/>
    </row>
    <row r="89" spans="11:16" ht="13.5" customHeight="1">
      <c r="K89" s="2"/>
      <c r="L89" s="2"/>
      <c r="M89" s="2"/>
      <c r="N89" s="2"/>
      <c r="O89" s="2"/>
      <c r="P89" s="2"/>
    </row>
    <row r="90" spans="11:16" ht="13.5" customHeight="1">
      <c r="K90" s="2"/>
      <c r="L90" s="2"/>
      <c r="M90" s="2"/>
      <c r="N90" s="2"/>
      <c r="O90" s="2"/>
      <c r="P90" s="2"/>
    </row>
    <row r="91" spans="11:16" ht="13.5" customHeight="1">
      <c r="K91" s="2"/>
      <c r="L91" s="2"/>
      <c r="M91" s="2"/>
      <c r="N91" s="2"/>
      <c r="O91" s="2"/>
      <c r="P91" s="2"/>
    </row>
    <row r="92" spans="11:16" ht="13.5" customHeight="1">
      <c r="K92" s="2"/>
      <c r="L92" s="2"/>
      <c r="M92" s="2"/>
      <c r="N92" s="2"/>
      <c r="O92" s="2"/>
      <c r="P92" s="2"/>
    </row>
    <row r="93" spans="11:16" ht="13.5" customHeight="1">
      <c r="K93" s="2"/>
      <c r="L93" s="2"/>
      <c r="M93" s="2"/>
      <c r="N93" s="2"/>
      <c r="O93" s="2"/>
      <c r="P93" s="2"/>
    </row>
    <row r="94" spans="11:16" ht="13.5" customHeight="1">
      <c r="K94" s="2"/>
      <c r="L94" s="2"/>
      <c r="M94" s="2"/>
      <c r="N94" s="2"/>
      <c r="O94" s="2"/>
      <c r="P94" s="2"/>
    </row>
    <row r="95" spans="11:16" ht="13.5" customHeight="1">
      <c r="K95" s="2"/>
      <c r="L95" s="2"/>
      <c r="M95" s="2"/>
      <c r="N95" s="2"/>
      <c r="O95" s="2"/>
      <c r="P95" s="2"/>
    </row>
    <row r="96" spans="11:16" ht="13.5" customHeight="1">
      <c r="K96" s="2"/>
      <c r="L96" s="2"/>
      <c r="M96" s="2"/>
      <c r="N96" s="2"/>
      <c r="O96" s="2"/>
      <c r="P96" s="2"/>
    </row>
    <row r="97" spans="11:16" ht="13.5" customHeight="1">
      <c r="K97" s="2"/>
      <c r="L97" s="2"/>
      <c r="M97" s="2"/>
      <c r="N97" s="2"/>
      <c r="O97" s="2"/>
      <c r="P97" s="2"/>
    </row>
    <row r="98" spans="11:16" ht="13.5" customHeight="1">
      <c r="K98" s="2"/>
      <c r="L98" s="2"/>
      <c r="M98" s="2"/>
      <c r="N98" s="2"/>
      <c r="O98" s="2"/>
      <c r="P98" s="2"/>
    </row>
    <row r="99" spans="11:16" ht="13.5" customHeight="1">
      <c r="K99" s="2"/>
      <c r="L99" s="2"/>
      <c r="M99" s="2"/>
      <c r="N99" s="2"/>
      <c r="O99" s="2"/>
      <c r="P99" s="2"/>
    </row>
    <row r="100" spans="11:16" ht="13.5" customHeight="1">
      <c r="K100" s="2"/>
      <c r="L100" s="2"/>
      <c r="M100" s="2"/>
      <c r="N100" s="2"/>
      <c r="O100" s="2"/>
      <c r="P100" s="2"/>
    </row>
    <row r="101" spans="11:16" ht="13.5" customHeight="1">
      <c r="K101" s="2"/>
      <c r="L101" s="2"/>
      <c r="M101" s="2"/>
      <c r="N101" s="2"/>
      <c r="O101" s="2"/>
      <c r="P101" s="2"/>
    </row>
    <row r="102" spans="11:16" ht="13.5" customHeight="1">
      <c r="K102" s="2"/>
      <c r="L102" s="2"/>
      <c r="M102" s="2"/>
      <c r="N102" s="2"/>
      <c r="O102" s="2"/>
      <c r="P102" s="2"/>
    </row>
    <row r="103" spans="11:16" ht="13.5" customHeight="1">
      <c r="K103" s="2"/>
      <c r="L103" s="2"/>
      <c r="M103" s="2"/>
      <c r="N103" s="2"/>
      <c r="O103" s="2"/>
      <c r="P103" s="2"/>
    </row>
    <row r="104" spans="11:16" ht="13.5" customHeight="1">
      <c r="K104" s="2"/>
      <c r="L104" s="2"/>
      <c r="M104" s="2"/>
      <c r="N104" s="2"/>
      <c r="O104" s="2"/>
      <c r="P104" s="2"/>
    </row>
    <row r="105" spans="11:16" ht="13.5" customHeight="1">
      <c r="K105" s="2"/>
      <c r="L105" s="2"/>
      <c r="M105" s="2"/>
      <c r="N105" s="2"/>
      <c r="O105" s="2"/>
      <c r="P105" s="2"/>
    </row>
    <row r="106" spans="11:16" ht="13.5" customHeight="1">
      <c r="K106" s="2"/>
      <c r="L106" s="2"/>
      <c r="M106" s="2"/>
      <c r="N106" s="2"/>
      <c r="O106" s="2"/>
      <c r="P106" s="2"/>
    </row>
    <row r="107" spans="11:16" ht="13.5" customHeight="1">
      <c r="K107" s="2"/>
      <c r="L107" s="2"/>
      <c r="M107" s="2"/>
      <c r="N107" s="2"/>
      <c r="O107" s="2"/>
      <c r="P107" s="2"/>
    </row>
    <row r="108" spans="11:16" ht="13.5" customHeight="1">
      <c r="K108" s="2"/>
      <c r="L108" s="2"/>
      <c r="M108" s="2"/>
      <c r="N108" s="2"/>
      <c r="O108" s="2"/>
      <c r="P108" s="2"/>
    </row>
    <row r="109" spans="11:16" ht="13.5" customHeight="1">
      <c r="K109" s="2"/>
      <c r="L109" s="2"/>
      <c r="M109" s="2"/>
      <c r="N109" s="2"/>
      <c r="O109" s="2"/>
      <c r="P109" s="2"/>
    </row>
    <row r="110" spans="11:16" ht="13.5" customHeight="1">
      <c r="K110" s="2"/>
      <c r="L110" s="2"/>
      <c r="M110" s="2"/>
      <c r="N110" s="2"/>
      <c r="O110" s="2"/>
      <c r="P110" s="2"/>
    </row>
    <row r="111" spans="11:16" ht="13.5" customHeight="1">
      <c r="K111" s="2"/>
      <c r="L111" s="2"/>
      <c r="M111" s="2"/>
      <c r="N111" s="2"/>
      <c r="O111" s="2"/>
      <c r="P111" s="2"/>
    </row>
    <row r="112" spans="11:16" ht="13.5" customHeight="1">
      <c r="K112" s="2"/>
      <c r="L112" s="2"/>
      <c r="M112" s="2"/>
      <c r="N112" s="2"/>
      <c r="O112" s="2"/>
      <c r="P112" s="2"/>
    </row>
    <row r="113" spans="11:16" ht="13.5" customHeight="1">
      <c r="K113" s="2"/>
      <c r="L113" s="2"/>
      <c r="M113" s="2"/>
      <c r="N113" s="2"/>
      <c r="O113" s="2"/>
      <c r="P113" s="2"/>
    </row>
    <row r="114" spans="11:16" ht="13.5" customHeight="1">
      <c r="K114" s="2"/>
      <c r="L114" s="2"/>
      <c r="M114" s="2"/>
      <c r="N114" s="2"/>
      <c r="O114" s="2"/>
      <c r="P114" s="2"/>
    </row>
    <row r="115" spans="11:16" ht="13.5" customHeight="1">
      <c r="K115" s="2"/>
      <c r="L115" s="2"/>
      <c r="M115" s="2"/>
      <c r="N115" s="2"/>
      <c r="O115" s="2"/>
      <c r="P115" s="2"/>
    </row>
    <row r="116" spans="11:16" ht="13.5" customHeight="1">
      <c r="K116" s="2"/>
      <c r="L116" s="2"/>
      <c r="M116" s="2"/>
      <c r="N116" s="2"/>
      <c r="O116" s="2"/>
      <c r="P116" s="2"/>
    </row>
    <row r="117" spans="11:16" ht="13.5" customHeight="1">
      <c r="K117" s="2"/>
      <c r="L117" s="2"/>
      <c r="M117" s="2"/>
      <c r="N117" s="2"/>
      <c r="O117" s="2"/>
      <c r="P117" s="2"/>
    </row>
    <row r="118" spans="11:16" ht="13.5" customHeight="1">
      <c r="K118" s="2"/>
      <c r="L118" s="2"/>
      <c r="M118" s="2"/>
      <c r="N118" s="2"/>
      <c r="O118" s="2"/>
      <c r="P118" s="2"/>
    </row>
    <row r="119" spans="11:16" ht="13.5" customHeight="1">
      <c r="K119" s="2"/>
      <c r="L119" s="2"/>
      <c r="M119" s="2"/>
      <c r="N119" s="2"/>
      <c r="O119" s="2"/>
      <c r="P119" s="2"/>
    </row>
    <row r="120" spans="11:16" ht="13.5" customHeight="1">
      <c r="K120" s="2"/>
      <c r="L120" s="2"/>
      <c r="M120" s="2"/>
      <c r="N120" s="2"/>
      <c r="O120" s="2"/>
      <c r="P120" s="2"/>
    </row>
    <row r="121" spans="11:16" ht="13.5" customHeight="1">
      <c r="K121" s="2"/>
      <c r="L121" s="2"/>
      <c r="M121" s="2"/>
      <c r="N121" s="2"/>
      <c r="O121" s="2"/>
      <c r="P121" s="2"/>
    </row>
    <row r="122" spans="11:16" ht="13.5" customHeight="1">
      <c r="K122" s="2"/>
      <c r="L122" s="2"/>
      <c r="M122" s="2"/>
      <c r="N122" s="2"/>
      <c r="O122" s="2"/>
      <c r="P122" s="2"/>
    </row>
    <row r="123" spans="11:16" ht="13.5" customHeight="1">
      <c r="K123" s="2"/>
      <c r="L123" s="2"/>
      <c r="M123" s="2"/>
      <c r="N123" s="2"/>
      <c r="O123" s="2"/>
      <c r="P123" s="2"/>
    </row>
    <row r="124" spans="11:16" ht="13.5" customHeight="1">
      <c r="K124" s="2"/>
      <c r="L124" s="2"/>
      <c r="M124" s="2"/>
      <c r="N124" s="2"/>
      <c r="O124" s="2"/>
      <c r="P124" s="2"/>
    </row>
    <row r="125" spans="11:16" ht="13.5" customHeight="1">
      <c r="K125" s="2"/>
      <c r="L125" s="2"/>
      <c r="M125" s="2"/>
      <c r="N125" s="2"/>
      <c r="O125" s="2"/>
      <c r="P125" s="2"/>
    </row>
    <row r="126" spans="11:16" ht="13.5" customHeight="1">
      <c r="K126" s="2"/>
      <c r="L126" s="2"/>
      <c r="M126" s="2"/>
      <c r="N126" s="2"/>
      <c r="O126" s="2"/>
      <c r="P126" s="2"/>
    </row>
    <row r="127" spans="11:16" ht="13.5" customHeight="1">
      <c r="K127" s="2"/>
      <c r="L127" s="2"/>
      <c r="M127" s="2"/>
      <c r="N127" s="2"/>
      <c r="O127" s="2"/>
      <c r="P127" s="2"/>
    </row>
    <row r="128" spans="11:16" ht="13.5" customHeight="1">
      <c r="K128" s="2"/>
      <c r="L128" s="2"/>
      <c r="M128" s="2"/>
      <c r="N128" s="2"/>
      <c r="O128" s="2"/>
      <c r="P128" s="2"/>
    </row>
    <row r="129" spans="11:16" ht="13.5" customHeight="1">
      <c r="K129" s="2"/>
      <c r="L129" s="2"/>
      <c r="M129" s="2"/>
      <c r="N129" s="2"/>
      <c r="O129" s="2"/>
      <c r="P129" s="2"/>
    </row>
    <row r="130" spans="11:16" ht="13.5" customHeight="1">
      <c r="K130" s="2"/>
      <c r="L130" s="2"/>
      <c r="M130" s="2"/>
      <c r="N130" s="2"/>
      <c r="O130" s="2"/>
      <c r="P130" s="2"/>
    </row>
    <row r="131" spans="11:16" ht="13.5" customHeight="1">
      <c r="K131" s="2"/>
      <c r="L131" s="2"/>
      <c r="M131" s="2"/>
      <c r="N131" s="2"/>
      <c r="O131" s="2"/>
      <c r="P131" s="2"/>
    </row>
    <row r="132" spans="11:16" ht="13.5" customHeight="1">
      <c r="K132" s="2"/>
      <c r="L132" s="2"/>
      <c r="M132" s="2"/>
      <c r="N132" s="2"/>
      <c r="O132" s="2"/>
      <c r="P132" s="2"/>
    </row>
    <row r="133" spans="11:16" ht="13.5" customHeight="1">
      <c r="K133" s="2"/>
      <c r="L133" s="2"/>
      <c r="M133" s="2"/>
      <c r="N133" s="2"/>
      <c r="O133" s="2"/>
      <c r="P133" s="2"/>
    </row>
    <row r="134" spans="11:16" ht="13.5" customHeight="1">
      <c r="K134" s="2"/>
      <c r="L134" s="2"/>
      <c r="M134" s="2"/>
      <c r="N134" s="2"/>
      <c r="O134" s="2"/>
      <c r="P134" s="2"/>
    </row>
    <row r="135" spans="11:16" ht="13.5" customHeight="1">
      <c r="K135" s="2"/>
      <c r="L135" s="2"/>
      <c r="M135" s="2"/>
      <c r="N135" s="2"/>
      <c r="O135" s="2"/>
      <c r="P135" s="2"/>
    </row>
    <row r="136" spans="11:16" ht="13.5" customHeight="1">
      <c r="K136" s="2"/>
      <c r="L136" s="2"/>
      <c r="M136" s="2"/>
      <c r="N136" s="2"/>
      <c r="O136" s="2"/>
      <c r="P136" s="2"/>
    </row>
    <row r="137" spans="11:16" ht="13.5" customHeight="1">
      <c r="K137" s="2"/>
      <c r="L137" s="2"/>
      <c r="M137" s="2"/>
      <c r="N137" s="2"/>
      <c r="O137" s="2"/>
      <c r="P137" s="2"/>
    </row>
    <row r="138" spans="11:16" ht="13.5" customHeight="1">
      <c r="K138" s="2"/>
      <c r="L138" s="2"/>
      <c r="M138" s="2"/>
      <c r="N138" s="2"/>
      <c r="O138" s="2"/>
      <c r="P138" s="2"/>
    </row>
    <row r="139" spans="11:16" ht="13.5" customHeight="1">
      <c r="K139" s="2"/>
      <c r="L139" s="2"/>
      <c r="M139" s="2"/>
      <c r="N139" s="2"/>
      <c r="O139" s="2"/>
      <c r="P139" s="2"/>
    </row>
    <row r="140" spans="11:16" ht="13.5" customHeight="1">
      <c r="K140" s="2"/>
      <c r="L140" s="2"/>
      <c r="M140" s="2"/>
      <c r="N140" s="2"/>
      <c r="O140" s="2"/>
      <c r="P140" s="2"/>
    </row>
    <row r="141" spans="11:16" ht="13.5" customHeight="1">
      <c r="K141" s="2"/>
      <c r="L141" s="2"/>
      <c r="M141" s="2"/>
      <c r="N141" s="2"/>
      <c r="O141" s="2"/>
      <c r="P141" s="2"/>
    </row>
    <row r="142" spans="11:16" ht="13.5" customHeight="1">
      <c r="K142" s="2"/>
      <c r="L142" s="2"/>
      <c r="M142" s="2"/>
      <c r="N142" s="2"/>
      <c r="O142" s="2"/>
      <c r="P142" s="2"/>
    </row>
    <row r="143" spans="11:16" ht="13.5" customHeight="1">
      <c r="K143" s="2"/>
      <c r="L143" s="2"/>
      <c r="M143" s="2"/>
      <c r="N143" s="2"/>
      <c r="O143" s="2"/>
      <c r="P143" s="2"/>
    </row>
    <row r="144" spans="11:16" ht="13.5" customHeight="1">
      <c r="K144" s="2"/>
      <c r="L144" s="2"/>
      <c r="M144" s="2"/>
      <c r="N144" s="2"/>
      <c r="O144" s="2"/>
      <c r="P144" s="2"/>
    </row>
    <row r="145" spans="11:16" ht="13.5" customHeight="1">
      <c r="K145" s="2"/>
      <c r="L145" s="2"/>
      <c r="M145" s="2"/>
      <c r="N145" s="2"/>
      <c r="O145" s="2"/>
      <c r="P145" s="2"/>
    </row>
    <row r="146" spans="11:16" ht="13.5" customHeight="1">
      <c r="K146" s="2"/>
      <c r="L146" s="2"/>
      <c r="M146" s="2"/>
      <c r="N146" s="2"/>
      <c r="O146" s="2"/>
      <c r="P146" s="2"/>
    </row>
    <row r="147" spans="11:16" ht="13.5" customHeight="1">
      <c r="K147" s="2"/>
      <c r="L147" s="2"/>
      <c r="M147" s="2"/>
      <c r="N147" s="2"/>
      <c r="O147" s="2"/>
      <c r="P147" s="2"/>
    </row>
    <row r="148" spans="11:16" ht="13.5" customHeight="1">
      <c r="K148" s="2"/>
      <c r="L148" s="2"/>
      <c r="M148" s="2"/>
      <c r="N148" s="2"/>
      <c r="O148" s="2"/>
      <c r="P148" s="2"/>
    </row>
    <row r="149" spans="11:16" ht="13.5" customHeight="1">
      <c r="K149" s="2"/>
      <c r="L149" s="2"/>
      <c r="M149" s="2"/>
      <c r="N149" s="2"/>
      <c r="O149" s="2"/>
      <c r="P149" s="2"/>
    </row>
    <row r="150" spans="11:16" ht="13.5" customHeight="1">
      <c r="K150" s="2"/>
      <c r="L150" s="2"/>
      <c r="M150" s="2"/>
      <c r="N150" s="2"/>
      <c r="O150" s="2"/>
      <c r="P150" s="2"/>
    </row>
    <row r="151" spans="11:16" ht="13.5" customHeight="1">
      <c r="K151" s="2"/>
      <c r="L151" s="2"/>
      <c r="M151" s="2"/>
      <c r="N151" s="2"/>
      <c r="O151" s="2"/>
      <c r="P151" s="2"/>
    </row>
    <row r="152" spans="11:16" ht="13.5" customHeight="1">
      <c r="K152" s="2"/>
      <c r="L152" s="2"/>
      <c r="M152" s="2"/>
      <c r="N152" s="2"/>
      <c r="O152" s="2"/>
      <c r="P152" s="2"/>
    </row>
    <row r="153" spans="11:16" ht="13.5" customHeight="1">
      <c r="K153" s="2"/>
      <c r="L153" s="2"/>
      <c r="M153" s="2"/>
      <c r="N153" s="2"/>
      <c r="O153" s="2"/>
      <c r="P153" s="2"/>
    </row>
    <row r="154" spans="11:16" ht="13.5" customHeight="1">
      <c r="K154" s="2"/>
      <c r="L154" s="2"/>
      <c r="M154" s="2"/>
      <c r="N154" s="2"/>
      <c r="O154" s="2"/>
      <c r="P154" s="2"/>
    </row>
    <row r="155" spans="11:16" ht="13.5" customHeight="1">
      <c r="K155" s="2"/>
      <c r="L155" s="2"/>
      <c r="M155" s="2"/>
      <c r="N155" s="2"/>
      <c r="O155" s="2"/>
      <c r="P155" s="2"/>
    </row>
    <row r="156" spans="11:16" ht="13.5" customHeight="1">
      <c r="K156" s="2"/>
      <c r="L156" s="2"/>
      <c r="M156" s="2"/>
      <c r="N156" s="2"/>
      <c r="O156" s="2"/>
      <c r="P156" s="2"/>
    </row>
    <row r="157" spans="11:16" ht="13.5" customHeight="1">
      <c r="K157" s="2"/>
      <c r="L157" s="2"/>
      <c r="M157" s="2"/>
      <c r="N157" s="2"/>
      <c r="O157" s="2"/>
      <c r="P157" s="2"/>
    </row>
    <row r="158" spans="11:16" ht="13.5" customHeight="1">
      <c r="K158" s="2"/>
      <c r="L158" s="2"/>
      <c r="M158" s="2"/>
      <c r="N158" s="2"/>
      <c r="O158" s="2"/>
      <c r="P158" s="2"/>
    </row>
    <row r="159" spans="11:16" ht="13.5" customHeight="1">
      <c r="K159" s="2"/>
      <c r="L159" s="2"/>
      <c r="M159" s="2"/>
      <c r="N159" s="2"/>
      <c r="O159" s="2"/>
      <c r="P159" s="2"/>
    </row>
    <row r="160" spans="11:16" ht="13.5" customHeight="1">
      <c r="K160" s="2"/>
      <c r="L160" s="2"/>
      <c r="M160" s="2"/>
      <c r="N160" s="2"/>
      <c r="O160" s="2"/>
      <c r="P160" s="2"/>
    </row>
    <row r="161" spans="11:16" ht="13.5" customHeight="1">
      <c r="K161" s="2"/>
      <c r="L161" s="2"/>
      <c r="M161" s="2"/>
      <c r="N161" s="2"/>
      <c r="O161" s="2"/>
      <c r="P161" s="2"/>
    </row>
    <row r="162" spans="11:16" ht="13.5" customHeight="1">
      <c r="K162" s="2"/>
      <c r="L162" s="2"/>
      <c r="M162" s="2"/>
      <c r="N162" s="2"/>
      <c r="O162" s="2"/>
      <c r="P162" s="2"/>
    </row>
    <row r="163" spans="11:16" ht="13.5" customHeight="1">
      <c r="K163" s="2"/>
      <c r="L163" s="2"/>
      <c r="M163" s="2"/>
      <c r="N163" s="2"/>
      <c r="O163" s="2"/>
      <c r="P163" s="2"/>
    </row>
    <row r="164" spans="11:16" ht="13.5" customHeight="1">
      <c r="K164" s="2"/>
      <c r="L164" s="2"/>
      <c r="M164" s="2"/>
      <c r="N164" s="2"/>
      <c r="O164" s="2"/>
      <c r="P164" s="2"/>
    </row>
    <row r="165" spans="11:16" ht="13.5" customHeight="1">
      <c r="K165" s="2"/>
      <c r="L165" s="2"/>
      <c r="M165" s="2"/>
      <c r="N165" s="2"/>
      <c r="O165" s="2"/>
      <c r="P165" s="2"/>
    </row>
    <row r="166" spans="11:16" ht="13.5" customHeight="1">
      <c r="K166" s="2"/>
      <c r="L166" s="2"/>
      <c r="M166" s="2"/>
      <c r="N166" s="2"/>
      <c r="O166" s="2"/>
      <c r="P166" s="2"/>
    </row>
    <row r="167" spans="11:16" ht="13.5" customHeight="1">
      <c r="K167" s="2"/>
      <c r="L167" s="2"/>
      <c r="M167" s="2"/>
      <c r="N167" s="2"/>
      <c r="O167" s="2"/>
      <c r="P167" s="2"/>
    </row>
    <row r="168" spans="11:16" ht="13.5" customHeight="1">
      <c r="K168" s="2"/>
      <c r="L168" s="2"/>
      <c r="M168" s="2"/>
      <c r="N168" s="2"/>
      <c r="O168" s="2"/>
      <c r="P168" s="2"/>
    </row>
    <row r="169" spans="11:16" ht="13.5" customHeight="1">
      <c r="K169" s="2"/>
      <c r="L169" s="2"/>
      <c r="M169" s="2"/>
      <c r="N169" s="2"/>
      <c r="O169" s="2"/>
      <c r="P169" s="2"/>
    </row>
    <row r="170" spans="11:16" ht="13.5" customHeight="1">
      <c r="K170" s="2"/>
      <c r="L170" s="2"/>
      <c r="M170" s="2"/>
      <c r="N170" s="2"/>
      <c r="O170" s="2"/>
      <c r="P170" s="2"/>
    </row>
    <row r="171" spans="11:16" ht="13.5" customHeight="1">
      <c r="K171" s="2"/>
      <c r="L171" s="2"/>
      <c r="M171" s="2"/>
      <c r="N171" s="2"/>
      <c r="O171" s="2"/>
      <c r="P171" s="2"/>
    </row>
    <row r="172" spans="11:16" ht="13.5" customHeight="1">
      <c r="K172" s="2"/>
      <c r="L172" s="2"/>
      <c r="M172" s="2"/>
      <c r="N172" s="2"/>
      <c r="O172" s="2"/>
      <c r="P172" s="2"/>
    </row>
    <row r="173" spans="11:16" ht="13.5" customHeight="1">
      <c r="K173" s="2"/>
      <c r="L173" s="2"/>
      <c r="M173" s="2"/>
      <c r="N173" s="2"/>
      <c r="O173" s="2"/>
      <c r="P173" s="2"/>
    </row>
    <row r="174" spans="11:16" ht="13.5" customHeight="1">
      <c r="K174" s="2"/>
      <c r="L174" s="2"/>
      <c r="M174" s="2"/>
      <c r="N174" s="2"/>
      <c r="O174" s="2"/>
      <c r="P174" s="2"/>
    </row>
    <row r="175" spans="11:16" ht="13.5" customHeight="1">
      <c r="K175" s="2"/>
      <c r="L175" s="2"/>
      <c r="M175" s="2"/>
      <c r="N175" s="2"/>
      <c r="O175" s="2"/>
      <c r="P175" s="2"/>
    </row>
    <row r="176" spans="11:16" ht="13.5" customHeight="1">
      <c r="K176" s="2"/>
      <c r="L176" s="2"/>
      <c r="M176" s="2"/>
      <c r="N176" s="2"/>
      <c r="O176" s="2"/>
      <c r="P176" s="2"/>
    </row>
    <row r="177" spans="11:16" ht="13.5" customHeight="1">
      <c r="K177" s="2"/>
      <c r="L177" s="2"/>
      <c r="M177" s="2"/>
      <c r="N177" s="2"/>
      <c r="O177" s="2"/>
      <c r="P177" s="2"/>
    </row>
    <row r="178" spans="11:16" ht="13.5" customHeight="1">
      <c r="K178" s="2"/>
      <c r="L178" s="2"/>
      <c r="M178" s="2"/>
      <c r="N178" s="2"/>
      <c r="O178" s="2"/>
      <c r="P178" s="2"/>
    </row>
    <row r="179" spans="11:16" ht="13.5" customHeight="1">
      <c r="K179" s="2"/>
      <c r="L179" s="2"/>
      <c r="M179" s="2"/>
      <c r="N179" s="2"/>
      <c r="O179" s="2"/>
      <c r="P179" s="2"/>
    </row>
    <row r="180" spans="11:16" ht="13.5" customHeight="1">
      <c r="K180" s="2"/>
      <c r="L180" s="2"/>
      <c r="M180" s="2"/>
      <c r="N180" s="2"/>
      <c r="O180" s="2"/>
      <c r="P180" s="2"/>
    </row>
    <row r="181" spans="11:16" ht="13.5" customHeight="1">
      <c r="K181" s="2"/>
      <c r="L181" s="2"/>
      <c r="M181" s="2"/>
      <c r="N181" s="2"/>
      <c r="O181" s="2"/>
      <c r="P181" s="2"/>
    </row>
    <row r="182" spans="11:16" ht="13.5" customHeight="1">
      <c r="K182" s="2"/>
      <c r="L182" s="2"/>
      <c r="M182" s="2"/>
      <c r="N182" s="2"/>
      <c r="O182" s="2"/>
      <c r="P182" s="2"/>
    </row>
    <row r="183" spans="11:16" ht="13.5" customHeight="1">
      <c r="K183" s="2"/>
      <c r="L183" s="2"/>
      <c r="M183" s="2"/>
      <c r="N183" s="2"/>
      <c r="O183" s="2"/>
      <c r="P183" s="2"/>
    </row>
    <row r="184" spans="11:16" ht="13.5" customHeight="1">
      <c r="K184" s="2"/>
      <c r="L184" s="2"/>
      <c r="M184" s="2"/>
      <c r="N184" s="2"/>
      <c r="O184" s="2"/>
      <c r="P184" s="2"/>
    </row>
    <row r="185" spans="11:16" ht="13.5" customHeight="1">
      <c r="K185" s="2"/>
      <c r="L185" s="2"/>
      <c r="M185" s="2"/>
      <c r="N185" s="2"/>
      <c r="O185" s="2"/>
      <c r="P185" s="2"/>
    </row>
    <row r="186" spans="11:16" ht="13.5" customHeight="1">
      <c r="K186" s="2"/>
      <c r="L186" s="2"/>
      <c r="M186" s="2"/>
      <c r="N186" s="2"/>
      <c r="O186" s="2"/>
      <c r="P186" s="2"/>
    </row>
    <row r="187" spans="11:16" ht="13.5" customHeight="1">
      <c r="K187" s="2"/>
      <c r="L187" s="2"/>
      <c r="M187" s="2"/>
      <c r="N187" s="2"/>
      <c r="O187" s="2"/>
      <c r="P187" s="2"/>
    </row>
    <row r="188" spans="11:16" ht="13.5" customHeight="1">
      <c r="K188" s="2"/>
      <c r="L188" s="2"/>
      <c r="M188" s="2"/>
      <c r="N188" s="2"/>
      <c r="O188" s="2"/>
      <c r="P188" s="2"/>
    </row>
    <row r="189" spans="11:16" ht="13.5" customHeight="1">
      <c r="K189" s="2"/>
      <c r="L189" s="2"/>
      <c r="M189" s="2"/>
      <c r="N189" s="2"/>
      <c r="O189" s="2"/>
      <c r="P189" s="2"/>
    </row>
    <row r="190" spans="11:16" ht="13.5" customHeight="1">
      <c r="K190" s="2"/>
      <c r="L190" s="2"/>
      <c r="M190" s="2"/>
      <c r="N190" s="2"/>
      <c r="O190" s="2"/>
      <c r="P190" s="2"/>
    </row>
    <row r="191" spans="11:16" ht="13.5" customHeight="1">
      <c r="K191" s="2"/>
      <c r="L191" s="2"/>
      <c r="M191" s="2"/>
      <c r="N191" s="2"/>
      <c r="O191" s="2"/>
      <c r="P191" s="2"/>
    </row>
    <row r="192" spans="11:16" ht="13.5" customHeight="1">
      <c r="K192" s="2"/>
      <c r="L192" s="2"/>
      <c r="M192" s="2"/>
      <c r="N192" s="2"/>
      <c r="O192" s="2"/>
      <c r="P192" s="2"/>
    </row>
    <row r="193" spans="11:16" ht="13.5" customHeight="1">
      <c r="K193" s="2"/>
      <c r="L193" s="2"/>
      <c r="M193" s="2"/>
      <c r="N193" s="2"/>
      <c r="O193" s="2"/>
      <c r="P193" s="2"/>
    </row>
    <row r="194" spans="11:16" ht="13.5" customHeight="1">
      <c r="K194" s="2"/>
      <c r="L194" s="2"/>
      <c r="M194" s="2"/>
      <c r="N194" s="2"/>
      <c r="O194" s="2"/>
      <c r="P194" s="2"/>
    </row>
    <row r="195" spans="11:16" ht="13.5" customHeight="1">
      <c r="K195" s="2"/>
      <c r="L195" s="2"/>
      <c r="M195" s="2"/>
      <c r="N195" s="2"/>
      <c r="O195" s="2"/>
      <c r="P195" s="2"/>
    </row>
    <row r="196" spans="11:16" ht="13.5" customHeight="1">
      <c r="K196" s="2"/>
      <c r="L196" s="2"/>
      <c r="M196" s="2"/>
      <c r="N196" s="2"/>
      <c r="O196" s="2"/>
      <c r="P196" s="2"/>
    </row>
    <row r="197" spans="11:16" ht="13.5" customHeight="1">
      <c r="K197" s="2"/>
      <c r="L197" s="2"/>
      <c r="M197" s="2"/>
      <c r="N197" s="2"/>
      <c r="O197" s="2"/>
      <c r="P197" s="2"/>
    </row>
    <row r="198" spans="11:16" ht="13.5" customHeight="1">
      <c r="K198" s="2"/>
      <c r="L198" s="2"/>
      <c r="M198" s="2"/>
      <c r="N198" s="2"/>
      <c r="O198" s="2"/>
      <c r="P198" s="2"/>
    </row>
    <row r="199" spans="11:16" ht="13.5" customHeight="1">
      <c r="K199" s="2"/>
      <c r="L199" s="2"/>
      <c r="M199" s="2"/>
      <c r="N199" s="2"/>
      <c r="O199" s="2"/>
      <c r="P199" s="2"/>
    </row>
    <row r="200" spans="11:16" ht="13.5" customHeight="1">
      <c r="K200" s="2"/>
      <c r="L200" s="2"/>
      <c r="M200" s="2"/>
      <c r="N200" s="2"/>
      <c r="O200" s="2"/>
      <c r="P200" s="2"/>
    </row>
    <row r="201" spans="11:16" ht="13.5" customHeight="1">
      <c r="K201" s="2"/>
      <c r="L201" s="2"/>
      <c r="M201" s="2"/>
      <c r="N201" s="2"/>
      <c r="O201" s="2"/>
      <c r="P201" s="2"/>
    </row>
    <row r="202" spans="11:16" ht="13.5" customHeight="1">
      <c r="K202" s="2"/>
      <c r="L202" s="2"/>
      <c r="M202" s="2"/>
      <c r="N202" s="2"/>
      <c r="O202" s="2"/>
      <c r="P202" s="2"/>
    </row>
    <row r="203" spans="11:16" ht="13.5" customHeight="1">
      <c r="K203" s="2"/>
      <c r="L203" s="2"/>
      <c r="M203" s="2"/>
      <c r="N203" s="2"/>
      <c r="O203" s="2"/>
      <c r="P203" s="2"/>
    </row>
    <row r="204" spans="11:16" ht="13.5" customHeight="1">
      <c r="K204" s="2"/>
      <c r="L204" s="2"/>
      <c r="M204" s="2"/>
      <c r="N204" s="2"/>
      <c r="O204" s="2"/>
      <c r="P204" s="2"/>
    </row>
    <row r="205" spans="11:16" ht="13.5" customHeight="1">
      <c r="K205" s="2"/>
      <c r="L205" s="2"/>
      <c r="M205" s="2"/>
      <c r="N205" s="2"/>
      <c r="O205" s="2"/>
      <c r="P205" s="2"/>
    </row>
    <row r="206" spans="11:16" ht="13.5" customHeight="1">
      <c r="K206" s="2"/>
      <c r="L206" s="2"/>
      <c r="M206" s="2"/>
      <c r="N206" s="2"/>
      <c r="O206" s="2"/>
      <c r="P206" s="2"/>
    </row>
    <row r="207" spans="11:16" ht="13.5" customHeight="1">
      <c r="K207" s="2"/>
      <c r="L207" s="2"/>
      <c r="M207" s="2"/>
      <c r="N207" s="2"/>
      <c r="O207" s="2"/>
      <c r="P207" s="2"/>
    </row>
    <row r="208" spans="11:16" ht="13.5" customHeight="1">
      <c r="K208" s="2"/>
      <c r="L208" s="2"/>
      <c r="M208" s="2"/>
      <c r="N208" s="2"/>
      <c r="O208" s="2"/>
      <c r="P208" s="2"/>
    </row>
    <row r="209" spans="11:16" ht="13.5" customHeight="1">
      <c r="K209" s="2"/>
      <c r="L209" s="2"/>
      <c r="M209" s="2"/>
      <c r="N209" s="2"/>
      <c r="O209" s="2"/>
      <c r="P209" s="2"/>
    </row>
    <row r="210" spans="11:16" ht="13.5" customHeight="1">
      <c r="K210" s="2"/>
      <c r="L210" s="2"/>
      <c r="M210" s="2"/>
      <c r="N210" s="2"/>
      <c r="O210" s="2"/>
      <c r="P210" s="2"/>
    </row>
    <row r="211" spans="11:16" ht="13.5" customHeight="1">
      <c r="K211" s="2"/>
      <c r="L211" s="2"/>
      <c r="M211" s="2"/>
      <c r="N211" s="2"/>
      <c r="O211" s="2"/>
      <c r="P211" s="2"/>
    </row>
    <row r="212" spans="11:16" ht="13.5" customHeight="1">
      <c r="K212" s="2"/>
      <c r="L212" s="2"/>
      <c r="M212" s="2"/>
      <c r="N212" s="2"/>
      <c r="O212" s="2"/>
      <c r="P212" s="2"/>
    </row>
    <row r="213" spans="11:16" ht="13.5" customHeight="1">
      <c r="K213" s="2"/>
      <c r="L213" s="2"/>
      <c r="M213" s="2"/>
      <c r="N213" s="2"/>
      <c r="O213" s="2"/>
      <c r="P213" s="2"/>
    </row>
    <row r="214" spans="11:16" ht="13.5" customHeight="1">
      <c r="K214" s="2"/>
      <c r="L214" s="2"/>
      <c r="M214" s="2"/>
      <c r="N214" s="2"/>
      <c r="O214" s="2"/>
      <c r="P214" s="2"/>
    </row>
    <row r="215" spans="11:16" ht="13.5" customHeight="1">
      <c r="K215" s="2"/>
      <c r="L215" s="2"/>
      <c r="M215" s="2"/>
      <c r="N215" s="2"/>
      <c r="O215" s="2"/>
      <c r="P215" s="2"/>
    </row>
    <row r="216" spans="11:16" ht="13.5" customHeight="1">
      <c r="K216" s="2"/>
      <c r="L216" s="2"/>
      <c r="M216" s="2"/>
      <c r="N216" s="2"/>
      <c r="O216" s="2"/>
      <c r="P216" s="2"/>
    </row>
    <row r="217" spans="11:16" ht="13.5" customHeight="1">
      <c r="K217" s="2"/>
      <c r="L217" s="2"/>
      <c r="M217" s="2"/>
      <c r="N217" s="2"/>
      <c r="O217" s="2"/>
      <c r="P217" s="2"/>
    </row>
    <row r="218" spans="11:16" ht="13.5" customHeight="1">
      <c r="K218" s="2"/>
      <c r="L218" s="2"/>
      <c r="M218" s="2"/>
      <c r="N218" s="2"/>
      <c r="O218" s="2"/>
      <c r="P218" s="2"/>
    </row>
    <row r="219" spans="11:16" ht="13.5" customHeight="1">
      <c r="K219" s="2"/>
      <c r="L219" s="2"/>
      <c r="M219" s="2"/>
      <c r="N219" s="2"/>
      <c r="O219" s="2"/>
      <c r="P219" s="2"/>
    </row>
    <row r="220" spans="11:16" ht="13.5" customHeight="1">
      <c r="K220" s="2"/>
      <c r="L220" s="2"/>
      <c r="M220" s="2"/>
      <c r="N220" s="2"/>
      <c r="O220" s="2"/>
      <c r="P220" s="2"/>
    </row>
    <row r="221" spans="11:16" ht="13.5" customHeight="1">
      <c r="K221" s="2"/>
      <c r="L221" s="2"/>
      <c r="M221" s="2"/>
      <c r="N221" s="2"/>
      <c r="O221" s="2"/>
      <c r="P221" s="2"/>
    </row>
    <row r="222" spans="11:16" ht="13.5" customHeight="1">
      <c r="K222" s="2"/>
      <c r="L222" s="2"/>
      <c r="M222" s="2"/>
      <c r="N222" s="2"/>
      <c r="O222" s="2"/>
      <c r="P222" s="2"/>
    </row>
    <row r="223" spans="11:16" ht="13.5" customHeight="1">
      <c r="K223" s="2"/>
      <c r="L223" s="2"/>
      <c r="M223" s="2"/>
      <c r="N223" s="2"/>
      <c r="O223" s="2"/>
      <c r="P223" s="2"/>
    </row>
    <row r="224" spans="11:16" ht="13.5" customHeight="1">
      <c r="K224" s="2"/>
      <c r="L224" s="2"/>
      <c r="M224" s="2"/>
      <c r="N224" s="2"/>
      <c r="O224" s="2"/>
      <c r="P224" s="2"/>
    </row>
    <row r="225" spans="11:16" ht="13.5" customHeight="1">
      <c r="K225" s="2"/>
      <c r="L225" s="2"/>
      <c r="M225" s="2"/>
      <c r="N225" s="2"/>
      <c r="O225" s="2"/>
      <c r="P225" s="2"/>
    </row>
    <row r="226" spans="11:16" ht="13.5" customHeight="1">
      <c r="K226" s="2"/>
      <c r="L226" s="2"/>
      <c r="M226" s="2"/>
      <c r="N226" s="2"/>
      <c r="O226" s="2"/>
      <c r="P226" s="2"/>
    </row>
    <row r="227" spans="11:16" ht="13.5" customHeight="1">
      <c r="K227" s="2"/>
      <c r="L227" s="2"/>
      <c r="M227" s="2"/>
      <c r="N227" s="2"/>
      <c r="O227" s="2"/>
      <c r="P227" s="2"/>
    </row>
    <row r="228" spans="11:16" ht="13.5" customHeight="1">
      <c r="K228" s="2"/>
      <c r="L228" s="2"/>
      <c r="M228" s="2"/>
      <c r="N228" s="2"/>
      <c r="O228" s="2"/>
      <c r="P228" s="2"/>
    </row>
    <row r="229" spans="11:16" ht="13.5" customHeight="1">
      <c r="K229" s="2"/>
      <c r="L229" s="2"/>
      <c r="M229" s="2"/>
      <c r="N229" s="2"/>
      <c r="O229" s="2"/>
      <c r="P229" s="2"/>
    </row>
    <row r="230" spans="11:16" ht="13.5" customHeight="1">
      <c r="K230" s="2"/>
      <c r="L230" s="2"/>
      <c r="M230" s="2"/>
      <c r="N230" s="2"/>
      <c r="O230" s="2"/>
      <c r="P230" s="2"/>
    </row>
    <row r="231" spans="11:16" ht="13.5" customHeight="1">
      <c r="K231" s="2"/>
      <c r="L231" s="2"/>
      <c r="M231" s="2"/>
      <c r="N231" s="2"/>
      <c r="O231" s="2"/>
      <c r="P231" s="2"/>
    </row>
    <row r="232" spans="11:16" ht="13.5" customHeight="1">
      <c r="K232" s="2"/>
      <c r="L232" s="2"/>
      <c r="M232" s="2"/>
      <c r="N232" s="2"/>
      <c r="O232" s="2"/>
      <c r="P232" s="2"/>
    </row>
    <row r="233" spans="11:16" ht="13.5" customHeight="1">
      <c r="K233" s="2"/>
      <c r="L233" s="2"/>
      <c r="M233" s="2"/>
      <c r="N233" s="2"/>
      <c r="O233" s="2"/>
      <c r="P233" s="2"/>
    </row>
    <row r="234" spans="11:16" ht="13.5" customHeight="1">
      <c r="K234" s="2"/>
      <c r="L234" s="2"/>
      <c r="M234" s="2"/>
      <c r="N234" s="2"/>
      <c r="O234" s="2"/>
      <c r="P234" s="2"/>
    </row>
    <row r="235" spans="11:16" ht="13.5" customHeight="1">
      <c r="K235" s="2"/>
      <c r="L235" s="2"/>
      <c r="M235" s="2"/>
      <c r="N235" s="2"/>
      <c r="O235" s="2"/>
      <c r="P235" s="2"/>
    </row>
    <row r="236" spans="11:16" ht="13.5" customHeight="1">
      <c r="K236" s="2"/>
      <c r="L236" s="2"/>
      <c r="M236" s="2"/>
      <c r="N236" s="2"/>
      <c r="O236" s="2"/>
      <c r="P236" s="2"/>
    </row>
    <row r="237" spans="11:16" ht="13.5" customHeight="1">
      <c r="K237" s="2"/>
      <c r="L237" s="2"/>
      <c r="M237" s="2"/>
      <c r="N237" s="2"/>
      <c r="O237" s="2"/>
      <c r="P237" s="2"/>
    </row>
    <row r="238" spans="11:16" ht="13.5" customHeight="1">
      <c r="K238" s="2"/>
      <c r="L238" s="2"/>
      <c r="M238" s="2"/>
      <c r="N238" s="2"/>
      <c r="O238" s="2"/>
      <c r="P238" s="2"/>
    </row>
    <row r="239" spans="11:16" ht="13.5" customHeight="1">
      <c r="K239" s="2"/>
      <c r="L239" s="2"/>
      <c r="M239" s="2"/>
      <c r="N239" s="2"/>
      <c r="O239" s="2"/>
      <c r="P239" s="2"/>
    </row>
    <row r="240" spans="11:16" ht="13.5" customHeight="1">
      <c r="K240" s="2"/>
      <c r="L240" s="2"/>
      <c r="M240" s="2"/>
      <c r="N240" s="2"/>
      <c r="O240" s="2"/>
      <c r="P240" s="2"/>
    </row>
    <row r="241" spans="11:16" ht="13.5" customHeight="1">
      <c r="K241" s="2"/>
      <c r="L241" s="2"/>
      <c r="M241" s="2"/>
      <c r="N241" s="2"/>
      <c r="O241" s="2"/>
      <c r="P241" s="2"/>
    </row>
    <row r="242" spans="11:16" ht="13.5" customHeight="1">
      <c r="K242" s="2"/>
      <c r="L242" s="2"/>
      <c r="M242" s="2"/>
      <c r="N242" s="2"/>
      <c r="O242" s="2"/>
      <c r="P242" s="2"/>
    </row>
    <row r="243" spans="11:16" ht="13.5" customHeight="1">
      <c r="K243" s="2"/>
      <c r="L243" s="2"/>
      <c r="M243" s="2"/>
      <c r="N243" s="2"/>
      <c r="O243" s="2"/>
      <c r="P243" s="2"/>
    </row>
    <row r="244" spans="11:16" ht="13.5" customHeight="1">
      <c r="K244" s="2"/>
      <c r="L244" s="2"/>
      <c r="M244" s="2"/>
      <c r="N244" s="2"/>
      <c r="O244" s="2"/>
      <c r="P244" s="2"/>
    </row>
    <row r="245" spans="11:16" ht="13.5" customHeight="1">
      <c r="K245" s="2"/>
      <c r="L245" s="2"/>
      <c r="M245" s="2"/>
      <c r="N245" s="2"/>
      <c r="O245" s="2"/>
      <c r="P245" s="2"/>
    </row>
    <row r="246" spans="11:16" ht="13.5" customHeight="1">
      <c r="K246" s="2"/>
      <c r="L246" s="2"/>
      <c r="M246" s="2"/>
      <c r="N246" s="2"/>
      <c r="O246" s="2"/>
      <c r="P246" s="2"/>
    </row>
    <row r="247" spans="11:16" ht="13.5" customHeight="1">
      <c r="K247" s="2"/>
      <c r="L247" s="2"/>
      <c r="M247" s="2"/>
      <c r="N247" s="2"/>
      <c r="O247" s="2"/>
      <c r="P247" s="2"/>
    </row>
    <row r="248" spans="11:16" ht="13.5" customHeight="1">
      <c r="K248" s="2"/>
      <c r="L248" s="2"/>
      <c r="M248" s="2"/>
      <c r="N248" s="2"/>
      <c r="O248" s="2"/>
      <c r="P248" s="2"/>
    </row>
    <row r="249" spans="11:16" ht="13.5" customHeight="1">
      <c r="K249" s="2"/>
      <c r="L249" s="2"/>
      <c r="M249" s="2"/>
      <c r="N249" s="2"/>
      <c r="O249" s="2"/>
      <c r="P249" s="2"/>
    </row>
    <row r="250" spans="11:16" ht="13.5" customHeight="1">
      <c r="K250" s="2"/>
      <c r="L250" s="2"/>
      <c r="M250" s="2"/>
      <c r="N250" s="2"/>
      <c r="O250" s="2"/>
      <c r="P250" s="2"/>
    </row>
    <row r="251" spans="11:16" ht="13.5" customHeight="1">
      <c r="K251" s="2"/>
      <c r="L251" s="2"/>
      <c r="M251" s="2"/>
      <c r="N251" s="2"/>
      <c r="O251" s="2"/>
      <c r="P251" s="2"/>
    </row>
    <row r="252" spans="11:16" ht="13.5" customHeight="1">
      <c r="K252" s="2"/>
      <c r="L252" s="2"/>
      <c r="M252" s="2"/>
      <c r="N252" s="2"/>
      <c r="O252" s="2"/>
      <c r="P252" s="2"/>
    </row>
    <row r="253" spans="11:16" ht="13.5" customHeight="1">
      <c r="K253" s="2"/>
      <c r="L253" s="2"/>
      <c r="M253" s="2"/>
      <c r="N253" s="2"/>
      <c r="O253" s="2"/>
      <c r="P253" s="2"/>
    </row>
    <row r="254" spans="11:16" ht="13.5" customHeight="1">
      <c r="K254" s="2"/>
      <c r="L254" s="2"/>
      <c r="M254" s="2"/>
      <c r="N254" s="2"/>
      <c r="O254" s="2"/>
      <c r="P254" s="2"/>
    </row>
    <row r="255" spans="11:16" ht="13.5" customHeight="1">
      <c r="K255" s="2"/>
      <c r="L255" s="2"/>
      <c r="M255" s="2"/>
      <c r="N255" s="2"/>
      <c r="O255" s="2"/>
      <c r="P255" s="2"/>
    </row>
    <row r="256" spans="11:16" ht="13.5" customHeight="1">
      <c r="K256" s="2"/>
      <c r="L256" s="2"/>
      <c r="M256" s="2"/>
      <c r="N256" s="2"/>
      <c r="O256" s="2"/>
      <c r="P256" s="2"/>
    </row>
    <row r="257" spans="11:16" ht="13.5" customHeight="1">
      <c r="K257" s="2"/>
      <c r="L257" s="2"/>
      <c r="M257" s="2"/>
      <c r="N257" s="2"/>
      <c r="O257" s="2"/>
      <c r="P257" s="2"/>
    </row>
    <row r="258" spans="11:16" ht="13.5" customHeight="1">
      <c r="K258" s="2"/>
      <c r="L258" s="2"/>
      <c r="M258" s="2"/>
      <c r="N258" s="2"/>
      <c r="O258" s="2"/>
      <c r="P258" s="2"/>
    </row>
    <row r="259" spans="11:16" ht="13.5" customHeight="1">
      <c r="K259" s="2"/>
      <c r="L259" s="2"/>
      <c r="M259" s="2"/>
      <c r="N259" s="2"/>
      <c r="O259" s="2"/>
      <c r="P259" s="2"/>
    </row>
    <row r="260" spans="11:16" ht="13.5" customHeight="1">
      <c r="K260" s="2"/>
      <c r="L260" s="2"/>
      <c r="M260" s="2"/>
      <c r="N260" s="2"/>
      <c r="O260" s="2"/>
      <c r="P260" s="2"/>
    </row>
    <row r="261" spans="11:16" ht="13.5" customHeight="1">
      <c r="K261" s="2"/>
      <c r="L261" s="2"/>
      <c r="M261" s="2"/>
      <c r="N261" s="2"/>
      <c r="O261" s="2"/>
      <c r="P261" s="2"/>
    </row>
    <row r="262" spans="11:16" ht="13.5" customHeight="1">
      <c r="K262" s="2"/>
      <c r="L262" s="2"/>
      <c r="M262" s="2"/>
      <c r="N262" s="2"/>
      <c r="O262" s="2"/>
      <c r="P262" s="2"/>
    </row>
    <row r="263" spans="11:16" ht="13.5" customHeight="1">
      <c r="K263" s="2"/>
      <c r="L263" s="2"/>
      <c r="M263" s="2"/>
      <c r="N263" s="2"/>
      <c r="O263" s="2"/>
      <c r="P263" s="2"/>
    </row>
    <row r="264" spans="11:16" ht="13.5" customHeight="1">
      <c r="K264" s="2"/>
      <c r="L264" s="2"/>
      <c r="M264" s="2"/>
      <c r="N264" s="2"/>
      <c r="O264" s="2"/>
      <c r="P264" s="2"/>
    </row>
    <row r="265" spans="11:16" ht="13.5" customHeight="1">
      <c r="K265" s="2"/>
      <c r="L265" s="2"/>
      <c r="M265" s="2"/>
      <c r="N265" s="2"/>
      <c r="O265" s="2"/>
      <c r="P265" s="2"/>
    </row>
    <row r="266" spans="11:16" ht="13.5" customHeight="1">
      <c r="K266" s="2"/>
      <c r="L266" s="2"/>
      <c r="M266" s="2"/>
      <c r="N266" s="2"/>
      <c r="O266" s="2"/>
      <c r="P266" s="2"/>
    </row>
    <row r="267" spans="11:16" ht="13.5" customHeight="1">
      <c r="K267" s="2"/>
      <c r="L267" s="2"/>
      <c r="M267" s="2"/>
      <c r="N267" s="2"/>
      <c r="O267" s="2"/>
      <c r="P267" s="2"/>
    </row>
    <row r="268" spans="11:16" ht="13.5" customHeight="1">
      <c r="K268" s="2"/>
      <c r="L268" s="2"/>
      <c r="M268" s="2"/>
      <c r="N268" s="2"/>
      <c r="O268" s="2"/>
      <c r="P268" s="2"/>
    </row>
    <row r="269" spans="11:16" ht="13.5" customHeight="1">
      <c r="K269" s="2"/>
      <c r="L269" s="2"/>
      <c r="M269" s="2"/>
      <c r="N269" s="2"/>
      <c r="O269" s="2"/>
      <c r="P269" s="2"/>
    </row>
    <row r="270" spans="11:16" ht="13.5" customHeight="1">
      <c r="K270" s="2"/>
      <c r="L270" s="2"/>
      <c r="M270" s="2"/>
      <c r="N270" s="2"/>
      <c r="O270" s="2"/>
      <c r="P270" s="2"/>
    </row>
    <row r="271" spans="11:16" ht="13.5" customHeight="1">
      <c r="K271" s="2"/>
      <c r="L271" s="2"/>
      <c r="M271" s="2"/>
      <c r="N271" s="2"/>
      <c r="O271" s="2"/>
      <c r="P271" s="2"/>
    </row>
    <row r="272" spans="11:16" ht="13.5" customHeight="1">
      <c r="K272" s="2"/>
      <c r="L272" s="2"/>
      <c r="M272" s="2"/>
      <c r="N272" s="2"/>
      <c r="O272" s="2"/>
      <c r="P272" s="2"/>
    </row>
    <row r="273" spans="11:16" ht="13.5" customHeight="1">
      <c r="K273" s="2"/>
      <c r="L273" s="2"/>
      <c r="M273" s="2"/>
      <c r="N273" s="2"/>
      <c r="O273" s="2"/>
      <c r="P273" s="2"/>
    </row>
    <row r="274" spans="11:16" ht="13.5" customHeight="1">
      <c r="K274" s="2"/>
      <c r="L274" s="2"/>
      <c r="M274" s="2"/>
      <c r="N274" s="2"/>
      <c r="O274" s="2"/>
      <c r="P274" s="2"/>
    </row>
    <row r="275" spans="11:16" ht="13.5" customHeight="1">
      <c r="K275" s="2"/>
      <c r="L275" s="2"/>
      <c r="M275" s="2"/>
      <c r="N275" s="2"/>
      <c r="O275" s="2"/>
      <c r="P275" s="2"/>
    </row>
    <row r="276" spans="11:16" ht="13.5" customHeight="1">
      <c r="K276" s="2"/>
      <c r="L276" s="2"/>
      <c r="M276" s="2"/>
      <c r="N276" s="2"/>
      <c r="O276" s="2"/>
      <c r="P276" s="2"/>
    </row>
    <row r="277" spans="11:16" ht="13.5" customHeight="1">
      <c r="K277" s="2"/>
      <c r="L277" s="2"/>
      <c r="M277" s="2"/>
      <c r="N277" s="2"/>
      <c r="O277" s="2"/>
      <c r="P277" s="2"/>
    </row>
    <row r="278" spans="11:16" ht="13.5" customHeight="1">
      <c r="K278" s="2"/>
      <c r="L278" s="2"/>
      <c r="M278" s="2"/>
      <c r="N278" s="2"/>
      <c r="O278" s="2"/>
      <c r="P278" s="2"/>
    </row>
    <row r="279" spans="11:16" ht="13.5" customHeight="1">
      <c r="K279" s="2"/>
      <c r="L279" s="2"/>
      <c r="M279" s="2"/>
      <c r="N279" s="2"/>
      <c r="O279" s="2"/>
      <c r="P279" s="2"/>
    </row>
    <row r="280" spans="11:16" ht="13.5" customHeight="1">
      <c r="K280" s="2"/>
      <c r="L280" s="2"/>
      <c r="M280" s="2"/>
      <c r="N280" s="2"/>
      <c r="O280" s="2"/>
      <c r="P280" s="2"/>
    </row>
    <row r="281" spans="11:16" ht="13.5" customHeight="1">
      <c r="K281" s="2"/>
      <c r="L281" s="2"/>
      <c r="M281" s="2"/>
      <c r="N281" s="2"/>
      <c r="O281" s="2"/>
      <c r="P281" s="2"/>
    </row>
    <row r="282" spans="11:16" ht="13.5" customHeight="1">
      <c r="K282" s="2"/>
      <c r="L282" s="2"/>
      <c r="M282" s="2"/>
      <c r="N282" s="2"/>
      <c r="O282" s="2"/>
      <c r="P282" s="2"/>
    </row>
    <row r="283" spans="11:16" ht="13.5" customHeight="1">
      <c r="K283" s="2"/>
      <c r="L283" s="2"/>
      <c r="M283" s="2"/>
      <c r="N283" s="2"/>
      <c r="O283" s="2"/>
      <c r="P283" s="2"/>
    </row>
    <row r="284" spans="11:16" ht="13.5" customHeight="1">
      <c r="K284" s="2"/>
      <c r="L284" s="2"/>
      <c r="M284" s="2"/>
      <c r="N284" s="2"/>
      <c r="O284" s="2"/>
      <c r="P284" s="2"/>
    </row>
    <row r="285" spans="11:16" ht="13.5" customHeight="1">
      <c r="K285" s="2"/>
      <c r="L285" s="2"/>
      <c r="M285" s="2"/>
      <c r="N285" s="2"/>
      <c r="O285" s="2"/>
      <c r="P285" s="2"/>
    </row>
    <row r="286" spans="11:16" ht="13.5" customHeight="1">
      <c r="K286" s="2"/>
      <c r="L286" s="2"/>
      <c r="M286" s="2"/>
      <c r="N286" s="2"/>
      <c r="O286" s="2"/>
      <c r="P286" s="2"/>
    </row>
    <row r="287" spans="11:16" ht="13.5" customHeight="1">
      <c r="K287" s="2"/>
      <c r="L287" s="2"/>
      <c r="M287" s="2"/>
      <c r="N287" s="2"/>
      <c r="O287" s="2"/>
      <c r="P287" s="2"/>
    </row>
    <row r="288" spans="11:16" ht="13.5" customHeight="1">
      <c r="K288" s="2"/>
      <c r="L288" s="2"/>
      <c r="M288" s="2"/>
      <c r="N288" s="2"/>
      <c r="O288" s="2"/>
      <c r="P288" s="2"/>
    </row>
    <row r="289" spans="11:16" ht="13.5" customHeight="1">
      <c r="K289" s="2"/>
      <c r="L289" s="2"/>
      <c r="M289" s="2"/>
      <c r="N289" s="2"/>
      <c r="O289" s="2"/>
      <c r="P289" s="2"/>
    </row>
    <row r="290" spans="11:16" ht="13.5" customHeight="1">
      <c r="K290" s="2"/>
      <c r="L290" s="2"/>
      <c r="M290" s="2"/>
      <c r="N290" s="2"/>
      <c r="O290" s="2"/>
      <c r="P290" s="2"/>
    </row>
    <row r="291" spans="11:16" ht="13.5" customHeight="1">
      <c r="K291" s="2"/>
      <c r="L291" s="2"/>
      <c r="M291" s="2"/>
      <c r="N291" s="2"/>
      <c r="O291" s="2"/>
      <c r="P291" s="2"/>
    </row>
    <row r="292" spans="11:16" ht="13.5" customHeight="1">
      <c r="K292" s="2"/>
      <c r="L292" s="2"/>
      <c r="M292" s="2"/>
      <c r="N292" s="2"/>
      <c r="O292" s="2"/>
      <c r="P292" s="2"/>
    </row>
    <row r="293" spans="11:16" ht="13.5" customHeight="1">
      <c r="K293" s="2"/>
      <c r="L293" s="2"/>
      <c r="M293" s="2"/>
      <c r="N293" s="2"/>
      <c r="O293" s="2"/>
      <c r="P293" s="2"/>
    </row>
    <row r="294" spans="11:16" ht="13.5" customHeight="1">
      <c r="K294" s="2"/>
      <c r="L294" s="2"/>
      <c r="M294" s="2"/>
      <c r="N294" s="2"/>
      <c r="O294" s="2"/>
      <c r="P294" s="2"/>
    </row>
    <row r="295" spans="11:16" ht="13.5" customHeight="1">
      <c r="K295" s="2"/>
      <c r="L295" s="2"/>
      <c r="M295" s="2"/>
      <c r="N295" s="2"/>
      <c r="O295" s="2"/>
      <c r="P295" s="2"/>
    </row>
    <row r="296" spans="11:16" ht="13.5" customHeight="1">
      <c r="K296" s="2"/>
      <c r="L296" s="2"/>
      <c r="M296" s="2"/>
      <c r="N296" s="2"/>
      <c r="O296" s="2"/>
      <c r="P296" s="2"/>
    </row>
    <row r="297" spans="11:16" ht="13.5" customHeight="1">
      <c r="K297" s="2"/>
      <c r="L297" s="2"/>
      <c r="M297" s="2"/>
      <c r="N297" s="2"/>
      <c r="O297" s="2"/>
      <c r="P297" s="2"/>
    </row>
    <row r="298" spans="11:16" ht="13.5" customHeight="1">
      <c r="K298" s="2"/>
      <c r="L298" s="2"/>
      <c r="M298" s="2"/>
      <c r="N298" s="2"/>
      <c r="O298" s="2"/>
      <c r="P298" s="2"/>
    </row>
    <row r="299" spans="11:16" ht="13.5" customHeight="1">
      <c r="K299" s="2"/>
      <c r="L299" s="2"/>
      <c r="M299" s="2"/>
      <c r="N299" s="2"/>
      <c r="O299" s="2"/>
      <c r="P299" s="2"/>
    </row>
    <row r="300" spans="11:16" ht="13.5" customHeight="1">
      <c r="K300" s="2"/>
      <c r="L300" s="2"/>
      <c r="M300" s="2"/>
      <c r="N300" s="2"/>
      <c r="O300" s="2"/>
      <c r="P300" s="2"/>
    </row>
    <row r="301" spans="11:16" ht="13.5" customHeight="1">
      <c r="K301" s="2"/>
      <c r="L301" s="2"/>
      <c r="M301" s="2"/>
      <c r="N301" s="2"/>
      <c r="O301" s="2"/>
      <c r="P301" s="2"/>
    </row>
    <row r="302" spans="11:16" ht="13.5" customHeight="1">
      <c r="K302" s="2"/>
      <c r="L302" s="2"/>
      <c r="M302" s="2"/>
      <c r="N302" s="2"/>
      <c r="O302" s="2"/>
      <c r="P302" s="2"/>
    </row>
    <row r="303" spans="11:16" ht="13.5" customHeight="1">
      <c r="K303" s="2"/>
      <c r="L303" s="2"/>
      <c r="M303" s="2"/>
      <c r="N303" s="2"/>
      <c r="O303" s="2"/>
      <c r="P303" s="2"/>
    </row>
    <row r="304" spans="11:16" ht="13.5" customHeight="1">
      <c r="K304" s="2"/>
      <c r="L304" s="2"/>
      <c r="M304" s="2"/>
      <c r="N304" s="2"/>
      <c r="O304" s="2"/>
      <c r="P304" s="2"/>
    </row>
    <row r="305" spans="11:16" ht="13.5" customHeight="1">
      <c r="K305" s="2"/>
      <c r="L305" s="2"/>
      <c r="M305" s="2"/>
      <c r="N305" s="2"/>
      <c r="O305" s="2"/>
      <c r="P305" s="2"/>
    </row>
    <row r="306" spans="11:16" ht="13.5" customHeight="1">
      <c r="K306" s="2"/>
      <c r="L306" s="2"/>
      <c r="M306" s="2"/>
      <c r="N306" s="2"/>
      <c r="O306" s="2"/>
      <c r="P306" s="2"/>
    </row>
    <row r="307" spans="11:16" ht="13.5" customHeight="1">
      <c r="K307" s="2"/>
      <c r="L307" s="2"/>
      <c r="M307" s="2"/>
      <c r="N307" s="2"/>
      <c r="O307" s="2"/>
      <c r="P307" s="2"/>
    </row>
    <row r="308" spans="11:16" ht="13.5" customHeight="1">
      <c r="K308" s="2"/>
      <c r="L308" s="2"/>
      <c r="M308" s="2"/>
      <c r="N308" s="2"/>
      <c r="O308" s="2"/>
      <c r="P308" s="2"/>
    </row>
    <row r="309" spans="11:16" ht="13.5" customHeight="1">
      <c r="K309" s="2"/>
      <c r="L309" s="2"/>
      <c r="M309" s="2"/>
      <c r="N309" s="2"/>
      <c r="O309" s="2"/>
      <c r="P309" s="2"/>
    </row>
    <row r="310" spans="11:16" ht="13.5" customHeight="1">
      <c r="K310" s="2"/>
      <c r="L310" s="2"/>
      <c r="M310" s="2"/>
      <c r="N310" s="2"/>
      <c r="O310" s="2"/>
      <c r="P310" s="2"/>
    </row>
    <row r="311" spans="11:16" ht="13.5" customHeight="1">
      <c r="K311" s="2"/>
      <c r="L311" s="2"/>
      <c r="M311" s="2"/>
      <c r="N311" s="2"/>
      <c r="O311" s="2"/>
      <c r="P311" s="2"/>
    </row>
    <row r="312" spans="11:16" ht="13.5" customHeight="1">
      <c r="K312" s="2"/>
      <c r="L312" s="2"/>
      <c r="M312" s="2"/>
      <c r="N312" s="2"/>
      <c r="O312" s="2"/>
      <c r="P312" s="2"/>
    </row>
    <row r="313" spans="11:16" ht="13.5" customHeight="1">
      <c r="K313" s="2"/>
      <c r="L313" s="2"/>
      <c r="M313" s="2"/>
      <c r="N313" s="2"/>
      <c r="O313" s="2"/>
      <c r="P313" s="2"/>
    </row>
    <row r="314" spans="11:16" ht="13.5" customHeight="1">
      <c r="K314" s="2"/>
      <c r="L314" s="2"/>
      <c r="M314" s="2"/>
      <c r="N314" s="2"/>
      <c r="O314" s="2"/>
      <c r="P314" s="2"/>
    </row>
    <row r="315" spans="11:16" ht="13.5" customHeight="1">
      <c r="K315" s="2"/>
      <c r="L315" s="2"/>
      <c r="M315" s="2"/>
      <c r="N315" s="2"/>
      <c r="O315" s="2"/>
      <c r="P315" s="2"/>
    </row>
    <row r="316" spans="11:16" ht="13.5" customHeight="1">
      <c r="K316" s="2"/>
      <c r="L316" s="2"/>
      <c r="M316" s="2"/>
      <c r="N316" s="2"/>
      <c r="O316" s="2"/>
      <c r="P316" s="2"/>
    </row>
    <row r="317" spans="11:16" ht="13.5" customHeight="1">
      <c r="K317" s="2"/>
      <c r="L317" s="2"/>
      <c r="M317" s="2"/>
      <c r="N317" s="2"/>
      <c r="O317" s="2"/>
      <c r="P317" s="2"/>
    </row>
    <row r="318" spans="11:16" ht="13.5" customHeight="1">
      <c r="K318" s="2"/>
      <c r="L318" s="2"/>
      <c r="M318" s="2"/>
      <c r="N318" s="2"/>
      <c r="O318" s="2"/>
      <c r="P318" s="2"/>
    </row>
    <row r="319" spans="11:16" ht="13.5" customHeight="1">
      <c r="K319" s="2"/>
      <c r="L319" s="2"/>
      <c r="M319" s="2"/>
      <c r="N319" s="2"/>
      <c r="O319" s="2"/>
      <c r="P319" s="2"/>
    </row>
    <row r="320" spans="11:16" ht="13.5" customHeight="1">
      <c r="K320" s="2"/>
      <c r="L320" s="2"/>
      <c r="M320" s="2"/>
      <c r="N320" s="2"/>
      <c r="O320" s="2"/>
      <c r="P320" s="2"/>
    </row>
    <row r="321" spans="11:16" ht="13.5" customHeight="1">
      <c r="K321" s="2"/>
      <c r="L321" s="2"/>
      <c r="M321" s="2"/>
      <c r="N321" s="2"/>
      <c r="O321" s="2"/>
      <c r="P321" s="2"/>
    </row>
    <row r="322" spans="11:16" ht="13.5" customHeight="1">
      <c r="K322" s="2"/>
      <c r="L322" s="2"/>
      <c r="M322" s="2"/>
      <c r="N322" s="2"/>
      <c r="O322" s="2"/>
      <c r="P322" s="2"/>
    </row>
    <row r="323" spans="11:16" ht="13.5" customHeight="1">
      <c r="K323" s="2"/>
      <c r="L323" s="2"/>
      <c r="M323" s="2"/>
      <c r="N323" s="2"/>
      <c r="O323" s="2"/>
      <c r="P323" s="2"/>
    </row>
    <row r="324" spans="11:16" ht="13.5" customHeight="1">
      <c r="K324" s="2"/>
      <c r="L324" s="2"/>
      <c r="M324" s="2"/>
      <c r="N324" s="2"/>
      <c r="O324" s="2"/>
      <c r="P324" s="2"/>
    </row>
    <row r="325" spans="11:16" ht="13.5" customHeight="1">
      <c r="K325" s="2"/>
      <c r="L325" s="2"/>
      <c r="M325" s="2"/>
      <c r="N325" s="2"/>
      <c r="O325" s="2"/>
      <c r="P325" s="2"/>
    </row>
    <row r="326" spans="11:16" ht="13.5" customHeight="1">
      <c r="K326" s="2"/>
      <c r="L326" s="2"/>
      <c r="M326" s="2"/>
      <c r="N326" s="2"/>
      <c r="O326" s="2"/>
      <c r="P326" s="2"/>
    </row>
    <row r="327" spans="11:16" ht="13.5" customHeight="1">
      <c r="K327" s="2"/>
      <c r="L327" s="2"/>
      <c r="M327" s="2"/>
      <c r="N327" s="2"/>
      <c r="O327" s="2"/>
      <c r="P327" s="2"/>
    </row>
    <row r="328" spans="11:16" ht="13.5" customHeight="1">
      <c r="K328" s="2"/>
      <c r="L328" s="2"/>
      <c r="M328" s="2"/>
      <c r="N328" s="2"/>
      <c r="O328" s="2"/>
      <c r="P328" s="2"/>
    </row>
    <row r="329" spans="11:16" ht="13.5" customHeight="1">
      <c r="K329" s="2"/>
      <c r="L329" s="2"/>
      <c r="M329" s="2"/>
      <c r="N329" s="2"/>
      <c r="O329" s="2"/>
      <c r="P329" s="2"/>
    </row>
    <row r="330" spans="11:16" ht="13.5" customHeight="1">
      <c r="K330" s="2"/>
      <c r="L330" s="2"/>
      <c r="M330" s="2"/>
      <c r="N330" s="2"/>
      <c r="O330" s="2"/>
      <c r="P330" s="2"/>
    </row>
    <row r="331" spans="11:16" ht="13.5" customHeight="1">
      <c r="K331" s="2"/>
      <c r="L331" s="2"/>
      <c r="M331" s="2"/>
      <c r="N331" s="2"/>
      <c r="O331" s="2"/>
      <c r="P331" s="2"/>
    </row>
    <row r="332" spans="11:16" ht="13.5" customHeight="1">
      <c r="K332" s="2"/>
      <c r="L332" s="2"/>
      <c r="M332" s="2"/>
      <c r="N332" s="2"/>
      <c r="O332" s="2"/>
      <c r="P332" s="2"/>
    </row>
    <row r="333" spans="11:16" ht="13.5" customHeight="1">
      <c r="K333" s="2"/>
      <c r="L333" s="2"/>
      <c r="M333" s="2"/>
      <c r="N333" s="2"/>
      <c r="O333" s="2"/>
      <c r="P333" s="2"/>
    </row>
    <row r="334" spans="11:16" ht="13.5" customHeight="1">
      <c r="K334" s="2"/>
      <c r="L334" s="2"/>
      <c r="M334" s="2"/>
      <c r="N334" s="2"/>
      <c r="O334" s="2"/>
      <c r="P334" s="2"/>
    </row>
    <row r="335" spans="11:16" ht="13.5" customHeight="1">
      <c r="K335" s="2"/>
      <c r="L335" s="2"/>
      <c r="M335" s="2"/>
      <c r="N335" s="2"/>
      <c r="O335" s="2"/>
      <c r="P335" s="2"/>
    </row>
    <row r="336" spans="11:16" ht="13.5" customHeight="1">
      <c r="K336" s="2"/>
      <c r="L336" s="2"/>
      <c r="M336" s="2"/>
      <c r="N336" s="2"/>
      <c r="O336" s="2"/>
      <c r="P336" s="2"/>
    </row>
    <row r="337" spans="11:16" ht="13.5" customHeight="1">
      <c r="K337" s="2"/>
      <c r="L337" s="2"/>
      <c r="M337" s="2"/>
      <c r="N337" s="2"/>
      <c r="O337" s="2"/>
      <c r="P337" s="2"/>
    </row>
    <row r="338" spans="11:16" ht="13.5" customHeight="1">
      <c r="K338" s="2"/>
      <c r="L338" s="2"/>
      <c r="M338" s="2"/>
      <c r="N338" s="2"/>
      <c r="O338" s="2"/>
      <c r="P338" s="2"/>
    </row>
    <row r="339" spans="11:16" ht="13.5" customHeight="1">
      <c r="K339" s="2"/>
      <c r="L339" s="2"/>
      <c r="M339" s="2"/>
      <c r="N339" s="2"/>
      <c r="O339" s="2"/>
      <c r="P339" s="2"/>
    </row>
    <row r="340" spans="11:16" ht="13.5" customHeight="1">
      <c r="K340" s="2"/>
      <c r="L340" s="2"/>
      <c r="M340" s="2"/>
      <c r="N340" s="2"/>
      <c r="O340" s="2"/>
      <c r="P340" s="2"/>
    </row>
    <row r="341" spans="11:16" ht="13.5" customHeight="1">
      <c r="K341" s="2"/>
      <c r="L341" s="2"/>
      <c r="M341" s="2"/>
      <c r="N341" s="2"/>
      <c r="O341" s="2"/>
      <c r="P341" s="2"/>
    </row>
    <row r="342" spans="11:16" ht="13.5" customHeight="1">
      <c r="K342" s="2"/>
      <c r="L342" s="2"/>
      <c r="M342" s="2"/>
      <c r="N342" s="2"/>
      <c r="O342" s="2"/>
      <c r="P342" s="2"/>
    </row>
    <row r="343" spans="11:16" ht="13.5" customHeight="1">
      <c r="K343" s="2"/>
      <c r="L343" s="2"/>
      <c r="M343" s="2"/>
      <c r="N343" s="2"/>
      <c r="O343" s="2"/>
      <c r="P343" s="2"/>
    </row>
    <row r="344" spans="11:16" ht="13.5" customHeight="1">
      <c r="K344" s="2"/>
      <c r="L344" s="2"/>
      <c r="M344" s="2"/>
      <c r="N344" s="2"/>
      <c r="O344" s="2"/>
      <c r="P344" s="2"/>
    </row>
    <row r="345" spans="11:16" ht="13.5" customHeight="1">
      <c r="K345" s="2"/>
      <c r="L345" s="2"/>
      <c r="M345" s="2"/>
      <c r="N345" s="2"/>
      <c r="O345" s="2"/>
      <c r="P345" s="2"/>
    </row>
    <row r="346" spans="11:16" ht="13.5" customHeight="1">
      <c r="K346" s="2"/>
      <c r="L346" s="2"/>
      <c r="M346" s="2"/>
      <c r="N346" s="2"/>
      <c r="O346" s="2"/>
      <c r="P346" s="2"/>
    </row>
    <row r="347" spans="11:16" ht="13.5" customHeight="1">
      <c r="K347" s="2"/>
      <c r="L347" s="2"/>
      <c r="M347" s="2"/>
      <c r="N347" s="2"/>
      <c r="O347" s="2"/>
      <c r="P347" s="2"/>
    </row>
    <row r="348" spans="11:16" ht="13.5" customHeight="1">
      <c r="K348" s="2"/>
      <c r="L348" s="2"/>
      <c r="M348" s="2"/>
      <c r="N348" s="2"/>
      <c r="O348" s="2"/>
      <c r="P348" s="2"/>
    </row>
    <row r="349" spans="11:16" ht="13.5" customHeight="1">
      <c r="K349" s="2"/>
      <c r="L349" s="2"/>
      <c r="M349" s="2"/>
      <c r="N349" s="2"/>
      <c r="O349" s="2"/>
      <c r="P349" s="2"/>
    </row>
    <row r="350" spans="11:16" ht="13.5" customHeight="1">
      <c r="K350" s="2"/>
      <c r="L350" s="2"/>
      <c r="M350" s="2"/>
      <c r="N350" s="2"/>
      <c r="O350" s="2"/>
      <c r="P350" s="2"/>
    </row>
    <row r="351" spans="11:16" ht="13.5" customHeight="1">
      <c r="K351" s="2"/>
      <c r="L351" s="2"/>
      <c r="M351" s="2"/>
      <c r="N351" s="2"/>
      <c r="O351" s="2"/>
      <c r="P351" s="2"/>
    </row>
    <row r="352" spans="11:16" ht="13.5" customHeight="1">
      <c r="K352" s="2"/>
      <c r="L352" s="2"/>
      <c r="M352" s="2"/>
      <c r="N352" s="2"/>
      <c r="O352" s="2"/>
      <c r="P352" s="2"/>
    </row>
    <row r="353" spans="11:16" ht="13.5" customHeight="1">
      <c r="K353" s="2"/>
      <c r="L353" s="2"/>
      <c r="M353" s="2"/>
      <c r="N353" s="2"/>
      <c r="O353" s="2"/>
      <c r="P353" s="2"/>
    </row>
    <row r="354" spans="11:16" ht="13.5" customHeight="1">
      <c r="K354" s="2"/>
      <c r="L354" s="2"/>
      <c r="M354" s="2"/>
      <c r="N354" s="2"/>
      <c r="O354" s="2"/>
      <c r="P354" s="2"/>
    </row>
    <row r="355" spans="11:16" ht="13.5" customHeight="1">
      <c r="K355" s="2"/>
      <c r="L355" s="2"/>
      <c r="M355" s="2"/>
      <c r="N355" s="2"/>
      <c r="O355" s="2"/>
      <c r="P355" s="2"/>
    </row>
    <row r="356" spans="11:16" ht="13.5" customHeight="1">
      <c r="K356" s="2"/>
      <c r="L356" s="2"/>
      <c r="M356" s="2"/>
      <c r="N356" s="2"/>
      <c r="O356" s="2"/>
      <c r="P356" s="2"/>
    </row>
    <row r="357" spans="11:16" ht="13.5" customHeight="1">
      <c r="K357" s="2"/>
      <c r="L357" s="2"/>
      <c r="M357" s="2"/>
      <c r="N357" s="2"/>
      <c r="O357" s="2"/>
      <c r="P357" s="2"/>
    </row>
    <row r="358" spans="11:16" ht="13.5" customHeight="1">
      <c r="K358" s="2"/>
      <c r="L358" s="2"/>
      <c r="M358" s="2"/>
      <c r="N358" s="2"/>
      <c r="O358" s="2"/>
      <c r="P358" s="2"/>
    </row>
    <row r="359" spans="11:16" ht="13.5" customHeight="1">
      <c r="K359" s="2"/>
      <c r="L359" s="2"/>
      <c r="M359" s="2"/>
      <c r="N359" s="2"/>
      <c r="O359" s="2"/>
      <c r="P359" s="2"/>
    </row>
    <row r="360" spans="11:16" ht="13.5" customHeight="1">
      <c r="K360" s="2"/>
      <c r="L360" s="2"/>
      <c r="M360" s="2"/>
      <c r="N360" s="2"/>
      <c r="O360" s="2"/>
      <c r="P360" s="2"/>
    </row>
    <row r="361" spans="11:16" ht="13.5" customHeight="1">
      <c r="K361" s="2"/>
      <c r="L361" s="2"/>
      <c r="M361" s="2"/>
      <c r="N361" s="2"/>
      <c r="O361" s="2"/>
      <c r="P361" s="2"/>
    </row>
    <row r="362" spans="11:16" ht="13.5" customHeight="1">
      <c r="K362" s="2"/>
      <c r="L362" s="2"/>
      <c r="M362" s="2"/>
      <c r="N362" s="2"/>
      <c r="O362" s="2"/>
      <c r="P362" s="2"/>
    </row>
    <row r="363" spans="11:16" ht="13.5" customHeight="1">
      <c r="K363" s="2"/>
      <c r="L363" s="2"/>
      <c r="M363" s="2"/>
      <c r="N363" s="2"/>
      <c r="O363" s="2"/>
      <c r="P363" s="2"/>
    </row>
    <row r="364" spans="11:16" ht="13.5" customHeight="1">
      <c r="K364" s="2"/>
      <c r="L364" s="2"/>
      <c r="M364" s="2"/>
      <c r="N364" s="2"/>
      <c r="O364" s="2"/>
      <c r="P364" s="2"/>
    </row>
    <row r="365" spans="11:16" ht="13.5" customHeight="1">
      <c r="K365" s="2"/>
      <c r="L365" s="2"/>
      <c r="M365" s="2"/>
      <c r="N365" s="2"/>
      <c r="O365" s="2"/>
      <c r="P365" s="2"/>
    </row>
    <row r="366" spans="11:16" ht="13.5" customHeight="1">
      <c r="K366" s="2"/>
      <c r="L366" s="2"/>
      <c r="M366" s="2"/>
      <c r="N366" s="2"/>
      <c r="O366" s="2"/>
      <c r="P366" s="2"/>
    </row>
    <row r="367" spans="11:16" ht="13.5" customHeight="1">
      <c r="K367" s="2"/>
      <c r="L367" s="2"/>
      <c r="M367" s="2"/>
      <c r="N367" s="2"/>
      <c r="O367" s="2"/>
      <c r="P367" s="2"/>
    </row>
    <row r="368" spans="11:16" ht="13.5" customHeight="1">
      <c r="K368" s="2"/>
      <c r="L368" s="2"/>
      <c r="M368" s="2"/>
      <c r="N368" s="2"/>
      <c r="O368" s="2"/>
      <c r="P368" s="2"/>
    </row>
    <row r="369" spans="11:16" ht="13.5" customHeight="1">
      <c r="K369" s="2"/>
      <c r="L369" s="2"/>
      <c r="M369" s="2"/>
      <c r="N369" s="2"/>
      <c r="O369" s="2"/>
      <c r="P369" s="2"/>
    </row>
    <row r="370" spans="11:16" ht="13.5" customHeight="1">
      <c r="K370" s="2"/>
      <c r="L370" s="2"/>
      <c r="M370" s="2"/>
      <c r="N370" s="2"/>
      <c r="O370" s="2"/>
      <c r="P370" s="2"/>
    </row>
    <row r="371" spans="11:16" ht="13.5" customHeight="1">
      <c r="K371" s="2"/>
      <c r="L371" s="2"/>
      <c r="M371" s="2"/>
      <c r="N371" s="2"/>
      <c r="O371" s="2"/>
      <c r="P371" s="2"/>
    </row>
    <row r="372" spans="11:16" ht="13.5" customHeight="1">
      <c r="K372" s="2"/>
      <c r="L372" s="2"/>
      <c r="M372" s="2"/>
      <c r="N372" s="2"/>
      <c r="O372" s="2"/>
      <c r="P372" s="2"/>
    </row>
    <row r="373" spans="11:16" ht="13.5" customHeight="1">
      <c r="K373" s="2"/>
      <c r="L373" s="2"/>
      <c r="M373" s="2"/>
      <c r="N373" s="2"/>
      <c r="O373" s="2"/>
      <c r="P373" s="2"/>
    </row>
    <row r="374" spans="11:16" ht="13.5" customHeight="1">
      <c r="K374" s="2"/>
      <c r="L374" s="2"/>
      <c r="M374" s="2"/>
      <c r="N374" s="2"/>
      <c r="O374" s="2"/>
      <c r="P374" s="2"/>
    </row>
    <row r="375" spans="11:16" ht="13.5" customHeight="1">
      <c r="K375" s="2"/>
      <c r="L375" s="2"/>
      <c r="M375" s="2"/>
      <c r="N375" s="2"/>
      <c r="O375" s="2"/>
      <c r="P375" s="2"/>
    </row>
    <row r="376" spans="11:16" ht="13.5" customHeight="1">
      <c r="K376" s="2"/>
      <c r="L376" s="2"/>
      <c r="M376" s="2"/>
      <c r="N376" s="2"/>
      <c r="O376" s="2"/>
      <c r="P376" s="2"/>
    </row>
    <row r="377" spans="11:16" ht="13.5" customHeight="1">
      <c r="K377" s="2"/>
      <c r="L377" s="2"/>
      <c r="M377" s="2"/>
      <c r="N377" s="2"/>
      <c r="O377" s="2"/>
      <c r="P377" s="2"/>
    </row>
    <row r="378" spans="11:16" ht="13.5" customHeight="1">
      <c r="K378" s="2"/>
      <c r="L378" s="2"/>
      <c r="M378" s="2"/>
      <c r="N378" s="2"/>
      <c r="O378" s="2"/>
      <c r="P378" s="2"/>
    </row>
    <row r="379" spans="11:16" ht="13.5" customHeight="1">
      <c r="K379" s="2"/>
      <c r="L379" s="2"/>
      <c r="M379" s="2"/>
      <c r="N379" s="2"/>
      <c r="O379" s="2"/>
      <c r="P379" s="2"/>
    </row>
    <row r="380" spans="11:16" ht="13.5" customHeight="1">
      <c r="K380" s="2"/>
      <c r="L380" s="2"/>
      <c r="M380" s="2"/>
      <c r="N380" s="2"/>
      <c r="O380" s="2"/>
      <c r="P380" s="2"/>
    </row>
    <row r="381" spans="11:16" ht="13.5" customHeight="1">
      <c r="K381" s="2"/>
      <c r="L381" s="2"/>
      <c r="M381" s="2"/>
      <c r="N381" s="2"/>
      <c r="O381" s="2"/>
      <c r="P381" s="2"/>
    </row>
    <row r="382" spans="11:16" ht="13.5" customHeight="1">
      <c r="K382" s="2"/>
      <c r="L382" s="2"/>
      <c r="M382" s="2"/>
      <c r="N382" s="2"/>
      <c r="O382" s="2"/>
      <c r="P382" s="2"/>
    </row>
    <row r="383" spans="11:16" ht="13.5" customHeight="1">
      <c r="K383" s="2"/>
      <c r="L383" s="2"/>
      <c r="M383" s="2"/>
      <c r="N383" s="2"/>
      <c r="O383" s="2"/>
      <c r="P383" s="2"/>
    </row>
    <row r="384" spans="11:16" ht="13.5" customHeight="1">
      <c r="K384" s="2"/>
      <c r="L384" s="2"/>
      <c r="M384" s="2"/>
      <c r="N384" s="2"/>
      <c r="O384" s="2"/>
      <c r="P384" s="2"/>
    </row>
    <row r="385" spans="11:16" ht="13.5" customHeight="1">
      <c r="K385" s="2"/>
      <c r="L385" s="2"/>
      <c r="M385" s="2"/>
      <c r="N385" s="2"/>
      <c r="O385" s="2"/>
      <c r="P385" s="2"/>
    </row>
    <row r="386" spans="11:16" ht="13.5" customHeight="1">
      <c r="K386" s="2"/>
      <c r="L386" s="2"/>
      <c r="M386" s="2"/>
      <c r="N386" s="2"/>
      <c r="O386" s="2"/>
      <c r="P386" s="2"/>
    </row>
    <row r="387" spans="11:16" ht="13.5" customHeight="1">
      <c r="K387" s="2"/>
      <c r="L387" s="2"/>
      <c r="M387" s="2"/>
      <c r="N387" s="2"/>
      <c r="O387" s="2"/>
      <c r="P387" s="2"/>
    </row>
    <row r="388" spans="11:16" ht="13.5" customHeight="1">
      <c r="K388" s="2"/>
      <c r="L388" s="2"/>
      <c r="M388" s="2"/>
      <c r="N388" s="2"/>
      <c r="O388" s="2"/>
      <c r="P388" s="2"/>
    </row>
    <row r="389" spans="11:16" ht="13.5" customHeight="1">
      <c r="K389" s="2"/>
      <c r="L389" s="2"/>
      <c r="M389" s="2"/>
      <c r="N389" s="2"/>
      <c r="O389" s="2"/>
      <c r="P389" s="2"/>
    </row>
    <row r="390" spans="11:16" ht="13.5" customHeight="1">
      <c r="K390" s="2"/>
      <c r="L390" s="2"/>
      <c r="M390" s="2"/>
      <c r="N390" s="2"/>
      <c r="O390" s="2"/>
      <c r="P390" s="2"/>
    </row>
    <row r="391" spans="11:16" ht="13.5" customHeight="1">
      <c r="K391" s="2"/>
      <c r="L391" s="2"/>
      <c r="M391" s="2"/>
      <c r="N391" s="2"/>
      <c r="O391" s="2"/>
      <c r="P391" s="2"/>
    </row>
    <row r="392" spans="11:16" ht="13.5" customHeight="1">
      <c r="K392" s="2"/>
      <c r="L392" s="2"/>
      <c r="M392" s="2"/>
      <c r="N392" s="2"/>
      <c r="O392" s="2"/>
      <c r="P392" s="2"/>
    </row>
    <row r="393" spans="11:16" ht="13.5" customHeight="1">
      <c r="K393" s="2"/>
      <c r="L393" s="2"/>
      <c r="M393" s="2"/>
      <c r="N393" s="2"/>
      <c r="O393" s="2"/>
      <c r="P393" s="2"/>
    </row>
    <row r="394" spans="11:16" ht="13.5" customHeight="1">
      <c r="K394" s="2"/>
      <c r="L394" s="2"/>
      <c r="M394" s="2"/>
      <c r="N394" s="2"/>
      <c r="O394" s="2"/>
      <c r="P394" s="2"/>
    </row>
    <row r="395" spans="11:16" ht="13.5" customHeight="1">
      <c r="K395" s="2"/>
      <c r="L395" s="2"/>
      <c r="M395" s="2"/>
      <c r="N395" s="2"/>
      <c r="O395" s="2"/>
      <c r="P395" s="2"/>
    </row>
    <row r="396" spans="11:16" ht="13.5" customHeight="1">
      <c r="K396" s="2"/>
      <c r="L396" s="2"/>
      <c r="M396" s="2"/>
      <c r="N396" s="2"/>
      <c r="O396" s="2"/>
      <c r="P396" s="2"/>
    </row>
    <row r="397" spans="11:16" ht="13.5" customHeight="1">
      <c r="K397" s="2"/>
      <c r="L397" s="2"/>
      <c r="M397" s="2"/>
      <c r="N397" s="2"/>
      <c r="O397" s="2"/>
      <c r="P397" s="2"/>
    </row>
    <row r="398" spans="11:16" ht="13.5" customHeight="1">
      <c r="K398" s="2"/>
      <c r="L398" s="2"/>
      <c r="M398" s="2"/>
      <c r="N398" s="2"/>
      <c r="O398" s="2"/>
      <c r="P398" s="2"/>
    </row>
    <row r="399" spans="11:16" ht="13.5" customHeight="1">
      <c r="K399" s="2"/>
      <c r="L399" s="2"/>
      <c r="M399" s="2"/>
      <c r="N399" s="2"/>
      <c r="O399" s="2"/>
      <c r="P399" s="2"/>
    </row>
    <row r="400" spans="11:16" ht="13.5" customHeight="1">
      <c r="K400" s="2"/>
      <c r="L400" s="2"/>
      <c r="M400" s="2"/>
      <c r="N400" s="2"/>
      <c r="O400" s="2"/>
      <c r="P400" s="2"/>
    </row>
    <row r="401" spans="11:16" ht="13.5" customHeight="1">
      <c r="K401" s="2"/>
      <c r="L401" s="2"/>
      <c r="M401" s="2"/>
      <c r="N401" s="2"/>
      <c r="O401" s="2"/>
      <c r="P401" s="2"/>
    </row>
    <row r="402" spans="11:16" ht="13.5" customHeight="1">
      <c r="K402" s="2"/>
      <c r="L402" s="2"/>
      <c r="M402" s="2"/>
      <c r="N402" s="2"/>
      <c r="O402" s="2"/>
      <c r="P402" s="2"/>
    </row>
    <row r="403" spans="11:16" ht="13.5" customHeight="1">
      <c r="K403" s="2"/>
      <c r="L403" s="2"/>
      <c r="M403" s="2"/>
      <c r="N403" s="2"/>
      <c r="O403" s="2"/>
      <c r="P403" s="2"/>
    </row>
    <row r="404" spans="11:16" ht="13.5" customHeight="1">
      <c r="K404" s="2"/>
      <c r="L404" s="2"/>
      <c r="M404" s="2"/>
      <c r="N404" s="2"/>
      <c r="O404" s="2"/>
      <c r="P404" s="2"/>
    </row>
    <row r="405" spans="11:16" ht="13.5" customHeight="1">
      <c r="K405" s="2"/>
      <c r="L405" s="2"/>
      <c r="M405" s="2"/>
      <c r="N405" s="2"/>
      <c r="O405" s="2"/>
      <c r="P405" s="2"/>
    </row>
    <row r="406" spans="11:16" ht="13.5" customHeight="1">
      <c r="K406" s="2"/>
      <c r="L406" s="2"/>
      <c r="M406" s="2"/>
      <c r="N406" s="2"/>
      <c r="O406" s="2"/>
      <c r="P406" s="2"/>
    </row>
    <row r="407" spans="11:16" ht="13.5" customHeight="1">
      <c r="K407" s="2"/>
      <c r="L407" s="2"/>
      <c r="M407" s="2"/>
      <c r="N407" s="2"/>
      <c r="O407" s="2"/>
      <c r="P407" s="2"/>
    </row>
    <row r="408" spans="11:16" ht="13.5" customHeight="1">
      <c r="K408" s="2"/>
      <c r="L408" s="2"/>
      <c r="M408" s="2"/>
      <c r="N408" s="2"/>
      <c r="O408" s="2"/>
      <c r="P408" s="2"/>
    </row>
    <row r="409" spans="11:16" ht="13.5" customHeight="1">
      <c r="K409" s="2"/>
      <c r="L409" s="2"/>
      <c r="M409" s="2"/>
      <c r="N409" s="2"/>
      <c r="O409" s="2"/>
      <c r="P409" s="2"/>
    </row>
    <row r="410" spans="11:16" ht="13.5" customHeight="1">
      <c r="K410" s="2"/>
      <c r="L410" s="2"/>
      <c r="M410" s="2"/>
      <c r="N410" s="2"/>
      <c r="O410" s="2"/>
      <c r="P410" s="2"/>
    </row>
    <row r="411" spans="11:16" ht="13.5" customHeight="1">
      <c r="K411" s="2"/>
      <c r="L411" s="2"/>
      <c r="M411" s="2"/>
      <c r="N411" s="2"/>
      <c r="O411" s="2"/>
      <c r="P411" s="2"/>
    </row>
    <row r="412" spans="11:16" ht="13.5" customHeight="1">
      <c r="K412" s="2"/>
      <c r="L412" s="2"/>
      <c r="M412" s="2"/>
      <c r="N412" s="2"/>
      <c r="O412" s="2"/>
      <c r="P412" s="2"/>
    </row>
    <row r="413" spans="11:16" ht="13.5" customHeight="1">
      <c r="K413" s="2"/>
      <c r="L413" s="2"/>
      <c r="M413" s="2"/>
      <c r="N413" s="2"/>
      <c r="O413" s="2"/>
      <c r="P413" s="2"/>
    </row>
    <row r="414" spans="11:16" ht="13.5" customHeight="1">
      <c r="K414" s="2"/>
      <c r="L414" s="2"/>
      <c r="M414" s="2"/>
      <c r="N414" s="2"/>
      <c r="O414" s="2"/>
      <c r="P414" s="2"/>
    </row>
    <row r="415" spans="11:16" ht="13.5" customHeight="1">
      <c r="K415" s="2"/>
      <c r="L415" s="2"/>
      <c r="M415" s="2"/>
      <c r="N415" s="2"/>
      <c r="O415" s="2"/>
      <c r="P415" s="2"/>
    </row>
    <row r="416" spans="11:16" ht="13.5" customHeight="1">
      <c r="K416" s="2"/>
      <c r="L416" s="2"/>
      <c r="M416" s="2"/>
      <c r="N416" s="2"/>
      <c r="O416" s="2"/>
      <c r="P416" s="2"/>
    </row>
    <row r="417" spans="11:16" ht="13.5" customHeight="1">
      <c r="K417" s="2"/>
      <c r="L417" s="2"/>
      <c r="M417" s="2"/>
      <c r="N417" s="2"/>
      <c r="O417" s="2"/>
      <c r="P417" s="2"/>
    </row>
    <row r="418" spans="11:16" ht="13.5" customHeight="1">
      <c r="K418" s="2"/>
      <c r="L418" s="2"/>
      <c r="M418" s="2"/>
      <c r="N418" s="2"/>
      <c r="O418" s="2"/>
      <c r="P418" s="2"/>
    </row>
    <row r="419" spans="11:16" ht="13.5" customHeight="1">
      <c r="K419" s="2"/>
      <c r="L419" s="2"/>
      <c r="M419" s="2"/>
      <c r="N419" s="2"/>
      <c r="O419" s="2"/>
      <c r="P419" s="2"/>
    </row>
    <row r="420" spans="11:16" ht="13.5" customHeight="1">
      <c r="K420" s="2"/>
      <c r="L420" s="2"/>
      <c r="M420" s="2"/>
      <c r="N420" s="2"/>
      <c r="O420" s="2"/>
      <c r="P420" s="2"/>
    </row>
    <row r="421" spans="11:16" ht="13.5" customHeight="1">
      <c r="K421" s="2"/>
      <c r="L421" s="2"/>
      <c r="M421" s="2"/>
      <c r="N421" s="2"/>
      <c r="O421" s="2"/>
      <c r="P421" s="2"/>
    </row>
    <row r="422" spans="11:16" ht="13.5" customHeight="1">
      <c r="K422" s="2"/>
      <c r="L422" s="2"/>
      <c r="M422" s="2"/>
      <c r="N422" s="2"/>
      <c r="O422" s="2"/>
      <c r="P422" s="2"/>
    </row>
    <row r="423" spans="11:16" ht="13.5" customHeight="1">
      <c r="K423" s="2"/>
      <c r="L423" s="2"/>
      <c r="M423" s="2"/>
      <c r="N423" s="2"/>
      <c r="O423" s="2"/>
      <c r="P423" s="2"/>
    </row>
    <row r="424" spans="11:16" ht="13.5" customHeight="1">
      <c r="K424" s="2"/>
      <c r="L424" s="2"/>
      <c r="M424" s="2"/>
      <c r="N424" s="2"/>
      <c r="O424" s="2"/>
      <c r="P424" s="2"/>
    </row>
    <row r="425" spans="11:16" ht="13.5" customHeight="1">
      <c r="K425" s="2"/>
      <c r="L425" s="2"/>
      <c r="M425" s="2"/>
      <c r="N425" s="2"/>
      <c r="O425" s="2"/>
      <c r="P425" s="2"/>
    </row>
    <row r="426" spans="11:16" ht="13.5" customHeight="1">
      <c r="K426" s="2"/>
      <c r="L426" s="2"/>
      <c r="M426" s="2"/>
      <c r="N426" s="2"/>
      <c r="O426" s="2"/>
      <c r="P426" s="2"/>
    </row>
    <row r="427" spans="11:16" ht="13.5" customHeight="1">
      <c r="K427" s="2"/>
      <c r="L427" s="2"/>
      <c r="M427" s="2"/>
      <c r="N427" s="2"/>
      <c r="O427" s="2"/>
      <c r="P427" s="2"/>
    </row>
    <row r="428" spans="11:16" ht="13.5" customHeight="1">
      <c r="K428" s="2"/>
      <c r="L428" s="2"/>
      <c r="M428" s="2"/>
      <c r="N428" s="2"/>
      <c r="O428" s="2"/>
      <c r="P428" s="2"/>
    </row>
    <row r="429" spans="11:16" ht="13.5" customHeight="1">
      <c r="K429" s="2"/>
      <c r="L429" s="2"/>
      <c r="M429" s="2"/>
      <c r="N429" s="2"/>
      <c r="O429" s="2"/>
      <c r="P429" s="2"/>
    </row>
    <row r="430" spans="11:16" ht="13.5" customHeight="1">
      <c r="K430" s="2"/>
      <c r="L430" s="2"/>
      <c r="M430" s="2"/>
      <c r="N430" s="2"/>
      <c r="O430" s="2"/>
      <c r="P430" s="2"/>
    </row>
    <row r="431" spans="11:16" ht="13.5" customHeight="1">
      <c r="K431" s="2"/>
      <c r="L431" s="2"/>
      <c r="M431" s="2"/>
      <c r="N431" s="2"/>
      <c r="O431" s="2"/>
      <c r="P431" s="2"/>
    </row>
    <row r="432" spans="11:16" ht="13.5" customHeight="1">
      <c r="K432" s="2"/>
      <c r="L432" s="2"/>
      <c r="M432" s="2"/>
      <c r="N432" s="2"/>
      <c r="O432" s="2"/>
      <c r="P432" s="2"/>
    </row>
    <row r="433" spans="11:16" ht="13.5" customHeight="1">
      <c r="K433" s="2"/>
      <c r="L433" s="2"/>
      <c r="M433" s="2"/>
      <c r="N433" s="2"/>
      <c r="O433" s="2"/>
      <c r="P433" s="2"/>
    </row>
    <row r="434" spans="11:16" ht="13.5" customHeight="1">
      <c r="K434" s="2"/>
      <c r="L434" s="2"/>
      <c r="M434" s="2"/>
      <c r="N434" s="2"/>
      <c r="O434" s="2"/>
      <c r="P434" s="2"/>
    </row>
    <row r="435" spans="11:16" ht="13.5" customHeight="1">
      <c r="K435" s="2"/>
      <c r="L435" s="2"/>
      <c r="M435" s="2"/>
      <c r="N435" s="2"/>
      <c r="O435" s="2"/>
      <c r="P435" s="2"/>
    </row>
    <row r="436" spans="11:16" ht="13.5" customHeight="1">
      <c r="K436" s="2"/>
      <c r="L436" s="2"/>
      <c r="M436" s="2"/>
      <c r="N436" s="2"/>
      <c r="O436" s="2"/>
      <c r="P436" s="2"/>
    </row>
    <row r="437" spans="11:16" ht="13.5" customHeight="1">
      <c r="K437" s="2"/>
      <c r="L437" s="2"/>
      <c r="M437" s="2"/>
      <c r="N437" s="2"/>
      <c r="O437" s="2"/>
      <c r="P437" s="2"/>
    </row>
    <row r="438" spans="11:16" ht="13.5" customHeight="1">
      <c r="K438" s="2"/>
      <c r="L438" s="2"/>
      <c r="M438" s="2"/>
      <c r="N438" s="2"/>
      <c r="O438" s="2"/>
      <c r="P438" s="2"/>
    </row>
    <row r="439" spans="11:16" ht="13.5" customHeight="1">
      <c r="K439" s="2"/>
      <c r="L439" s="2"/>
      <c r="M439" s="2"/>
      <c r="N439" s="2"/>
      <c r="O439" s="2"/>
      <c r="P439" s="2"/>
    </row>
    <row r="440" spans="11:16" ht="13.5" customHeight="1">
      <c r="K440" s="2"/>
      <c r="L440" s="2"/>
      <c r="M440" s="2"/>
      <c r="N440" s="2"/>
      <c r="O440" s="2"/>
      <c r="P440" s="2"/>
    </row>
    <row r="441" spans="11:16" ht="13.5" customHeight="1">
      <c r="K441" s="2"/>
      <c r="L441" s="2"/>
      <c r="M441" s="2"/>
      <c r="N441" s="2"/>
      <c r="O441" s="2"/>
      <c r="P441" s="2"/>
    </row>
    <row r="442" spans="11:16" ht="13.5" customHeight="1">
      <c r="K442" s="2"/>
      <c r="L442" s="2"/>
      <c r="M442" s="2"/>
      <c r="N442" s="2"/>
      <c r="O442" s="2"/>
      <c r="P442" s="2"/>
    </row>
    <row r="443" spans="11:16" ht="13.5" customHeight="1">
      <c r="K443" s="2"/>
      <c r="L443" s="2"/>
      <c r="M443" s="2"/>
      <c r="N443" s="2"/>
      <c r="O443" s="2"/>
      <c r="P443" s="2"/>
    </row>
    <row r="444" spans="11:16" ht="13.5" customHeight="1">
      <c r="K444" s="2"/>
      <c r="L444" s="2"/>
      <c r="M444" s="2"/>
      <c r="N444" s="2"/>
      <c r="O444" s="2"/>
      <c r="P444" s="2"/>
    </row>
    <row r="445" spans="11:16" ht="13.5" customHeight="1">
      <c r="K445" s="2"/>
      <c r="L445" s="2"/>
      <c r="M445" s="2"/>
      <c r="N445" s="2"/>
      <c r="O445" s="2"/>
      <c r="P445" s="2"/>
    </row>
    <row r="446" spans="11:16" ht="13.5" customHeight="1">
      <c r="K446" s="2"/>
      <c r="L446" s="2"/>
      <c r="M446" s="2"/>
      <c r="N446" s="2"/>
      <c r="O446" s="2"/>
      <c r="P446" s="2"/>
    </row>
    <row r="447" spans="11:16" ht="13.5" customHeight="1">
      <c r="K447" s="2"/>
      <c r="L447" s="2"/>
      <c r="M447" s="2"/>
      <c r="N447" s="2"/>
      <c r="O447" s="2"/>
      <c r="P447" s="2"/>
    </row>
    <row r="448" spans="11:16" ht="13.5" customHeight="1">
      <c r="K448" s="2"/>
      <c r="L448" s="2"/>
      <c r="M448" s="2"/>
      <c r="N448" s="2"/>
      <c r="O448" s="2"/>
      <c r="P448" s="2"/>
    </row>
    <row r="449" spans="11:16" ht="13.5" customHeight="1">
      <c r="K449" s="2"/>
      <c r="L449" s="2"/>
      <c r="M449" s="2"/>
      <c r="N449" s="2"/>
      <c r="O449" s="2"/>
      <c r="P449" s="2"/>
    </row>
    <row r="450" spans="11:16" ht="13.5" customHeight="1">
      <c r="K450" s="2"/>
      <c r="L450" s="2"/>
      <c r="M450" s="2"/>
      <c r="N450" s="2"/>
      <c r="O450" s="2"/>
      <c r="P450" s="2"/>
    </row>
    <row r="451" spans="11:16" ht="13.5" customHeight="1">
      <c r="K451" s="2"/>
      <c r="L451" s="2"/>
      <c r="M451" s="2"/>
      <c r="N451" s="2"/>
      <c r="O451" s="2"/>
      <c r="P451" s="2"/>
    </row>
    <row r="452" spans="11:16" ht="13.5" customHeight="1">
      <c r="K452" s="2"/>
      <c r="L452" s="2"/>
      <c r="M452" s="2"/>
      <c r="N452" s="2"/>
      <c r="O452" s="2"/>
      <c r="P452" s="2"/>
    </row>
    <row r="453" spans="11:16" ht="13.5" customHeight="1">
      <c r="K453" s="2"/>
      <c r="L453" s="2"/>
      <c r="M453" s="2"/>
      <c r="N453" s="2"/>
      <c r="O453" s="2"/>
      <c r="P453" s="2"/>
    </row>
    <row r="454" spans="11:16" ht="13.5" customHeight="1">
      <c r="K454" s="2"/>
      <c r="L454" s="2"/>
      <c r="M454" s="2"/>
      <c r="N454" s="2"/>
      <c r="O454" s="2"/>
      <c r="P454" s="2"/>
    </row>
    <row r="455" spans="11:16" ht="13.5" customHeight="1">
      <c r="K455" s="2"/>
      <c r="L455" s="2"/>
      <c r="M455" s="2"/>
      <c r="N455" s="2"/>
      <c r="O455" s="2"/>
      <c r="P455" s="2"/>
    </row>
    <row r="456" spans="11:16" ht="13.5" customHeight="1">
      <c r="K456" s="2"/>
      <c r="L456" s="2"/>
      <c r="M456" s="2"/>
      <c r="N456" s="2"/>
      <c r="O456" s="2"/>
      <c r="P456" s="2"/>
    </row>
    <row r="457" spans="11:16" ht="13.5" customHeight="1">
      <c r="K457" s="2"/>
      <c r="L457" s="2"/>
      <c r="M457" s="2"/>
      <c r="N457" s="2"/>
      <c r="O457" s="2"/>
      <c r="P457" s="2"/>
    </row>
    <row r="458" spans="11:16" ht="13.5" customHeight="1">
      <c r="K458" s="2"/>
      <c r="L458" s="2"/>
      <c r="M458" s="2"/>
      <c r="N458" s="2"/>
      <c r="O458" s="2"/>
      <c r="P458" s="2"/>
    </row>
    <row r="459" spans="11:16" ht="13.5" customHeight="1">
      <c r="K459" s="2"/>
      <c r="L459" s="2"/>
      <c r="M459" s="2"/>
      <c r="N459" s="2"/>
      <c r="O459" s="2"/>
      <c r="P459" s="2"/>
    </row>
    <row r="460" spans="11:16" ht="13.5" customHeight="1">
      <c r="K460" s="2"/>
      <c r="L460" s="2"/>
      <c r="M460" s="2"/>
      <c r="N460" s="2"/>
      <c r="O460" s="2"/>
      <c r="P460" s="2"/>
    </row>
    <row r="461" spans="11:16" ht="13.5" customHeight="1">
      <c r="K461" s="2"/>
      <c r="L461" s="2"/>
      <c r="M461" s="2"/>
      <c r="N461" s="2"/>
      <c r="O461" s="2"/>
      <c r="P461" s="2"/>
    </row>
    <row r="462" spans="11:16" ht="13.5" customHeight="1">
      <c r="K462" s="2"/>
      <c r="L462" s="2"/>
      <c r="M462" s="2"/>
      <c r="N462" s="2"/>
      <c r="O462" s="2"/>
      <c r="P462" s="2"/>
    </row>
    <row r="463" spans="11:16" ht="13.5" customHeight="1">
      <c r="K463" s="2"/>
      <c r="L463" s="2"/>
      <c r="M463" s="2"/>
      <c r="N463" s="2"/>
      <c r="O463" s="2"/>
      <c r="P463" s="2"/>
    </row>
    <row r="464" spans="11:16" ht="13.5" customHeight="1">
      <c r="K464" s="2"/>
      <c r="L464" s="2"/>
      <c r="M464" s="2"/>
      <c r="N464" s="2"/>
      <c r="O464" s="2"/>
      <c r="P464" s="2"/>
    </row>
    <row r="465" spans="11:16" ht="13.5" customHeight="1">
      <c r="K465" s="2"/>
      <c r="L465" s="2"/>
      <c r="M465" s="2"/>
      <c r="N465" s="2"/>
      <c r="O465" s="2"/>
      <c r="P465" s="2"/>
    </row>
    <row r="466" spans="11:16" ht="13.5" customHeight="1">
      <c r="K466" s="2"/>
      <c r="L466" s="2"/>
      <c r="M466" s="2"/>
      <c r="N466" s="2"/>
      <c r="O466" s="2"/>
      <c r="P466" s="2"/>
    </row>
    <row r="467" spans="11:16" ht="13.5" customHeight="1">
      <c r="K467" s="2"/>
      <c r="L467" s="2"/>
      <c r="M467" s="2"/>
      <c r="N467" s="2"/>
      <c r="O467" s="2"/>
      <c r="P467" s="2"/>
    </row>
    <row r="468" spans="11:16" ht="13.5" customHeight="1">
      <c r="K468" s="2"/>
      <c r="L468" s="2"/>
      <c r="M468" s="2"/>
      <c r="N468" s="2"/>
      <c r="O468" s="2"/>
      <c r="P468" s="2"/>
    </row>
    <row r="469" spans="11:16" ht="13.5" customHeight="1">
      <c r="K469" s="2"/>
      <c r="L469" s="2"/>
      <c r="M469" s="2"/>
      <c r="N469" s="2"/>
      <c r="O469" s="2"/>
      <c r="P469" s="2"/>
    </row>
    <row r="470" spans="11:16" ht="13.5" customHeight="1">
      <c r="K470" s="2"/>
      <c r="L470" s="2"/>
      <c r="M470" s="2"/>
      <c r="N470" s="2"/>
      <c r="O470" s="2"/>
      <c r="P470" s="2"/>
    </row>
    <row r="471" spans="11:16" ht="13.5" customHeight="1">
      <c r="K471" s="2"/>
      <c r="L471" s="2"/>
      <c r="M471" s="2"/>
      <c r="N471" s="2"/>
      <c r="O471" s="2"/>
      <c r="P471" s="2"/>
    </row>
    <row r="472" spans="11:16" ht="13.5" customHeight="1">
      <c r="K472" s="2"/>
      <c r="L472" s="2"/>
      <c r="M472" s="2"/>
      <c r="N472" s="2"/>
      <c r="O472" s="2"/>
      <c r="P472" s="2"/>
    </row>
    <row r="473" spans="11:16" ht="13.5" customHeight="1">
      <c r="K473" s="2"/>
      <c r="L473" s="2"/>
      <c r="M473" s="2"/>
      <c r="N473" s="2"/>
      <c r="O473" s="2"/>
      <c r="P473" s="2"/>
    </row>
    <row r="474" spans="11:16" ht="13.5" customHeight="1">
      <c r="K474" s="2"/>
      <c r="L474" s="2"/>
      <c r="M474" s="2"/>
      <c r="N474" s="2"/>
      <c r="O474" s="2"/>
      <c r="P474" s="2"/>
    </row>
    <row r="475" spans="11:16" ht="13.5" customHeight="1">
      <c r="K475" s="2"/>
      <c r="L475" s="2"/>
      <c r="M475" s="2"/>
      <c r="N475" s="2"/>
      <c r="O475" s="2"/>
      <c r="P475" s="2"/>
    </row>
    <row r="476" spans="11:16" ht="13.5" customHeight="1">
      <c r="K476" s="2"/>
      <c r="L476" s="2"/>
      <c r="M476" s="2"/>
      <c r="N476" s="2"/>
      <c r="O476" s="2"/>
      <c r="P476" s="2"/>
    </row>
    <row r="477" spans="11:16" ht="13.5" customHeight="1">
      <c r="K477" s="2"/>
      <c r="L477" s="2"/>
      <c r="M477" s="2"/>
      <c r="N477" s="2"/>
      <c r="O477" s="2"/>
      <c r="P477" s="2"/>
    </row>
    <row r="478" spans="11:16" ht="13.5" customHeight="1">
      <c r="K478" s="2"/>
      <c r="L478" s="2"/>
      <c r="M478" s="2"/>
      <c r="N478" s="2"/>
      <c r="O478" s="2"/>
      <c r="P478" s="2"/>
    </row>
    <row r="479" spans="11:16" ht="13.5" customHeight="1">
      <c r="K479" s="2"/>
      <c r="L479" s="2"/>
      <c r="M479" s="2"/>
      <c r="N479" s="2"/>
      <c r="O479" s="2"/>
      <c r="P479" s="2"/>
    </row>
    <row r="480" spans="11:16" ht="13.5" customHeight="1">
      <c r="K480" s="2"/>
      <c r="L480" s="2"/>
      <c r="M480" s="2"/>
      <c r="N480" s="2"/>
      <c r="O480" s="2"/>
      <c r="P480" s="2"/>
    </row>
    <row r="481" spans="11:16" ht="13.5" customHeight="1">
      <c r="K481" s="2"/>
      <c r="L481" s="2"/>
      <c r="M481" s="2"/>
      <c r="N481" s="2"/>
      <c r="O481" s="2"/>
      <c r="P481" s="2"/>
    </row>
    <row r="482" spans="11:16" ht="13.5" customHeight="1">
      <c r="K482" s="2"/>
      <c r="L482" s="2"/>
      <c r="M482" s="2"/>
      <c r="N482" s="2"/>
      <c r="O482" s="2"/>
      <c r="P482" s="2"/>
    </row>
    <row r="483" spans="11:16" ht="13.5" customHeight="1">
      <c r="K483" s="2"/>
      <c r="L483" s="2"/>
      <c r="M483" s="2"/>
      <c r="N483" s="2"/>
      <c r="O483" s="2"/>
      <c r="P483" s="2"/>
    </row>
    <row r="484" spans="11:16" ht="13.5" customHeight="1">
      <c r="K484" s="2"/>
      <c r="L484" s="2"/>
      <c r="M484" s="2"/>
      <c r="N484" s="2"/>
      <c r="O484" s="2"/>
      <c r="P484" s="2"/>
    </row>
    <row r="485" spans="11:16" ht="13.5" customHeight="1">
      <c r="K485" s="2"/>
      <c r="L485" s="2"/>
      <c r="M485" s="2"/>
      <c r="N485" s="2"/>
      <c r="O485" s="2"/>
      <c r="P485" s="2"/>
    </row>
    <row r="486" spans="11:16" ht="13.5" customHeight="1">
      <c r="K486" s="2"/>
      <c r="L486" s="2"/>
      <c r="M486" s="2"/>
      <c r="N486" s="2"/>
      <c r="O486" s="2"/>
      <c r="P486" s="2"/>
    </row>
    <row r="487" spans="11:16" ht="13.5" customHeight="1">
      <c r="K487" s="2"/>
      <c r="L487" s="2"/>
      <c r="M487" s="2"/>
      <c r="N487" s="2"/>
      <c r="O487" s="2"/>
      <c r="P487" s="2"/>
    </row>
    <row r="488" spans="11:16" ht="13.5" customHeight="1">
      <c r="K488" s="2"/>
      <c r="L488" s="2"/>
      <c r="M488" s="2"/>
      <c r="N488" s="2"/>
      <c r="O488" s="2"/>
      <c r="P488" s="2"/>
    </row>
    <row r="489" spans="11:16" ht="13.5" customHeight="1">
      <c r="K489" s="2"/>
      <c r="L489" s="2"/>
      <c r="M489" s="2"/>
      <c r="N489" s="2"/>
      <c r="O489" s="2"/>
      <c r="P489" s="2"/>
    </row>
    <row r="490" spans="11:16" ht="13.5" customHeight="1">
      <c r="K490" s="2"/>
      <c r="L490" s="2"/>
      <c r="M490" s="2"/>
      <c r="N490" s="2"/>
      <c r="O490" s="2"/>
      <c r="P490" s="2"/>
    </row>
    <row r="491" spans="11:16" ht="13.5" customHeight="1">
      <c r="K491" s="2"/>
      <c r="L491" s="2"/>
      <c r="M491" s="2"/>
      <c r="N491" s="2"/>
      <c r="O491" s="2"/>
      <c r="P491" s="2"/>
    </row>
    <row r="492" spans="11:16" ht="13.5" customHeight="1">
      <c r="K492" s="2"/>
      <c r="L492" s="2"/>
      <c r="M492" s="2"/>
      <c r="N492" s="2"/>
      <c r="O492" s="2"/>
      <c r="P492" s="2"/>
    </row>
    <row r="493" spans="11:16" ht="13.5" customHeight="1">
      <c r="K493" s="2"/>
      <c r="L493" s="2"/>
      <c r="M493" s="2"/>
      <c r="N493" s="2"/>
      <c r="O493" s="2"/>
      <c r="P493" s="2"/>
    </row>
    <row r="494" spans="11:16" ht="13.5" customHeight="1">
      <c r="K494" s="2"/>
      <c r="L494" s="2"/>
      <c r="M494" s="2"/>
      <c r="N494" s="2"/>
      <c r="O494" s="2"/>
      <c r="P494" s="2"/>
    </row>
    <row r="495" spans="11:16" ht="13.5" customHeight="1">
      <c r="K495" s="2"/>
      <c r="L495" s="2"/>
      <c r="M495" s="2"/>
      <c r="N495" s="2"/>
      <c r="O495" s="2"/>
      <c r="P495" s="2"/>
    </row>
    <row r="496" spans="11:16" ht="13.5" customHeight="1">
      <c r="K496" s="2"/>
      <c r="L496" s="2"/>
      <c r="M496" s="2"/>
      <c r="N496" s="2"/>
      <c r="O496" s="2"/>
      <c r="P496" s="2"/>
    </row>
    <row r="497" spans="11:16" ht="13.5" customHeight="1">
      <c r="K497" s="2"/>
      <c r="L497" s="2"/>
      <c r="M497" s="2"/>
      <c r="N497" s="2"/>
      <c r="O497" s="2"/>
      <c r="P497" s="2"/>
    </row>
    <row r="498" spans="11:16" ht="13.5" customHeight="1">
      <c r="K498" s="2"/>
      <c r="L498" s="2"/>
      <c r="M498" s="2"/>
      <c r="N498" s="2"/>
      <c r="O498" s="2"/>
      <c r="P498" s="2"/>
    </row>
    <row r="499" spans="11:16" ht="13.5" customHeight="1">
      <c r="K499" s="2"/>
      <c r="L499" s="2"/>
      <c r="M499" s="2"/>
      <c r="N499" s="2"/>
      <c r="O499" s="2"/>
      <c r="P499" s="2"/>
    </row>
    <row r="500" spans="11:16" ht="13.5" customHeight="1">
      <c r="K500" s="2"/>
      <c r="L500" s="2"/>
      <c r="M500" s="2"/>
      <c r="N500" s="2"/>
      <c r="O500" s="2"/>
      <c r="P500" s="2"/>
    </row>
    <row r="501" spans="11:16" ht="13.5" customHeight="1">
      <c r="K501" s="2"/>
      <c r="L501" s="2"/>
      <c r="M501" s="2"/>
      <c r="N501" s="2"/>
      <c r="O501" s="2"/>
      <c r="P501" s="2"/>
    </row>
    <row r="502" spans="11:16" ht="13.5" customHeight="1">
      <c r="K502" s="2"/>
      <c r="L502" s="2"/>
      <c r="M502" s="2"/>
      <c r="N502" s="2"/>
      <c r="O502" s="2"/>
      <c r="P502" s="2"/>
    </row>
    <row r="503" spans="11:16" ht="13.5" customHeight="1">
      <c r="K503" s="2"/>
      <c r="L503" s="2"/>
      <c r="M503" s="2"/>
      <c r="N503" s="2"/>
      <c r="O503" s="2"/>
      <c r="P503" s="2"/>
    </row>
    <row r="504" spans="11:16" ht="13.5" customHeight="1">
      <c r="K504" s="2"/>
      <c r="L504" s="2"/>
      <c r="M504" s="2"/>
      <c r="N504" s="2"/>
      <c r="O504" s="2"/>
      <c r="P504" s="2"/>
    </row>
    <row r="505" spans="11:16" ht="13.5" customHeight="1">
      <c r="K505" s="2"/>
      <c r="L505" s="2"/>
      <c r="M505" s="2"/>
      <c r="N505" s="2"/>
      <c r="O505" s="2"/>
      <c r="P505" s="2"/>
    </row>
    <row r="506" spans="11:16" ht="13.5" customHeight="1">
      <c r="K506" s="2"/>
      <c r="L506" s="2"/>
      <c r="M506" s="2"/>
      <c r="N506" s="2"/>
      <c r="O506" s="2"/>
      <c r="P506" s="2"/>
    </row>
    <row r="507" spans="11:16" ht="13.5" customHeight="1">
      <c r="K507" s="2"/>
      <c r="L507" s="2"/>
      <c r="M507" s="2"/>
      <c r="N507" s="2"/>
      <c r="O507" s="2"/>
      <c r="P507" s="2"/>
    </row>
    <row r="508" spans="11:16" ht="13.5" customHeight="1">
      <c r="K508" s="2"/>
      <c r="L508" s="2"/>
      <c r="M508" s="2"/>
      <c r="N508" s="2"/>
      <c r="O508" s="2"/>
      <c r="P508" s="2"/>
    </row>
    <row r="509" spans="11:16" ht="13.5" customHeight="1">
      <c r="K509" s="2"/>
      <c r="L509" s="2"/>
      <c r="M509" s="2"/>
      <c r="N509" s="2"/>
      <c r="O509" s="2"/>
      <c r="P509" s="2"/>
    </row>
    <row r="510" spans="11:16" ht="13.5" customHeight="1">
      <c r="K510" s="2"/>
      <c r="L510" s="2"/>
      <c r="M510" s="2"/>
      <c r="N510" s="2"/>
      <c r="O510" s="2"/>
      <c r="P510" s="2"/>
    </row>
    <row r="511" spans="11:16" ht="13.5" customHeight="1">
      <c r="K511" s="2"/>
      <c r="L511" s="2"/>
      <c r="M511" s="2"/>
      <c r="N511" s="2"/>
      <c r="O511" s="2"/>
      <c r="P511" s="2"/>
    </row>
    <row r="512" spans="11:16" ht="13.5" customHeight="1">
      <c r="K512" s="2"/>
      <c r="L512" s="2"/>
      <c r="M512" s="2"/>
      <c r="N512" s="2"/>
      <c r="O512" s="2"/>
      <c r="P512" s="2"/>
    </row>
    <row r="513" spans="11:16" ht="13.5" customHeight="1">
      <c r="K513" s="2"/>
      <c r="L513" s="2"/>
      <c r="M513" s="2"/>
      <c r="N513" s="2"/>
      <c r="O513" s="2"/>
      <c r="P513" s="2"/>
    </row>
    <row r="514" spans="11:16" ht="13.5" customHeight="1">
      <c r="K514" s="2"/>
      <c r="L514" s="2"/>
      <c r="M514" s="2"/>
      <c r="N514" s="2"/>
      <c r="O514" s="2"/>
      <c r="P514" s="2"/>
    </row>
    <row r="515" spans="11:16" ht="13.5" customHeight="1">
      <c r="K515" s="2"/>
      <c r="L515" s="2"/>
      <c r="M515" s="2"/>
      <c r="N515" s="2"/>
      <c r="O515" s="2"/>
      <c r="P515" s="2"/>
    </row>
    <row r="516" spans="11:16" ht="13.5" customHeight="1">
      <c r="K516" s="2"/>
      <c r="L516" s="2"/>
      <c r="M516" s="2"/>
      <c r="N516" s="2"/>
      <c r="O516" s="2"/>
      <c r="P516" s="2"/>
    </row>
    <row r="517" spans="11:16" ht="13.5" customHeight="1">
      <c r="K517" s="2"/>
      <c r="L517" s="2"/>
      <c r="M517" s="2"/>
      <c r="N517" s="2"/>
      <c r="O517" s="2"/>
      <c r="P517" s="2"/>
    </row>
    <row r="518" spans="11:16" ht="13.5" customHeight="1">
      <c r="K518" s="2"/>
      <c r="L518" s="2"/>
      <c r="M518" s="2"/>
      <c r="N518" s="2"/>
      <c r="O518" s="2"/>
      <c r="P518" s="2"/>
    </row>
    <row r="519" spans="11:16" ht="13.5" customHeight="1">
      <c r="K519" s="2"/>
      <c r="L519" s="2"/>
      <c r="M519" s="2"/>
      <c r="N519" s="2"/>
      <c r="O519" s="2"/>
      <c r="P519" s="2"/>
    </row>
    <row r="520" spans="11:16" ht="13.5" customHeight="1">
      <c r="K520" s="2"/>
      <c r="L520" s="2"/>
      <c r="M520" s="2"/>
      <c r="N520" s="2"/>
      <c r="O520" s="2"/>
      <c r="P520" s="2"/>
    </row>
    <row r="521" spans="11:16" ht="13.5" customHeight="1">
      <c r="K521" s="2"/>
      <c r="L521" s="2"/>
      <c r="M521" s="2"/>
      <c r="N521" s="2"/>
      <c r="O521" s="2"/>
      <c r="P521" s="2"/>
    </row>
    <row r="522" spans="11:16" ht="13.5" customHeight="1">
      <c r="K522" s="2"/>
      <c r="L522" s="2"/>
      <c r="M522" s="2"/>
      <c r="N522" s="2"/>
      <c r="O522" s="2"/>
      <c r="P522" s="2"/>
    </row>
    <row r="523" spans="11:16" ht="13.5" customHeight="1">
      <c r="K523" s="2"/>
      <c r="L523" s="2"/>
      <c r="M523" s="2"/>
      <c r="N523" s="2"/>
      <c r="O523" s="2"/>
      <c r="P523" s="2"/>
    </row>
    <row r="524" spans="11:16" ht="13.5" customHeight="1">
      <c r="K524" s="2"/>
      <c r="L524" s="2"/>
      <c r="M524" s="2"/>
      <c r="N524" s="2"/>
      <c r="O524" s="2"/>
      <c r="P524" s="2"/>
    </row>
    <row r="525" spans="11:16" ht="13.5" customHeight="1">
      <c r="K525" s="2"/>
      <c r="L525" s="2"/>
      <c r="M525" s="2"/>
      <c r="N525" s="2"/>
      <c r="O525" s="2"/>
      <c r="P525" s="2"/>
    </row>
    <row r="526" spans="11:16" ht="13.5" customHeight="1">
      <c r="K526" s="2"/>
      <c r="L526" s="2"/>
      <c r="M526" s="2"/>
      <c r="N526" s="2"/>
      <c r="O526" s="2"/>
      <c r="P526" s="2"/>
    </row>
    <row r="527" spans="11:16" ht="13.5" customHeight="1">
      <c r="K527" s="2"/>
      <c r="L527" s="2"/>
      <c r="M527" s="2"/>
      <c r="N527" s="2"/>
      <c r="O527" s="2"/>
      <c r="P527" s="2"/>
    </row>
    <row r="528" spans="11:16" ht="13.5" customHeight="1">
      <c r="K528" s="2"/>
      <c r="L528" s="2"/>
      <c r="M528" s="2"/>
      <c r="N528" s="2"/>
      <c r="O528" s="2"/>
      <c r="P528" s="2"/>
    </row>
    <row r="529" spans="11:16" ht="13.5" customHeight="1">
      <c r="K529" s="2"/>
      <c r="L529" s="2"/>
      <c r="M529" s="2"/>
      <c r="N529" s="2"/>
      <c r="O529" s="2"/>
      <c r="P529" s="2"/>
    </row>
    <row r="530" spans="11:16" ht="13.5" customHeight="1">
      <c r="K530" s="2"/>
      <c r="L530" s="2"/>
      <c r="M530" s="2"/>
      <c r="N530" s="2"/>
      <c r="O530" s="2"/>
      <c r="P530" s="2"/>
    </row>
    <row r="531" spans="11:16" ht="13.5" customHeight="1">
      <c r="K531" s="2"/>
      <c r="L531" s="2"/>
      <c r="M531" s="2"/>
      <c r="N531" s="2"/>
      <c r="O531" s="2"/>
      <c r="P531" s="2"/>
    </row>
    <row r="532" spans="11:16" ht="13.5" customHeight="1">
      <c r="K532" s="2"/>
      <c r="L532" s="2"/>
      <c r="M532" s="2"/>
      <c r="N532" s="2"/>
      <c r="O532" s="2"/>
      <c r="P532" s="2"/>
    </row>
    <row r="533" spans="11:16" ht="13.5" customHeight="1">
      <c r="K533" s="2"/>
      <c r="L533" s="2"/>
      <c r="M533" s="2"/>
      <c r="N533" s="2"/>
      <c r="O533" s="2"/>
      <c r="P533" s="2"/>
    </row>
    <row r="534" spans="11:16" ht="13.5" customHeight="1">
      <c r="K534" s="2"/>
      <c r="L534" s="2"/>
      <c r="M534" s="2"/>
      <c r="N534" s="2"/>
      <c r="O534" s="2"/>
      <c r="P534" s="2"/>
    </row>
    <row r="535" spans="11:16" ht="13.5" customHeight="1">
      <c r="K535" s="2"/>
      <c r="L535" s="2"/>
      <c r="M535" s="2"/>
      <c r="N535" s="2"/>
      <c r="O535" s="2"/>
      <c r="P535" s="2"/>
    </row>
    <row r="536" spans="11:16" ht="13.5" customHeight="1">
      <c r="K536" s="2"/>
      <c r="L536" s="2"/>
      <c r="M536" s="2"/>
      <c r="N536" s="2"/>
      <c r="O536" s="2"/>
      <c r="P536" s="2"/>
    </row>
    <row r="537" spans="11:16" ht="13.5" customHeight="1">
      <c r="K537" s="2"/>
      <c r="L537" s="2"/>
      <c r="M537" s="2"/>
      <c r="N537" s="2"/>
      <c r="O537" s="2"/>
      <c r="P537" s="2"/>
    </row>
    <row r="538" spans="11:16" ht="13.5" customHeight="1">
      <c r="K538" s="2"/>
      <c r="L538" s="2"/>
      <c r="M538" s="2"/>
      <c r="N538" s="2"/>
      <c r="O538" s="2"/>
      <c r="P538" s="2"/>
    </row>
    <row r="539" spans="11:16" ht="13.5" customHeight="1">
      <c r="K539" s="2"/>
      <c r="L539" s="2"/>
      <c r="M539" s="2"/>
      <c r="N539" s="2"/>
      <c r="O539" s="2"/>
      <c r="P539" s="2"/>
    </row>
    <row r="540" spans="11:16" ht="13.5" customHeight="1">
      <c r="K540" s="2"/>
      <c r="L540" s="2"/>
      <c r="M540" s="2"/>
      <c r="N540" s="2"/>
      <c r="O540" s="2"/>
      <c r="P540" s="2"/>
    </row>
    <row r="541" spans="11:16" ht="13.5" customHeight="1">
      <c r="K541" s="2"/>
      <c r="L541" s="2"/>
      <c r="M541" s="2"/>
      <c r="N541" s="2"/>
      <c r="O541" s="2"/>
      <c r="P541" s="2"/>
    </row>
    <row r="542" spans="11:16" ht="13.5" customHeight="1">
      <c r="K542" s="2"/>
      <c r="L542" s="2"/>
      <c r="M542" s="2"/>
      <c r="N542" s="2"/>
      <c r="O542" s="2"/>
      <c r="P542" s="2"/>
    </row>
    <row r="543" spans="11:16" ht="13.5" customHeight="1">
      <c r="K543" s="2"/>
      <c r="L543" s="2"/>
      <c r="M543" s="2"/>
      <c r="N543" s="2"/>
      <c r="O543" s="2"/>
      <c r="P543" s="2"/>
    </row>
    <row r="544" spans="11:16" ht="13.5" customHeight="1">
      <c r="K544" s="2"/>
      <c r="L544" s="2"/>
      <c r="M544" s="2"/>
      <c r="N544" s="2"/>
      <c r="O544" s="2"/>
      <c r="P544" s="2"/>
    </row>
    <row r="545" spans="11:16" ht="13.5" customHeight="1">
      <c r="K545" s="2"/>
      <c r="L545" s="2"/>
      <c r="M545" s="2"/>
      <c r="N545" s="2"/>
      <c r="O545" s="2"/>
      <c r="P545" s="2"/>
    </row>
    <row r="546" spans="11:16" ht="13.5" customHeight="1">
      <c r="K546" s="2"/>
      <c r="L546" s="2"/>
      <c r="M546" s="2"/>
      <c r="N546" s="2"/>
      <c r="O546" s="2"/>
      <c r="P546" s="2"/>
    </row>
    <row r="547" spans="11:16" ht="13.5" customHeight="1">
      <c r="K547" s="2"/>
      <c r="L547" s="2"/>
      <c r="M547" s="2"/>
      <c r="N547" s="2"/>
      <c r="O547" s="2"/>
      <c r="P547" s="2"/>
    </row>
    <row r="548" spans="11:16" ht="13.5" customHeight="1">
      <c r="K548" s="2"/>
      <c r="L548" s="2"/>
      <c r="M548" s="2"/>
      <c r="N548" s="2"/>
      <c r="O548" s="2"/>
      <c r="P548" s="2"/>
    </row>
    <row r="549" spans="11:16" ht="13.5" customHeight="1">
      <c r="K549" s="2"/>
      <c r="L549" s="2"/>
      <c r="M549" s="2"/>
      <c r="N549" s="2"/>
      <c r="O549" s="2"/>
      <c r="P549" s="2"/>
    </row>
    <row r="550" spans="11:16" ht="13.5" customHeight="1">
      <c r="K550" s="2"/>
      <c r="L550" s="2"/>
      <c r="M550" s="2"/>
      <c r="N550" s="2"/>
      <c r="O550" s="2"/>
      <c r="P550" s="2"/>
    </row>
    <row r="551" spans="11:16" ht="13.5" customHeight="1">
      <c r="K551" s="2"/>
      <c r="L551" s="2"/>
      <c r="M551" s="2"/>
      <c r="N551" s="2"/>
      <c r="O551" s="2"/>
      <c r="P551" s="2"/>
    </row>
    <row r="552" spans="11:16" ht="13.5" customHeight="1">
      <c r="K552" s="2"/>
      <c r="L552" s="2"/>
      <c r="M552" s="2"/>
      <c r="N552" s="2"/>
      <c r="O552" s="2"/>
      <c r="P552" s="2"/>
    </row>
    <row r="553" spans="11:16" ht="13.5" customHeight="1">
      <c r="K553" s="2"/>
      <c r="L553" s="2"/>
      <c r="M553" s="2"/>
      <c r="N553" s="2"/>
      <c r="O553" s="2"/>
      <c r="P553" s="2"/>
    </row>
    <row r="554" spans="11:16" ht="13.5" customHeight="1">
      <c r="K554" s="2"/>
      <c r="L554" s="2"/>
      <c r="M554" s="2"/>
      <c r="N554" s="2"/>
      <c r="O554" s="2"/>
      <c r="P554" s="2"/>
    </row>
    <row r="555" spans="11:16" ht="13.5" customHeight="1">
      <c r="K555" s="2"/>
      <c r="L555" s="2"/>
      <c r="M555" s="2"/>
      <c r="N555" s="2"/>
      <c r="O555" s="2"/>
      <c r="P555" s="2"/>
    </row>
    <row r="556" spans="11:16" ht="13.5" customHeight="1">
      <c r="K556" s="2"/>
      <c r="L556" s="2"/>
      <c r="M556" s="2"/>
      <c r="N556" s="2"/>
      <c r="O556" s="2"/>
      <c r="P556" s="2"/>
    </row>
    <row r="557" spans="11:16" ht="13.5" customHeight="1">
      <c r="K557" s="2"/>
      <c r="L557" s="2"/>
      <c r="M557" s="2"/>
      <c r="N557" s="2"/>
      <c r="O557" s="2"/>
      <c r="P557" s="2"/>
    </row>
    <row r="558" spans="11:16" ht="13.5" customHeight="1">
      <c r="K558" s="2"/>
      <c r="L558" s="2"/>
      <c r="M558" s="2"/>
      <c r="N558" s="2"/>
      <c r="O558" s="2"/>
      <c r="P558" s="2"/>
    </row>
    <row r="559" spans="11:16" ht="13.5" customHeight="1">
      <c r="K559" s="2"/>
      <c r="L559" s="2"/>
      <c r="M559" s="2"/>
      <c r="N559" s="2"/>
      <c r="O559" s="2"/>
      <c r="P559" s="2"/>
    </row>
    <row r="560" spans="11:16" ht="13.5" customHeight="1">
      <c r="K560" s="2"/>
      <c r="L560" s="2"/>
      <c r="M560" s="2"/>
      <c r="N560" s="2"/>
      <c r="O560" s="2"/>
      <c r="P560" s="2"/>
    </row>
    <row r="561" spans="11:16" ht="13.5" customHeight="1">
      <c r="K561" s="2"/>
      <c r="L561" s="2"/>
      <c r="M561" s="2"/>
      <c r="N561" s="2"/>
      <c r="O561" s="2"/>
      <c r="P561" s="2"/>
    </row>
    <row r="562" spans="11:16" ht="13.5" customHeight="1">
      <c r="K562" s="2"/>
      <c r="L562" s="2"/>
      <c r="M562" s="2"/>
      <c r="N562" s="2"/>
      <c r="O562" s="2"/>
      <c r="P562" s="2"/>
    </row>
    <row r="563" spans="11:16" ht="13.5" customHeight="1">
      <c r="K563" s="2"/>
      <c r="L563" s="2"/>
      <c r="M563" s="2"/>
      <c r="N563" s="2"/>
      <c r="O563" s="2"/>
      <c r="P563" s="2"/>
    </row>
    <row r="564" spans="11:16" ht="13.5" customHeight="1">
      <c r="K564" s="2"/>
      <c r="L564" s="2"/>
      <c r="M564" s="2"/>
      <c r="N564" s="2"/>
      <c r="O564" s="2"/>
      <c r="P564" s="2"/>
    </row>
    <row r="565" spans="11:16" ht="13.5" customHeight="1">
      <c r="K565" s="2"/>
      <c r="L565" s="2"/>
      <c r="M565" s="2"/>
      <c r="N565" s="2"/>
      <c r="O565" s="2"/>
      <c r="P565" s="2"/>
    </row>
    <row r="566" spans="11:16" ht="13.5" customHeight="1">
      <c r="K566" s="2"/>
      <c r="L566" s="2"/>
      <c r="M566" s="2"/>
      <c r="N566" s="2"/>
      <c r="O566" s="2"/>
      <c r="P566" s="2"/>
    </row>
    <row r="567" spans="11:16" ht="13.5" customHeight="1">
      <c r="K567" s="2"/>
      <c r="L567" s="2"/>
      <c r="M567" s="2"/>
      <c r="N567" s="2"/>
      <c r="O567" s="2"/>
      <c r="P567" s="2"/>
    </row>
    <row r="568" spans="11:16" ht="13.5" customHeight="1">
      <c r="K568" s="2"/>
      <c r="L568" s="2"/>
      <c r="M568" s="2"/>
      <c r="N568" s="2"/>
      <c r="O568" s="2"/>
      <c r="P568" s="2"/>
    </row>
    <row r="569" spans="11:16" ht="13.5" customHeight="1">
      <c r="K569" s="2"/>
      <c r="L569" s="2"/>
      <c r="M569" s="2"/>
      <c r="N569" s="2"/>
      <c r="O569" s="2"/>
      <c r="P569" s="2"/>
    </row>
    <row r="570" spans="11:16" ht="13.5" customHeight="1">
      <c r="K570" s="2"/>
      <c r="L570" s="2"/>
      <c r="M570" s="2"/>
      <c r="N570" s="2"/>
      <c r="O570" s="2"/>
      <c r="P570" s="2"/>
    </row>
    <row r="571" spans="11:16" ht="13.5" customHeight="1">
      <c r="K571" s="2"/>
      <c r="L571" s="2"/>
      <c r="M571" s="2"/>
      <c r="N571" s="2"/>
      <c r="O571" s="2"/>
      <c r="P571" s="2"/>
    </row>
    <row r="572" spans="11:16" ht="13.5" customHeight="1">
      <c r="K572" s="2"/>
      <c r="L572" s="2"/>
      <c r="M572" s="2"/>
      <c r="N572" s="2"/>
      <c r="O572" s="2"/>
      <c r="P572" s="2"/>
    </row>
    <row r="573" spans="11:16" ht="13.5" customHeight="1">
      <c r="K573" s="2"/>
      <c r="L573" s="2"/>
      <c r="M573" s="2"/>
      <c r="N573" s="2"/>
      <c r="O573" s="2"/>
      <c r="P573" s="2"/>
    </row>
    <row r="574" spans="11:16" ht="13.5" customHeight="1">
      <c r="K574" s="2"/>
      <c r="L574" s="2"/>
      <c r="M574" s="2"/>
      <c r="N574" s="2"/>
      <c r="O574" s="2"/>
      <c r="P574" s="2"/>
    </row>
    <row r="575" spans="11:16" ht="13.5" customHeight="1">
      <c r="K575" s="2"/>
      <c r="L575" s="2"/>
      <c r="M575" s="2"/>
      <c r="N575" s="2"/>
      <c r="O575" s="2"/>
      <c r="P575" s="2"/>
    </row>
    <row r="576" spans="11:16" ht="13.5" customHeight="1">
      <c r="K576" s="2"/>
      <c r="L576" s="2"/>
      <c r="M576" s="2"/>
      <c r="N576" s="2"/>
      <c r="O576" s="2"/>
      <c r="P576" s="2"/>
    </row>
    <row r="577" spans="11:16" ht="13.5" customHeight="1">
      <c r="K577" s="2"/>
      <c r="L577" s="2"/>
      <c r="M577" s="2"/>
      <c r="N577" s="2"/>
      <c r="O577" s="2"/>
      <c r="P577" s="2"/>
    </row>
    <row r="578" spans="11:16" ht="13.5" customHeight="1">
      <c r="K578" s="2"/>
      <c r="L578" s="2"/>
      <c r="M578" s="2"/>
      <c r="N578" s="2"/>
      <c r="O578" s="2"/>
      <c r="P578" s="2"/>
    </row>
    <row r="579" spans="11:16" ht="13.5" customHeight="1">
      <c r="K579" s="2"/>
      <c r="L579" s="2"/>
      <c r="M579" s="2"/>
      <c r="N579" s="2"/>
      <c r="O579" s="2"/>
      <c r="P579" s="2"/>
    </row>
    <row r="580" spans="11:16" ht="13.5" customHeight="1">
      <c r="K580" s="2"/>
      <c r="L580" s="2"/>
      <c r="M580" s="2"/>
      <c r="N580" s="2"/>
      <c r="O580" s="2"/>
      <c r="P580" s="2"/>
    </row>
    <row r="581" spans="11:16" ht="13.5" customHeight="1">
      <c r="K581" s="2"/>
      <c r="L581" s="2"/>
      <c r="M581" s="2"/>
      <c r="N581" s="2"/>
      <c r="O581" s="2"/>
      <c r="P581" s="2"/>
    </row>
    <row r="582" spans="11:16" ht="13.5" customHeight="1">
      <c r="K582" s="2"/>
      <c r="L582" s="2"/>
      <c r="M582" s="2"/>
      <c r="N582" s="2"/>
      <c r="O582" s="2"/>
      <c r="P582" s="2"/>
    </row>
    <row r="583" spans="11:16" ht="13.5" customHeight="1">
      <c r="K583" s="2"/>
      <c r="L583" s="2"/>
      <c r="M583" s="2"/>
      <c r="N583" s="2"/>
      <c r="O583" s="2"/>
      <c r="P583" s="2"/>
    </row>
    <row r="584" spans="11:16" ht="13.5" customHeight="1">
      <c r="K584" s="2"/>
      <c r="L584" s="2"/>
      <c r="M584" s="2"/>
      <c r="N584" s="2"/>
      <c r="O584" s="2"/>
      <c r="P584" s="2"/>
    </row>
    <row r="585" spans="11:16" ht="13.5" customHeight="1">
      <c r="K585" s="2"/>
      <c r="L585" s="2"/>
      <c r="M585" s="2"/>
      <c r="N585" s="2"/>
      <c r="O585" s="2"/>
      <c r="P585" s="2"/>
    </row>
    <row r="586" spans="11:16" ht="13.5" customHeight="1">
      <c r="K586" s="2"/>
      <c r="L586" s="2"/>
      <c r="M586" s="2"/>
      <c r="N586" s="2"/>
      <c r="O586" s="2"/>
      <c r="P586" s="2"/>
    </row>
    <row r="587" spans="11:16" ht="13.5" customHeight="1">
      <c r="K587" s="2"/>
      <c r="L587" s="2"/>
      <c r="M587" s="2"/>
      <c r="N587" s="2"/>
      <c r="O587" s="2"/>
      <c r="P587" s="2"/>
    </row>
    <row r="588" spans="11:16" ht="13.5" customHeight="1">
      <c r="K588" s="2"/>
      <c r="L588" s="2"/>
      <c r="M588" s="2"/>
      <c r="N588" s="2"/>
      <c r="O588" s="2"/>
      <c r="P588" s="2"/>
    </row>
    <row r="589" spans="11:16" ht="13.5" customHeight="1">
      <c r="K589" s="2"/>
      <c r="L589" s="2"/>
      <c r="M589" s="2"/>
      <c r="N589" s="2"/>
      <c r="O589" s="2"/>
      <c r="P589" s="2"/>
    </row>
    <row r="590" spans="11:16" ht="13.5" customHeight="1">
      <c r="K590" s="2"/>
      <c r="L590" s="2"/>
      <c r="M590" s="2"/>
      <c r="N590" s="2"/>
      <c r="O590" s="2"/>
      <c r="P590" s="2"/>
    </row>
    <row r="591" spans="11:16" ht="13.5" customHeight="1">
      <c r="K591" s="2"/>
      <c r="L591" s="2"/>
      <c r="M591" s="2"/>
      <c r="N591" s="2"/>
      <c r="O591" s="2"/>
      <c r="P591" s="2"/>
    </row>
    <row r="592" spans="11:16" ht="13.5" customHeight="1">
      <c r="K592" s="2"/>
      <c r="L592" s="2"/>
      <c r="M592" s="2"/>
      <c r="N592" s="2"/>
      <c r="O592" s="2"/>
      <c r="P592" s="2"/>
    </row>
    <row r="593" spans="11:16" ht="13.5" customHeight="1">
      <c r="K593" s="2"/>
      <c r="L593" s="2"/>
      <c r="M593" s="2"/>
      <c r="N593" s="2"/>
      <c r="O593" s="2"/>
      <c r="P593" s="2"/>
    </row>
    <row r="594" spans="11:16" ht="13.5" customHeight="1">
      <c r="K594" s="2"/>
      <c r="L594" s="2"/>
      <c r="M594" s="2"/>
      <c r="N594" s="2"/>
      <c r="O594" s="2"/>
      <c r="P594" s="2"/>
    </row>
    <row r="595" spans="11:16" ht="13.5" customHeight="1">
      <c r="K595" s="2"/>
      <c r="L595" s="2"/>
      <c r="M595" s="2"/>
      <c r="N595" s="2"/>
      <c r="O595" s="2"/>
      <c r="P595" s="2"/>
    </row>
    <row r="596" spans="11:16" ht="13.5" customHeight="1">
      <c r="K596" s="2"/>
      <c r="L596" s="2"/>
      <c r="M596" s="2"/>
      <c r="N596" s="2"/>
      <c r="O596" s="2"/>
      <c r="P596" s="2"/>
    </row>
    <row r="597" spans="11:16" ht="13.5" customHeight="1">
      <c r="K597" s="2"/>
      <c r="L597" s="2"/>
      <c r="M597" s="2"/>
      <c r="N597" s="2"/>
      <c r="O597" s="2"/>
      <c r="P597" s="2"/>
    </row>
    <row r="598" spans="11:16" ht="13.5" customHeight="1">
      <c r="K598" s="2"/>
      <c r="L598" s="2"/>
      <c r="M598" s="2"/>
      <c r="N598" s="2"/>
      <c r="O598" s="2"/>
      <c r="P598" s="2"/>
    </row>
    <row r="599" spans="11:16" ht="13.5" customHeight="1">
      <c r="K599" s="2"/>
      <c r="L599" s="2"/>
      <c r="M599" s="2"/>
      <c r="N599" s="2"/>
      <c r="O599" s="2"/>
      <c r="P599" s="2"/>
    </row>
    <row r="600" spans="11:16" ht="13.5" customHeight="1">
      <c r="K600" s="2"/>
      <c r="L600" s="2"/>
      <c r="M600" s="2"/>
      <c r="N600" s="2"/>
      <c r="O600" s="2"/>
      <c r="P600" s="2"/>
    </row>
    <row r="601" spans="11:16" ht="13.5" customHeight="1">
      <c r="K601" s="2"/>
      <c r="L601" s="2"/>
      <c r="M601" s="2"/>
      <c r="N601" s="2"/>
      <c r="O601" s="2"/>
      <c r="P601" s="2"/>
    </row>
    <row r="602" spans="11:16" ht="13.5" customHeight="1">
      <c r="K602" s="2"/>
      <c r="L602" s="2"/>
      <c r="M602" s="2"/>
      <c r="N602" s="2"/>
      <c r="O602" s="2"/>
      <c r="P602" s="2"/>
    </row>
    <row r="603" spans="11:16" ht="13.5" customHeight="1">
      <c r="K603" s="2"/>
      <c r="L603" s="2"/>
      <c r="M603" s="2"/>
      <c r="N603" s="2"/>
      <c r="O603" s="2"/>
      <c r="P603" s="2"/>
    </row>
    <row r="604" spans="11:16" ht="13.5" customHeight="1">
      <c r="K604" s="2"/>
      <c r="L604" s="2"/>
      <c r="M604" s="2"/>
      <c r="N604" s="2"/>
      <c r="O604" s="2"/>
      <c r="P604" s="2"/>
    </row>
    <row r="605" spans="11:16" ht="13.5" customHeight="1">
      <c r="K605" s="2"/>
      <c r="L605" s="2"/>
      <c r="M605" s="2"/>
      <c r="N605" s="2"/>
      <c r="O605" s="2"/>
      <c r="P605" s="2"/>
    </row>
    <row r="606" spans="11:16" ht="13.5" customHeight="1">
      <c r="K606" s="2"/>
      <c r="L606" s="2"/>
      <c r="M606" s="2"/>
      <c r="N606" s="2"/>
      <c r="O606" s="2"/>
      <c r="P606" s="2"/>
    </row>
    <row r="607" spans="11:16" ht="13.5" customHeight="1">
      <c r="K607" s="2"/>
      <c r="L607" s="2"/>
      <c r="M607" s="2"/>
      <c r="N607" s="2"/>
      <c r="O607" s="2"/>
      <c r="P607" s="2"/>
    </row>
    <row r="608" spans="11:16" ht="13.5" customHeight="1">
      <c r="K608" s="2"/>
      <c r="L608" s="2"/>
      <c r="M608" s="2"/>
      <c r="N608" s="2"/>
      <c r="O608" s="2"/>
      <c r="P608" s="2"/>
    </row>
    <row r="609" spans="11:16" ht="13.5" customHeight="1">
      <c r="K609" s="2"/>
      <c r="L609" s="2"/>
      <c r="M609" s="2"/>
      <c r="N609" s="2"/>
      <c r="O609" s="2"/>
      <c r="P609" s="2"/>
    </row>
    <row r="610" spans="11:16" ht="13.5" customHeight="1">
      <c r="K610" s="2"/>
      <c r="L610" s="2"/>
      <c r="M610" s="2"/>
      <c r="N610" s="2"/>
      <c r="O610" s="2"/>
      <c r="P610" s="2"/>
    </row>
    <row r="611" spans="11:16" ht="13.5" customHeight="1">
      <c r="K611" s="2"/>
      <c r="L611" s="2"/>
      <c r="M611" s="2"/>
      <c r="N611" s="2"/>
      <c r="O611" s="2"/>
      <c r="P611" s="2"/>
    </row>
    <row r="612" spans="11:16" ht="13.5" customHeight="1">
      <c r="K612" s="2"/>
      <c r="L612" s="2"/>
      <c r="M612" s="2"/>
      <c r="N612" s="2"/>
      <c r="O612" s="2"/>
      <c r="P612" s="2"/>
    </row>
    <row r="613" spans="11:16" ht="13.5" customHeight="1">
      <c r="K613" s="2"/>
      <c r="L613" s="2"/>
      <c r="M613" s="2"/>
      <c r="N613" s="2"/>
      <c r="O613" s="2"/>
      <c r="P613" s="2"/>
    </row>
    <row r="614" spans="11:16" ht="13.5" customHeight="1">
      <c r="K614" s="2"/>
      <c r="L614" s="2"/>
      <c r="M614" s="2"/>
      <c r="N614" s="2"/>
      <c r="O614" s="2"/>
      <c r="P614" s="2"/>
    </row>
    <row r="615" spans="11:16" ht="13.5" customHeight="1">
      <c r="K615" s="2"/>
      <c r="L615" s="2"/>
      <c r="M615" s="2"/>
      <c r="N615" s="2"/>
      <c r="O615" s="2"/>
      <c r="P615" s="2"/>
    </row>
    <row r="616" spans="11:16" ht="13.5" customHeight="1">
      <c r="K616" s="2"/>
      <c r="L616" s="2"/>
      <c r="M616" s="2"/>
      <c r="N616" s="2"/>
      <c r="O616" s="2"/>
      <c r="P616" s="2"/>
    </row>
    <row r="617" spans="11:16" ht="13.5" customHeight="1">
      <c r="K617" s="2"/>
      <c r="L617" s="2"/>
      <c r="M617" s="2"/>
      <c r="N617" s="2"/>
      <c r="O617" s="2"/>
      <c r="P617" s="2"/>
    </row>
    <row r="618" spans="11:16" ht="13.5" customHeight="1">
      <c r="K618" s="2"/>
      <c r="L618" s="2"/>
      <c r="M618" s="2"/>
      <c r="N618" s="2"/>
      <c r="O618" s="2"/>
      <c r="P618" s="2"/>
    </row>
    <row r="619" spans="11:16" ht="13.5" customHeight="1">
      <c r="K619" s="2"/>
      <c r="L619" s="2"/>
      <c r="M619" s="2"/>
      <c r="N619" s="2"/>
      <c r="O619" s="2"/>
      <c r="P619" s="2"/>
    </row>
    <row r="620" spans="11:16" ht="13.5" customHeight="1">
      <c r="K620" s="2"/>
      <c r="L620" s="2"/>
      <c r="M620" s="2"/>
      <c r="N620" s="2"/>
      <c r="O620" s="2"/>
      <c r="P620" s="2"/>
    </row>
    <row r="621" spans="11:16" ht="13.5" customHeight="1">
      <c r="K621" s="2"/>
      <c r="L621" s="2"/>
      <c r="M621" s="2"/>
      <c r="N621" s="2"/>
      <c r="O621" s="2"/>
      <c r="P621" s="2"/>
    </row>
    <row r="622" spans="11:16" ht="13.5" customHeight="1">
      <c r="K622" s="2"/>
      <c r="L622" s="2"/>
      <c r="M622" s="2"/>
      <c r="N622" s="2"/>
      <c r="O622" s="2"/>
      <c r="P622" s="2"/>
    </row>
    <row r="623" spans="11:16" ht="13.5" customHeight="1">
      <c r="K623" s="2"/>
      <c r="L623" s="2"/>
      <c r="M623" s="2"/>
      <c r="N623" s="2"/>
      <c r="O623" s="2"/>
      <c r="P623" s="2"/>
    </row>
    <row r="624" spans="11:16" ht="13.5" customHeight="1">
      <c r="K624" s="2"/>
      <c r="L624" s="2"/>
      <c r="M624" s="2"/>
      <c r="N624" s="2"/>
      <c r="O624" s="2"/>
      <c r="P624" s="2"/>
    </row>
    <row r="625" spans="11:16" ht="13.5" customHeight="1">
      <c r="K625" s="2"/>
      <c r="L625" s="2"/>
      <c r="M625" s="2"/>
      <c r="N625" s="2"/>
      <c r="O625" s="2"/>
      <c r="P625" s="2"/>
    </row>
    <row r="626" spans="11:16" ht="13.5" customHeight="1">
      <c r="K626" s="2"/>
      <c r="L626" s="2"/>
      <c r="M626" s="2"/>
      <c r="N626" s="2"/>
      <c r="O626" s="2"/>
      <c r="P626" s="2"/>
    </row>
    <row r="627" spans="11:16" ht="13.5" customHeight="1">
      <c r="K627" s="2"/>
      <c r="L627" s="2"/>
      <c r="M627" s="2"/>
      <c r="N627" s="2"/>
      <c r="O627" s="2"/>
      <c r="P627" s="2"/>
    </row>
    <row r="628" spans="11:16" ht="13.5" customHeight="1">
      <c r="K628" s="2"/>
      <c r="L628" s="2"/>
      <c r="M628" s="2"/>
      <c r="N628" s="2"/>
      <c r="O628" s="2"/>
      <c r="P628" s="2"/>
    </row>
    <row r="629" spans="11:16" ht="13.5" customHeight="1">
      <c r="K629" s="2"/>
      <c r="L629" s="2"/>
      <c r="M629" s="2"/>
      <c r="N629" s="2"/>
      <c r="O629" s="2"/>
      <c r="P629" s="2"/>
    </row>
    <row r="630" spans="11:16" ht="13.5" customHeight="1">
      <c r="K630" s="2"/>
      <c r="L630" s="2"/>
      <c r="M630" s="2"/>
      <c r="N630" s="2"/>
      <c r="O630" s="2"/>
      <c r="P630" s="2"/>
    </row>
    <row r="631" spans="11:16" ht="13.5" customHeight="1">
      <c r="K631" s="2"/>
      <c r="L631" s="2"/>
      <c r="M631" s="2"/>
      <c r="N631" s="2"/>
      <c r="O631" s="2"/>
      <c r="P631" s="2"/>
    </row>
    <row r="632" spans="11:16" ht="13.5" customHeight="1">
      <c r="K632" s="2"/>
      <c r="L632" s="2"/>
      <c r="M632" s="2"/>
      <c r="N632" s="2"/>
      <c r="O632" s="2"/>
      <c r="P632" s="2"/>
    </row>
    <row r="633" spans="11:16" ht="13.5" customHeight="1">
      <c r="K633" s="2"/>
      <c r="L633" s="2"/>
      <c r="M633" s="2"/>
      <c r="N633" s="2"/>
      <c r="O633" s="2"/>
      <c r="P633" s="2"/>
    </row>
    <row r="634" spans="11:16" ht="13.5" customHeight="1">
      <c r="K634" s="2"/>
      <c r="L634" s="2"/>
      <c r="M634" s="2"/>
      <c r="N634" s="2"/>
      <c r="O634" s="2"/>
      <c r="P634" s="2"/>
    </row>
    <row r="635" spans="11:16" ht="13.5" customHeight="1">
      <c r="K635" s="2"/>
      <c r="L635" s="2"/>
      <c r="M635" s="2"/>
      <c r="N635" s="2"/>
      <c r="O635" s="2"/>
      <c r="P635" s="2"/>
    </row>
    <row r="636" spans="11:16" ht="13.5" customHeight="1">
      <c r="K636" s="2"/>
      <c r="L636" s="2"/>
      <c r="M636" s="2"/>
      <c r="N636" s="2"/>
      <c r="O636" s="2"/>
      <c r="P636" s="2"/>
    </row>
    <row r="637" spans="11:16" ht="13.5" customHeight="1">
      <c r="K637" s="2"/>
      <c r="L637" s="2"/>
      <c r="M637" s="2"/>
      <c r="N637" s="2"/>
      <c r="O637" s="2"/>
      <c r="P637" s="2"/>
    </row>
    <row r="638" spans="11:16" ht="13.5" customHeight="1">
      <c r="K638" s="2"/>
      <c r="L638" s="2"/>
      <c r="M638" s="2"/>
      <c r="N638" s="2"/>
      <c r="O638" s="2"/>
      <c r="P638" s="2"/>
    </row>
    <row r="639" spans="11:16" ht="13.5" customHeight="1">
      <c r="K639" s="2"/>
      <c r="L639" s="2"/>
      <c r="M639" s="2"/>
      <c r="N639" s="2"/>
      <c r="O639" s="2"/>
      <c r="P639" s="2"/>
    </row>
    <row r="640" spans="11:16" ht="13.5" customHeight="1">
      <c r="K640" s="2"/>
      <c r="L640" s="2"/>
      <c r="M640" s="2"/>
      <c r="N640" s="2"/>
      <c r="O640" s="2"/>
      <c r="P640" s="2"/>
    </row>
    <row r="641" spans="11:16" ht="13.5" customHeight="1">
      <c r="K641" s="2"/>
      <c r="L641" s="2"/>
      <c r="M641" s="2"/>
      <c r="N641" s="2"/>
      <c r="O641" s="2"/>
      <c r="P641" s="2"/>
    </row>
    <row r="642" spans="11:16" ht="13.5" customHeight="1">
      <c r="K642" s="2"/>
      <c r="L642" s="2"/>
      <c r="M642" s="2"/>
      <c r="N642" s="2"/>
      <c r="O642" s="2"/>
      <c r="P642" s="2"/>
    </row>
    <row r="643" spans="11:16" ht="13.5" customHeight="1">
      <c r="K643" s="2"/>
      <c r="L643" s="2"/>
      <c r="M643" s="2"/>
      <c r="N643" s="2"/>
      <c r="O643" s="2"/>
      <c r="P643" s="2"/>
    </row>
    <row r="644" spans="11:16" ht="13.5" customHeight="1">
      <c r="K644" s="2"/>
      <c r="L644" s="2"/>
      <c r="M644" s="2"/>
      <c r="N644" s="2"/>
      <c r="O644" s="2"/>
      <c r="P644" s="2"/>
    </row>
    <row r="645" spans="11:16" ht="13.5" customHeight="1">
      <c r="K645" s="2"/>
      <c r="L645" s="2"/>
      <c r="M645" s="2"/>
      <c r="N645" s="2"/>
      <c r="O645" s="2"/>
      <c r="P645" s="2"/>
    </row>
    <row r="646" spans="11:16" ht="13.5" customHeight="1">
      <c r="K646" s="2"/>
      <c r="L646" s="2"/>
      <c r="M646" s="2"/>
      <c r="N646" s="2"/>
      <c r="O646" s="2"/>
      <c r="P646" s="2"/>
    </row>
    <row r="647" spans="11:16" ht="13.5" customHeight="1">
      <c r="K647" s="2"/>
      <c r="L647" s="2"/>
      <c r="M647" s="2"/>
      <c r="N647" s="2"/>
      <c r="O647" s="2"/>
      <c r="P647" s="2"/>
    </row>
    <row r="648" spans="11:16" ht="13.5" customHeight="1">
      <c r="K648" s="2"/>
      <c r="L648" s="2"/>
      <c r="M648" s="2"/>
      <c r="N648" s="2"/>
      <c r="O648" s="2"/>
      <c r="P648" s="2"/>
    </row>
    <row r="649" spans="11:16" ht="13.5" customHeight="1">
      <c r="K649" s="2"/>
      <c r="L649" s="2"/>
      <c r="M649" s="2"/>
      <c r="N649" s="2"/>
      <c r="O649" s="2"/>
      <c r="P649" s="2"/>
    </row>
    <row r="650" spans="11:16" ht="13.5" customHeight="1">
      <c r="K650" s="2"/>
      <c r="L650" s="2"/>
      <c r="M650" s="2"/>
      <c r="N650" s="2"/>
      <c r="O650" s="2"/>
      <c r="P650" s="2"/>
    </row>
    <row r="651" spans="11:16" ht="13.5" customHeight="1">
      <c r="K651" s="2"/>
      <c r="L651" s="2"/>
      <c r="M651" s="2"/>
      <c r="N651" s="2"/>
      <c r="O651" s="2"/>
      <c r="P651" s="2"/>
    </row>
    <row r="652" spans="11:16" ht="13.5" customHeight="1">
      <c r="K652" s="2"/>
      <c r="L652" s="2"/>
      <c r="M652" s="2"/>
      <c r="N652" s="2"/>
      <c r="O652" s="2"/>
      <c r="P652" s="2"/>
    </row>
    <row r="653" spans="11:16" ht="13.5" customHeight="1">
      <c r="K653" s="2"/>
      <c r="L653" s="2"/>
      <c r="M653" s="2"/>
      <c r="N653" s="2"/>
      <c r="O653" s="2"/>
      <c r="P653" s="2"/>
    </row>
    <row r="654" spans="11:16" ht="13.5" customHeight="1">
      <c r="K654" s="2"/>
      <c r="L654" s="2"/>
      <c r="M654" s="2"/>
      <c r="N654" s="2"/>
      <c r="O654" s="2"/>
      <c r="P654" s="2"/>
    </row>
    <row r="655" spans="11:16" ht="13.5" customHeight="1">
      <c r="K655" s="2"/>
      <c r="L655" s="2"/>
      <c r="M655" s="2"/>
      <c r="N655" s="2"/>
      <c r="O655" s="2"/>
      <c r="P655" s="2"/>
    </row>
    <row r="656" spans="11:16" ht="13.5" customHeight="1">
      <c r="K656" s="2"/>
      <c r="L656" s="2"/>
      <c r="M656" s="2"/>
      <c r="N656" s="2"/>
      <c r="O656" s="2"/>
      <c r="P656" s="2"/>
    </row>
    <row r="657" spans="11:16" ht="13.5" customHeight="1">
      <c r="K657" s="2"/>
      <c r="L657" s="2"/>
      <c r="M657" s="2"/>
      <c r="N657" s="2"/>
      <c r="O657" s="2"/>
      <c r="P657" s="2"/>
    </row>
    <row r="658" spans="11:16" ht="13.5" customHeight="1">
      <c r="K658" s="2"/>
      <c r="L658" s="2"/>
      <c r="M658" s="2"/>
      <c r="N658" s="2"/>
      <c r="O658" s="2"/>
      <c r="P658" s="2"/>
    </row>
    <row r="659" spans="11:16" ht="13.5" customHeight="1">
      <c r="K659" s="2"/>
      <c r="L659" s="2"/>
      <c r="M659" s="2"/>
      <c r="N659" s="2"/>
      <c r="O659" s="2"/>
      <c r="P659" s="2"/>
    </row>
    <row r="660" spans="11:16" ht="13.5" customHeight="1">
      <c r="K660" s="2"/>
      <c r="L660" s="2"/>
      <c r="M660" s="2"/>
      <c r="N660" s="2"/>
      <c r="O660" s="2"/>
      <c r="P660" s="2"/>
    </row>
    <row r="661" spans="11:16" ht="13.5" customHeight="1">
      <c r="K661" s="2"/>
      <c r="L661" s="2"/>
      <c r="M661" s="2"/>
      <c r="N661" s="2"/>
      <c r="O661" s="2"/>
      <c r="P661" s="2"/>
    </row>
    <row r="662" spans="11:16" ht="13.5" customHeight="1">
      <c r="K662" s="2"/>
      <c r="L662" s="2"/>
      <c r="M662" s="2"/>
      <c r="N662" s="2"/>
      <c r="O662" s="2"/>
      <c r="P662" s="2"/>
    </row>
    <row r="663" spans="11:16" ht="13.5" customHeight="1">
      <c r="K663" s="2"/>
      <c r="L663" s="2"/>
      <c r="M663" s="2"/>
      <c r="N663" s="2"/>
      <c r="O663" s="2"/>
      <c r="P663" s="2"/>
    </row>
    <row r="664" spans="11:16" ht="13.5" customHeight="1">
      <c r="K664" s="2"/>
      <c r="L664" s="2"/>
      <c r="M664" s="2"/>
      <c r="N664" s="2"/>
      <c r="O664" s="2"/>
      <c r="P664" s="2"/>
    </row>
    <row r="665" spans="11:16" ht="13.5" customHeight="1">
      <c r="K665" s="2"/>
      <c r="L665" s="2"/>
      <c r="M665" s="2"/>
      <c r="N665" s="2"/>
      <c r="O665" s="2"/>
      <c r="P665" s="2"/>
    </row>
    <row r="666" spans="11:16" ht="13.5" customHeight="1">
      <c r="K666" s="2"/>
      <c r="L666" s="2"/>
      <c r="M666" s="2"/>
      <c r="N666" s="2"/>
      <c r="O666" s="2"/>
      <c r="P666" s="2"/>
    </row>
    <row r="667" spans="11:16" ht="13.5" customHeight="1">
      <c r="K667" s="2"/>
      <c r="L667" s="2"/>
      <c r="M667" s="2"/>
      <c r="N667" s="2"/>
      <c r="O667" s="2"/>
      <c r="P667" s="2"/>
    </row>
    <row r="668" spans="11:16" ht="13.5" customHeight="1">
      <c r="K668" s="2"/>
      <c r="L668" s="2"/>
      <c r="M668" s="2"/>
      <c r="N668" s="2"/>
      <c r="O668" s="2"/>
      <c r="P668" s="2"/>
    </row>
    <row r="669" spans="11:16" ht="13.5" customHeight="1">
      <c r="K669" s="2"/>
      <c r="L669" s="2"/>
      <c r="M669" s="2"/>
      <c r="N669" s="2"/>
      <c r="O669" s="2"/>
      <c r="P669" s="2"/>
    </row>
    <row r="670" spans="11:16" ht="13.5" customHeight="1">
      <c r="K670" s="2"/>
      <c r="L670" s="2"/>
      <c r="M670" s="2"/>
      <c r="N670" s="2"/>
      <c r="O670" s="2"/>
      <c r="P670" s="2"/>
    </row>
    <row r="671" spans="11:16" ht="13.5" customHeight="1">
      <c r="K671" s="2"/>
      <c r="L671" s="2"/>
      <c r="M671" s="2"/>
      <c r="N671" s="2"/>
      <c r="O671" s="2"/>
      <c r="P671" s="2"/>
    </row>
    <row r="672" spans="11:16" ht="13.5" customHeight="1">
      <c r="K672" s="2"/>
      <c r="L672" s="2"/>
      <c r="M672" s="2"/>
      <c r="N672" s="2"/>
      <c r="O672" s="2"/>
      <c r="P672" s="2"/>
    </row>
    <row r="673" spans="11:16" ht="13.5" customHeight="1">
      <c r="K673" s="2"/>
      <c r="L673" s="2"/>
      <c r="M673" s="2"/>
      <c r="N673" s="2"/>
      <c r="O673" s="2"/>
      <c r="P673" s="2"/>
    </row>
    <row r="674" spans="11:16" ht="13.5" customHeight="1">
      <c r="K674" s="2"/>
      <c r="L674" s="2"/>
      <c r="M674" s="2"/>
      <c r="N674" s="2"/>
      <c r="O674" s="2"/>
      <c r="P674" s="2"/>
    </row>
    <row r="675" spans="11:16" ht="13.5" customHeight="1">
      <c r="K675" s="2"/>
      <c r="L675" s="2"/>
      <c r="M675" s="2"/>
      <c r="N675" s="2"/>
      <c r="O675" s="2"/>
      <c r="P675" s="2"/>
    </row>
    <row r="676" spans="11:16" ht="13.5" customHeight="1">
      <c r="K676" s="2"/>
      <c r="L676" s="2"/>
      <c r="M676" s="2"/>
      <c r="N676" s="2"/>
      <c r="O676" s="2"/>
      <c r="P676" s="2"/>
    </row>
    <row r="677" spans="11:16" ht="13.5" customHeight="1">
      <c r="K677" s="2"/>
      <c r="L677" s="2"/>
      <c r="M677" s="2"/>
      <c r="N677" s="2"/>
      <c r="O677" s="2"/>
      <c r="P677" s="2"/>
    </row>
    <row r="678" spans="11:16" ht="13.5" customHeight="1">
      <c r="K678" s="2"/>
      <c r="L678" s="2"/>
      <c r="M678" s="2"/>
      <c r="N678" s="2"/>
      <c r="O678" s="2"/>
      <c r="P678" s="2"/>
    </row>
    <row r="679" spans="11:16" ht="13.5" customHeight="1">
      <c r="K679" s="2"/>
      <c r="L679" s="2"/>
      <c r="M679" s="2"/>
      <c r="N679" s="2"/>
      <c r="O679" s="2"/>
      <c r="P679" s="2"/>
    </row>
    <row r="680" spans="11:16" ht="13.5" customHeight="1">
      <c r="K680" s="2"/>
      <c r="L680" s="2"/>
      <c r="M680" s="2"/>
      <c r="N680" s="2"/>
      <c r="O680" s="2"/>
      <c r="P680" s="2"/>
    </row>
    <row r="681" spans="11:16" ht="13.5" customHeight="1">
      <c r="K681" s="2"/>
      <c r="L681" s="2"/>
      <c r="M681" s="2"/>
      <c r="N681" s="2"/>
      <c r="O681" s="2"/>
      <c r="P681" s="2"/>
    </row>
    <row r="682" spans="11:16" ht="13.5" customHeight="1">
      <c r="K682" s="2"/>
      <c r="L682" s="2"/>
      <c r="M682" s="2"/>
      <c r="N682" s="2"/>
      <c r="O682" s="2"/>
      <c r="P682" s="2"/>
    </row>
    <row r="683" spans="11:16" ht="13.5" customHeight="1">
      <c r="K683" s="2"/>
      <c r="L683" s="2"/>
      <c r="M683" s="2"/>
      <c r="N683" s="2"/>
      <c r="O683" s="2"/>
      <c r="P683" s="2"/>
    </row>
    <row r="684" spans="11:16" ht="13.5" customHeight="1">
      <c r="K684" s="2"/>
      <c r="L684" s="2"/>
      <c r="M684" s="2"/>
      <c r="N684" s="2"/>
      <c r="O684" s="2"/>
      <c r="P684" s="2"/>
    </row>
    <row r="685" spans="11:16" ht="13.5" customHeight="1">
      <c r="K685" s="2"/>
      <c r="L685" s="2"/>
      <c r="M685" s="2"/>
      <c r="N685" s="2"/>
      <c r="O685" s="2"/>
      <c r="P685" s="2"/>
    </row>
    <row r="686" spans="11:16" ht="13.5" customHeight="1">
      <c r="K686" s="2"/>
      <c r="L686" s="2"/>
      <c r="M686" s="2"/>
      <c r="N686" s="2"/>
      <c r="O686" s="2"/>
      <c r="P686" s="2"/>
    </row>
    <row r="687" spans="11:16" ht="13.5" customHeight="1">
      <c r="K687" s="2"/>
      <c r="L687" s="2"/>
      <c r="M687" s="2"/>
      <c r="N687" s="2"/>
      <c r="O687" s="2"/>
      <c r="P687" s="2"/>
    </row>
    <row r="688" spans="11:16" ht="13.5" customHeight="1">
      <c r="K688" s="2"/>
      <c r="L688" s="2"/>
      <c r="M688" s="2"/>
      <c r="N688" s="2"/>
      <c r="O688" s="2"/>
      <c r="P688" s="2"/>
    </row>
    <row r="689" spans="11:16" ht="13.5" customHeight="1">
      <c r="K689" s="2"/>
      <c r="L689" s="2"/>
      <c r="M689" s="2"/>
      <c r="N689" s="2"/>
      <c r="O689" s="2"/>
      <c r="P689" s="2"/>
    </row>
    <row r="690" spans="11:16" ht="13.5" customHeight="1">
      <c r="K690" s="2"/>
      <c r="L690" s="2"/>
      <c r="M690" s="2"/>
      <c r="N690" s="2"/>
      <c r="O690" s="2"/>
      <c r="P690" s="2"/>
    </row>
    <row r="691" spans="11:16" ht="13.5" customHeight="1">
      <c r="K691" s="2"/>
      <c r="L691" s="2"/>
      <c r="M691" s="2"/>
      <c r="N691" s="2"/>
      <c r="O691" s="2"/>
      <c r="P691" s="2"/>
    </row>
    <row r="692" spans="11:16" ht="13.5" customHeight="1">
      <c r="K692" s="2"/>
      <c r="L692" s="2"/>
      <c r="M692" s="2"/>
      <c r="N692" s="2"/>
      <c r="O692" s="2"/>
      <c r="P692" s="2"/>
    </row>
    <row r="693" spans="11:16" ht="13.5" customHeight="1">
      <c r="K693" s="2"/>
      <c r="L693" s="2"/>
      <c r="M693" s="2"/>
      <c r="N693" s="2"/>
      <c r="O693" s="2"/>
      <c r="P693" s="2"/>
    </row>
    <row r="694" spans="11:16" ht="13.5" customHeight="1">
      <c r="K694" s="2"/>
      <c r="L694" s="2"/>
      <c r="M694" s="2"/>
      <c r="N694" s="2"/>
      <c r="O694" s="2"/>
      <c r="P694" s="2"/>
    </row>
    <row r="695" spans="11:16" ht="13.5" customHeight="1">
      <c r="K695" s="2"/>
      <c r="L695" s="2"/>
      <c r="M695" s="2"/>
      <c r="N695" s="2"/>
      <c r="O695" s="2"/>
      <c r="P695" s="2"/>
    </row>
    <row r="696" spans="11:16" ht="13.5" customHeight="1">
      <c r="K696" s="2"/>
      <c r="L696" s="2"/>
      <c r="M696" s="2"/>
      <c r="N696" s="2"/>
      <c r="O696" s="2"/>
      <c r="P696" s="2"/>
    </row>
    <row r="697" spans="11:16" ht="13.5" customHeight="1">
      <c r="K697" s="2"/>
      <c r="L697" s="2"/>
      <c r="M697" s="2"/>
      <c r="N697" s="2"/>
      <c r="O697" s="2"/>
      <c r="P697" s="2"/>
    </row>
    <row r="698" spans="11:16" ht="13.5" customHeight="1">
      <c r="K698" s="2"/>
      <c r="L698" s="2"/>
      <c r="M698" s="2"/>
      <c r="N698" s="2"/>
      <c r="O698" s="2"/>
      <c r="P698" s="2"/>
    </row>
    <row r="699" spans="11:16" ht="13.5" customHeight="1">
      <c r="K699" s="2"/>
      <c r="L699" s="2"/>
      <c r="M699" s="2"/>
      <c r="N699" s="2"/>
      <c r="O699" s="2"/>
      <c r="P699" s="2"/>
    </row>
    <row r="700" spans="11:16" ht="13.5" customHeight="1">
      <c r="K700" s="2"/>
      <c r="L700" s="2"/>
      <c r="M700" s="2"/>
      <c r="N700" s="2"/>
      <c r="O700" s="2"/>
      <c r="P700" s="2"/>
    </row>
    <row r="701" spans="11:16" ht="13.5" customHeight="1">
      <c r="K701" s="2"/>
      <c r="L701" s="2"/>
      <c r="M701" s="2"/>
      <c r="N701" s="2"/>
      <c r="O701" s="2"/>
      <c r="P701" s="2"/>
    </row>
    <row r="702" spans="11:16" ht="13.5" customHeight="1">
      <c r="K702" s="2"/>
      <c r="L702" s="2"/>
      <c r="M702" s="2"/>
      <c r="N702" s="2"/>
      <c r="O702" s="2"/>
      <c r="P702" s="2"/>
    </row>
    <row r="703" spans="11:16" ht="13.5" customHeight="1">
      <c r="K703" s="2"/>
      <c r="L703" s="2"/>
      <c r="M703" s="2"/>
      <c r="N703" s="2"/>
      <c r="O703" s="2"/>
      <c r="P703" s="2"/>
    </row>
    <row r="704" spans="11:16" ht="13.5" customHeight="1">
      <c r="K704" s="2"/>
      <c r="L704" s="2"/>
      <c r="M704" s="2"/>
      <c r="N704" s="2"/>
      <c r="O704" s="2"/>
      <c r="P704" s="2"/>
    </row>
    <row r="705" spans="11:16" ht="13.5" customHeight="1">
      <c r="K705" s="2"/>
      <c r="L705" s="2"/>
      <c r="M705" s="2"/>
      <c r="N705" s="2"/>
      <c r="O705" s="2"/>
      <c r="P705" s="2"/>
    </row>
    <row r="706" spans="11:16" ht="13.5" customHeight="1">
      <c r="K706" s="2"/>
      <c r="L706" s="2"/>
      <c r="M706" s="2"/>
      <c r="N706" s="2"/>
      <c r="O706" s="2"/>
      <c r="P706" s="2"/>
    </row>
    <row r="707" spans="11:16" ht="13.5" customHeight="1">
      <c r="K707" s="2"/>
      <c r="L707" s="2"/>
      <c r="M707" s="2"/>
      <c r="N707" s="2"/>
      <c r="O707" s="2"/>
      <c r="P707" s="2"/>
    </row>
    <row r="708" spans="11:16" ht="13.5" customHeight="1">
      <c r="K708" s="2"/>
      <c r="L708" s="2"/>
      <c r="M708" s="2"/>
      <c r="N708" s="2"/>
      <c r="O708" s="2"/>
      <c r="P708" s="2"/>
    </row>
    <row r="709" spans="11:16" ht="13.5" customHeight="1">
      <c r="K709" s="2"/>
      <c r="L709" s="2"/>
      <c r="M709" s="2"/>
      <c r="N709" s="2"/>
      <c r="O709" s="2"/>
      <c r="P709" s="2"/>
    </row>
    <row r="710" spans="11:16" ht="13.5" customHeight="1">
      <c r="K710" s="2"/>
      <c r="L710" s="2"/>
      <c r="M710" s="2"/>
      <c r="N710" s="2"/>
      <c r="O710" s="2"/>
      <c r="P710" s="2"/>
    </row>
    <row r="711" spans="11:16" ht="13.5" customHeight="1">
      <c r="K711" s="2"/>
      <c r="L711" s="2"/>
      <c r="M711" s="2"/>
      <c r="N711" s="2"/>
      <c r="O711" s="2"/>
      <c r="P711" s="2"/>
    </row>
    <row r="712" spans="11:16" ht="13.5" customHeight="1">
      <c r="K712" s="2"/>
      <c r="L712" s="2"/>
      <c r="M712" s="2"/>
      <c r="N712" s="2"/>
      <c r="O712" s="2"/>
      <c r="P712" s="2"/>
    </row>
    <row r="713" spans="11:16" ht="13.5" customHeight="1">
      <c r="K713" s="2"/>
      <c r="L713" s="2"/>
      <c r="M713" s="2"/>
      <c r="N713" s="2"/>
      <c r="O713" s="2"/>
      <c r="P713" s="2"/>
    </row>
    <row r="714" spans="11:16" ht="13.5" customHeight="1">
      <c r="K714" s="2"/>
      <c r="L714" s="2"/>
      <c r="M714" s="2"/>
      <c r="N714" s="2"/>
      <c r="O714" s="2"/>
      <c r="P714" s="2"/>
    </row>
    <row r="715" spans="11:16" ht="13.5" customHeight="1">
      <c r="K715" s="2"/>
      <c r="L715" s="2"/>
      <c r="M715" s="2"/>
      <c r="N715" s="2"/>
      <c r="O715" s="2"/>
      <c r="P715" s="2"/>
    </row>
    <row r="716" spans="11:16" ht="13.5" customHeight="1">
      <c r="K716" s="2"/>
      <c r="L716" s="2"/>
      <c r="M716" s="2"/>
      <c r="N716" s="2"/>
      <c r="O716" s="2"/>
      <c r="P716" s="2"/>
    </row>
    <row r="717" spans="11:16" ht="13.5" customHeight="1">
      <c r="K717" s="2"/>
      <c r="L717" s="2"/>
      <c r="M717" s="2"/>
      <c r="N717" s="2"/>
      <c r="O717" s="2"/>
      <c r="P717" s="2"/>
    </row>
    <row r="718" spans="11:16" ht="13.5" customHeight="1">
      <c r="K718" s="2"/>
      <c r="L718" s="2"/>
      <c r="M718" s="2"/>
      <c r="N718" s="2"/>
      <c r="O718" s="2"/>
      <c r="P718" s="2"/>
    </row>
    <row r="719" spans="11:16" ht="13.5" customHeight="1">
      <c r="K719" s="2"/>
      <c r="L719" s="2"/>
      <c r="M719" s="2"/>
      <c r="N719" s="2"/>
      <c r="O719" s="2"/>
      <c r="P719" s="2"/>
    </row>
    <row r="720" spans="11:16" ht="13.5" customHeight="1">
      <c r="K720" s="2"/>
      <c r="L720" s="2"/>
      <c r="M720" s="2"/>
      <c r="N720" s="2"/>
      <c r="O720" s="2"/>
      <c r="P720" s="2"/>
    </row>
    <row r="721" spans="11:16" ht="13.5" customHeight="1">
      <c r="K721" s="2"/>
      <c r="L721" s="2"/>
      <c r="M721" s="2"/>
      <c r="N721" s="2"/>
      <c r="O721" s="2"/>
      <c r="P721" s="2"/>
    </row>
    <row r="722" spans="11:16" ht="13.5" customHeight="1">
      <c r="K722" s="2"/>
      <c r="L722" s="2"/>
      <c r="M722" s="2"/>
      <c r="N722" s="2"/>
      <c r="O722" s="2"/>
      <c r="P722" s="2"/>
    </row>
    <row r="723" spans="11:16" ht="13.5" customHeight="1">
      <c r="K723" s="2"/>
      <c r="L723" s="2"/>
      <c r="M723" s="2"/>
      <c r="N723" s="2"/>
      <c r="O723" s="2"/>
      <c r="P723" s="2"/>
    </row>
    <row r="724" spans="11:16" ht="13.5" customHeight="1">
      <c r="K724" s="2"/>
      <c r="L724" s="2"/>
      <c r="M724" s="2"/>
      <c r="N724" s="2"/>
      <c r="O724" s="2"/>
      <c r="P724" s="2"/>
    </row>
    <row r="725" spans="11:16" ht="13.5" customHeight="1">
      <c r="K725" s="2"/>
      <c r="L725" s="2"/>
      <c r="M725" s="2"/>
      <c r="N725" s="2"/>
      <c r="O725" s="2"/>
      <c r="P725" s="2"/>
    </row>
    <row r="726" spans="11:16" ht="13.5" customHeight="1">
      <c r="K726" s="2"/>
      <c r="L726" s="2"/>
      <c r="M726" s="2"/>
      <c r="N726" s="2"/>
      <c r="O726" s="2"/>
      <c r="P726" s="2"/>
    </row>
    <row r="727" spans="11:16" ht="13.5" customHeight="1">
      <c r="K727" s="2"/>
      <c r="L727" s="2"/>
      <c r="M727" s="2"/>
      <c r="N727" s="2"/>
      <c r="O727" s="2"/>
      <c r="P727" s="2"/>
    </row>
    <row r="728" spans="11:16" ht="13.5" customHeight="1">
      <c r="K728" s="2"/>
      <c r="L728" s="2"/>
      <c r="M728" s="2"/>
      <c r="N728" s="2"/>
      <c r="O728" s="2"/>
      <c r="P728" s="2"/>
    </row>
    <row r="729" spans="11:16" ht="13.5" customHeight="1">
      <c r="K729" s="2"/>
      <c r="L729" s="2"/>
      <c r="M729" s="2"/>
      <c r="N729" s="2"/>
      <c r="O729" s="2"/>
      <c r="P729" s="2"/>
    </row>
    <row r="730" spans="11:16" ht="13.5" customHeight="1">
      <c r="K730" s="2"/>
      <c r="L730" s="2"/>
      <c r="M730" s="2"/>
      <c r="N730" s="2"/>
      <c r="O730" s="2"/>
      <c r="P730" s="2"/>
    </row>
    <row r="731" spans="11:16" ht="13.5" customHeight="1">
      <c r="K731" s="2"/>
      <c r="L731" s="2"/>
      <c r="M731" s="2"/>
      <c r="N731" s="2"/>
      <c r="O731" s="2"/>
      <c r="P731" s="2"/>
    </row>
    <row r="732" spans="11:16" ht="13.5" customHeight="1">
      <c r="K732" s="2"/>
      <c r="L732" s="2"/>
      <c r="M732" s="2"/>
      <c r="N732" s="2"/>
      <c r="O732" s="2"/>
      <c r="P732" s="2"/>
    </row>
    <row r="733" spans="11:16" ht="13.5" customHeight="1">
      <c r="K733" s="2"/>
      <c r="L733" s="2"/>
      <c r="M733" s="2"/>
      <c r="N733" s="2"/>
      <c r="O733" s="2"/>
      <c r="P733" s="2"/>
    </row>
    <row r="734" spans="11:16" ht="13.5" customHeight="1">
      <c r="K734" s="2"/>
      <c r="L734" s="2"/>
      <c r="M734" s="2"/>
      <c r="N734" s="2"/>
      <c r="O734" s="2"/>
      <c r="P734" s="2"/>
    </row>
    <row r="735" spans="11:16" ht="13.5" customHeight="1">
      <c r="K735" s="2"/>
      <c r="L735" s="2"/>
      <c r="M735" s="2"/>
      <c r="N735" s="2"/>
      <c r="O735" s="2"/>
      <c r="P735" s="2"/>
    </row>
    <row r="736" spans="11:16" ht="13.5" customHeight="1">
      <c r="K736" s="2"/>
      <c r="L736" s="2"/>
      <c r="M736" s="2"/>
      <c r="N736" s="2"/>
      <c r="O736" s="2"/>
      <c r="P736" s="2"/>
    </row>
    <row r="737" spans="11:16" ht="13.5" customHeight="1">
      <c r="K737" s="2"/>
      <c r="L737" s="2"/>
      <c r="M737" s="2"/>
      <c r="N737" s="2"/>
      <c r="O737" s="2"/>
      <c r="P737" s="2"/>
    </row>
    <row r="738" spans="11:16" ht="13.5" customHeight="1">
      <c r="K738" s="2"/>
      <c r="L738" s="2"/>
      <c r="M738" s="2"/>
      <c r="N738" s="2"/>
      <c r="O738" s="2"/>
      <c r="P738" s="2"/>
    </row>
    <row r="739" spans="11:16" ht="13.5" customHeight="1">
      <c r="K739" s="2"/>
      <c r="L739" s="2"/>
      <c r="M739" s="2"/>
      <c r="N739" s="2"/>
      <c r="O739" s="2"/>
      <c r="P739" s="2"/>
    </row>
    <row r="740" spans="11:16" ht="13.5" customHeight="1">
      <c r="K740" s="2"/>
      <c r="L740" s="2"/>
      <c r="M740" s="2"/>
      <c r="N740" s="2"/>
      <c r="O740" s="2"/>
      <c r="P740" s="2"/>
    </row>
    <row r="741" spans="11:16" ht="13.5" customHeight="1">
      <c r="K741" s="2"/>
      <c r="L741" s="2"/>
      <c r="M741" s="2"/>
      <c r="N741" s="2"/>
      <c r="O741" s="2"/>
      <c r="P741" s="2"/>
    </row>
    <row r="742" spans="11:16" ht="13.5" customHeight="1">
      <c r="K742" s="2"/>
      <c r="L742" s="2"/>
      <c r="M742" s="2"/>
      <c r="N742" s="2"/>
      <c r="O742" s="2"/>
      <c r="P742" s="2"/>
    </row>
    <row r="743" spans="11:16" ht="13.5" customHeight="1">
      <c r="K743" s="2"/>
      <c r="L743" s="2"/>
      <c r="M743" s="2"/>
      <c r="N743" s="2"/>
      <c r="O743" s="2"/>
      <c r="P743" s="2"/>
    </row>
    <row r="744" spans="11:16" ht="13.5" customHeight="1">
      <c r="K744" s="2"/>
      <c r="L744" s="2"/>
      <c r="M744" s="2"/>
      <c r="N744" s="2"/>
      <c r="O744" s="2"/>
      <c r="P744" s="2"/>
    </row>
    <row r="745" spans="11:16" ht="13.5" customHeight="1">
      <c r="K745" s="2"/>
      <c r="L745" s="2"/>
      <c r="M745" s="2"/>
      <c r="N745" s="2"/>
      <c r="O745" s="2"/>
      <c r="P745" s="2"/>
    </row>
    <row r="746" spans="11:16" ht="13.5" customHeight="1">
      <c r="K746" s="2"/>
      <c r="L746" s="2"/>
      <c r="M746" s="2"/>
      <c r="N746" s="2"/>
      <c r="O746" s="2"/>
      <c r="P746" s="2"/>
    </row>
    <row r="747" spans="11:16" ht="13.5" customHeight="1">
      <c r="K747" s="2"/>
      <c r="L747" s="2"/>
      <c r="M747" s="2"/>
      <c r="N747" s="2"/>
      <c r="O747" s="2"/>
      <c r="P747" s="2"/>
    </row>
    <row r="748" spans="11:16" ht="13.5" customHeight="1">
      <c r="K748" s="2"/>
      <c r="L748" s="2"/>
      <c r="M748" s="2"/>
      <c r="N748" s="2"/>
      <c r="O748" s="2"/>
      <c r="P748" s="2"/>
    </row>
    <row r="749" spans="11:16" ht="13.5" customHeight="1">
      <c r="K749" s="2"/>
      <c r="L749" s="2"/>
      <c r="M749" s="2"/>
      <c r="N749" s="2"/>
      <c r="O749" s="2"/>
      <c r="P749" s="2"/>
    </row>
    <row r="750" spans="11:16" ht="13.5" customHeight="1">
      <c r="K750" s="2"/>
      <c r="L750" s="2"/>
      <c r="M750" s="2"/>
      <c r="N750" s="2"/>
      <c r="O750" s="2"/>
      <c r="P750" s="2"/>
    </row>
    <row r="751" spans="11:16" ht="13.5" customHeight="1">
      <c r="K751" s="2"/>
      <c r="L751" s="2"/>
      <c r="M751" s="2"/>
      <c r="N751" s="2"/>
      <c r="O751" s="2"/>
      <c r="P751" s="2"/>
    </row>
    <row r="752" spans="11:16" ht="13.5" customHeight="1">
      <c r="K752" s="2"/>
      <c r="L752" s="2"/>
      <c r="M752" s="2"/>
      <c r="N752" s="2"/>
      <c r="O752" s="2"/>
      <c r="P752" s="2"/>
    </row>
    <row r="753" spans="11:16" ht="13.5" customHeight="1">
      <c r="K753" s="2"/>
      <c r="L753" s="2"/>
      <c r="M753" s="2"/>
      <c r="N753" s="2"/>
      <c r="O753" s="2"/>
      <c r="P753" s="2"/>
    </row>
    <row r="754" spans="11:16" ht="13.5" customHeight="1">
      <c r="K754" s="2"/>
      <c r="L754" s="2"/>
      <c r="M754" s="2"/>
      <c r="N754" s="2"/>
      <c r="O754" s="2"/>
      <c r="P754" s="2"/>
    </row>
    <row r="755" spans="11:16" ht="13.5" customHeight="1">
      <c r="K755" s="2"/>
      <c r="L755" s="2"/>
      <c r="M755" s="2"/>
      <c r="N755" s="2"/>
      <c r="O755" s="2"/>
      <c r="P755" s="2"/>
    </row>
    <row r="756" spans="11:16" ht="13.5" customHeight="1">
      <c r="K756" s="2"/>
      <c r="L756" s="2"/>
      <c r="M756" s="2"/>
      <c r="N756" s="2"/>
      <c r="O756" s="2"/>
      <c r="P756" s="2"/>
    </row>
    <row r="757" spans="11:16" ht="13.5" customHeight="1">
      <c r="K757" s="2"/>
      <c r="L757" s="2"/>
      <c r="M757" s="2"/>
      <c r="N757" s="2"/>
      <c r="O757" s="2"/>
      <c r="P757" s="2"/>
    </row>
    <row r="758" spans="11:16" ht="13.5" customHeight="1">
      <c r="K758" s="2"/>
      <c r="L758" s="2"/>
      <c r="M758" s="2"/>
      <c r="N758" s="2"/>
      <c r="O758" s="2"/>
      <c r="P758" s="2"/>
    </row>
    <row r="759" spans="11:16" ht="13.5" customHeight="1">
      <c r="K759" s="2"/>
      <c r="L759" s="2"/>
      <c r="M759" s="2"/>
      <c r="N759" s="2"/>
      <c r="O759" s="2"/>
      <c r="P759" s="2"/>
    </row>
    <row r="760" spans="11:16" ht="13.5" customHeight="1">
      <c r="K760" s="2"/>
      <c r="L760" s="2"/>
      <c r="M760" s="2"/>
      <c r="N760" s="2"/>
      <c r="O760" s="2"/>
      <c r="P760" s="2"/>
    </row>
    <row r="761" spans="11:16" ht="13.5" customHeight="1">
      <c r="K761" s="2"/>
      <c r="L761" s="2"/>
      <c r="M761" s="2"/>
      <c r="N761" s="2"/>
      <c r="O761" s="2"/>
      <c r="P761" s="2"/>
    </row>
    <row r="762" spans="11:16" ht="13.5" customHeight="1">
      <c r="K762" s="2"/>
      <c r="L762" s="2"/>
      <c r="M762" s="2"/>
      <c r="N762" s="2"/>
      <c r="O762" s="2"/>
      <c r="P762" s="2"/>
    </row>
    <row r="763" spans="11:16" ht="13.5" customHeight="1">
      <c r="K763" s="2"/>
      <c r="L763" s="2"/>
      <c r="M763" s="2"/>
      <c r="N763" s="2"/>
      <c r="O763" s="2"/>
      <c r="P763" s="2"/>
    </row>
    <row r="764" spans="11:16" ht="13.5" customHeight="1">
      <c r="K764" s="2"/>
      <c r="L764" s="2"/>
      <c r="M764" s="2"/>
      <c r="N764" s="2"/>
      <c r="O764" s="2"/>
      <c r="P764" s="2"/>
    </row>
    <row r="765" spans="11:16" ht="13.5" customHeight="1">
      <c r="K765" s="2"/>
      <c r="L765" s="2"/>
      <c r="M765" s="2"/>
      <c r="N765" s="2"/>
      <c r="O765" s="2"/>
      <c r="P765" s="2"/>
    </row>
    <row r="766" spans="11:16" ht="13.5" customHeight="1">
      <c r="K766" s="2"/>
      <c r="L766" s="2"/>
      <c r="M766" s="2"/>
      <c r="N766" s="2"/>
      <c r="O766" s="2"/>
      <c r="P766" s="2"/>
    </row>
    <row r="767" spans="11:16" ht="13.5" customHeight="1">
      <c r="K767" s="2"/>
      <c r="L767" s="2"/>
      <c r="M767" s="2"/>
      <c r="N767" s="2"/>
      <c r="O767" s="2"/>
      <c r="P767" s="2"/>
    </row>
    <row r="768" spans="11:16" ht="13.5" customHeight="1">
      <c r="K768" s="2"/>
      <c r="L768" s="2"/>
      <c r="M768" s="2"/>
      <c r="N768" s="2"/>
      <c r="O768" s="2"/>
      <c r="P768" s="2"/>
    </row>
    <row r="769" spans="11:16" ht="13.5" customHeight="1">
      <c r="K769" s="2"/>
      <c r="L769" s="2"/>
      <c r="M769" s="2"/>
      <c r="N769" s="2"/>
      <c r="O769" s="2"/>
      <c r="P769" s="2"/>
    </row>
    <row r="770" spans="11:16" ht="13.5" customHeight="1">
      <c r="K770" s="2"/>
      <c r="L770" s="2"/>
      <c r="M770" s="2"/>
      <c r="N770" s="2"/>
      <c r="O770" s="2"/>
      <c r="P770" s="2"/>
    </row>
    <row r="771" spans="11:16" ht="13.5" customHeight="1">
      <c r="K771" s="2"/>
      <c r="L771" s="2"/>
      <c r="M771" s="2"/>
      <c r="N771" s="2"/>
      <c r="O771" s="2"/>
      <c r="P771" s="2"/>
    </row>
    <row r="772" spans="11:16" ht="13.5" customHeight="1">
      <c r="K772" s="2"/>
      <c r="L772" s="2"/>
      <c r="M772" s="2"/>
      <c r="N772" s="2"/>
      <c r="O772" s="2"/>
      <c r="P772" s="2"/>
    </row>
    <row r="773" spans="11:16" ht="13.5" customHeight="1">
      <c r="K773" s="2"/>
      <c r="L773" s="2"/>
      <c r="M773" s="2"/>
      <c r="N773" s="2"/>
      <c r="O773" s="2"/>
      <c r="P773" s="2"/>
    </row>
    <row r="774" spans="11:16" ht="13.5" customHeight="1">
      <c r="K774" s="2"/>
      <c r="L774" s="2"/>
      <c r="M774" s="2"/>
      <c r="N774" s="2"/>
      <c r="O774" s="2"/>
      <c r="P774" s="2"/>
    </row>
    <row r="775" spans="11:16" ht="13.5" customHeight="1">
      <c r="K775" s="2"/>
      <c r="L775" s="2"/>
      <c r="M775" s="2"/>
      <c r="N775" s="2"/>
      <c r="O775" s="2"/>
      <c r="P775" s="2"/>
    </row>
    <row r="776" spans="11:16" ht="13.5" customHeight="1">
      <c r="K776" s="2"/>
      <c r="L776" s="2"/>
      <c r="M776" s="2"/>
      <c r="N776" s="2"/>
      <c r="O776" s="2"/>
      <c r="P776" s="2"/>
    </row>
    <row r="777" spans="11:16" ht="13.5" customHeight="1">
      <c r="K777" s="2"/>
      <c r="L777" s="2"/>
      <c r="M777" s="2"/>
      <c r="N777" s="2"/>
      <c r="O777" s="2"/>
      <c r="P777" s="2"/>
    </row>
    <row r="778" spans="11:16" ht="13.5" customHeight="1">
      <c r="K778" s="2"/>
      <c r="L778" s="2"/>
      <c r="M778" s="2"/>
      <c r="N778" s="2"/>
      <c r="O778" s="2"/>
      <c r="P778" s="2"/>
    </row>
    <row r="779" spans="11:16" ht="13.5" customHeight="1">
      <c r="K779" s="2"/>
      <c r="L779" s="2"/>
      <c r="M779" s="2"/>
      <c r="N779" s="2"/>
      <c r="O779" s="2"/>
      <c r="P779" s="2"/>
    </row>
    <row r="780" spans="11:16" ht="13.5" customHeight="1">
      <c r="K780" s="2"/>
      <c r="L780" s="2"/>
      <c r="M780" s="2"/>
      <c r="N780" s="2"/>
      <c r="O780" s="2"/>
      <c r="P780" s="2"/>
    </row>
    <row r="781" spans="11:16" ht="13.5" customHeight="1">
      <c r="K781" s="2"/>
      <c r="L781" s="2"/>
      <c r="M781" s="2"/>
      <c r="N781" s="2"/>
      <c r="O781" s="2"/>
      <c r="P781" s="2"/>
    </row>
    <row r="782" spans="11:16" ht="13.5" customHeight="1">
      <c r="K782" s="2"/>
      <c r="L782" s="2"/>
      <c r="M782" s="2"/>
      <c r="N782" s="2"/>
      <c r="O782" s="2"/>
      <c r="P782" s="2"/>
    </row>
    <row r="783" spans="11:16" ht="13.5" customHeight="1">
      <c r="K783" s="2"/>
      <c r="L783" s="2"/>
      <c r="M783" s="2"/>
      <c r="N783" s="2"/>
      <c r="O783" s="2"/>
      <c r="P783" s="2"/>
    </row>
    <row r="784" spans="11:16" ht="13.5" customHeight="1">
      <c r="K784" s="2"/>
      <c r="L784" s="2"/>
      <c r="M784" s="2"/>
      <c r="N784" s="2"/>
      <c r="O784" s="2"/>
      <c r="P784" s="2"/>
    </row>
    <row r="785" spans="11:16" ht="13.5" customHeight="1">
      <c r="K785" s="2"/>
      <c r="L785" s="2"/>
      <c r="M785" s="2"/>
      <c r="N785" s="2"/>
      <c r="O785" s="2"/>
      <c r="P785" s="2"/>
    </row>
    <row r="786" spans="11:16" ht="13.5" customHeight="1">
      <c r="K786" s="2"/>
      <c r="L786" s="2"/>
      <c r="M786" s="2"/>
      <c r="N786" s="2"/>
      <c r="O786" s="2"/>
      <c r="P786" s="2"/>
    </row>
    <row r="787" spans="11:16" ht="13.5" customHeight="1">
      <c r="K787" s="2"/>
      <c r="L787" s="2"/>
      <c r="M787" s="2"/>
      <c r="N787" s="2"/>
      <c r="O787" s="2"/>
      <c r="P787" s="2"/>
    </row>
    <row r="788" spans="11:16" ht="13.5" customHeight="1">
      <c r="K788" s="2"/>
      <c r="L788" s="2"/>
      <c r="M788" s="2"/>
      <c r="N788" s="2"/>
      <c r="O788" s="2"/>
      <c r="P788" s="2"/>
    </row>
    <row r="789" spans="11:16" ht="13.5" customHeight="1">
      <c r="K789" s="2"/>
      <c r="L789" s="2"/>
      <c r="M789" s="2"/>
      <c r="N789" s="2"/>
      <c r="O789" s="2"/>
      <c r="P789" s="2"/>
    </row>
    <row r="790" spans="11:16" ht="13.5" customHeight="1">
      <c r="K790" s="2"/>
      <c r="L790" s="2"/>
      <c r="M790" s="2"/>
      <c r="N790" s="2"/>
      <c r="O790" s="2"/>
      <c r="P790" s="2"/>
    </row>
    <row r="791" spans="11:16" ht="13.5" customHeight="1">
      <c r="K791" s="2"/>
      <c r="L791" s="2"/>
      <c r="M791" s="2"/>
      <c r="N791" s="2"/>
      <c r="O791" s="2"/>
      <c r="P791" s="2"/>
    </row>
    <row r="792" spans="11:16" ht="13.5" customHeight="1">
      <c r="K792" s="2"/>
      <c r="L792" s="2"/>
      <c r="M792" s="2"/>
      <c r="N792" s="2"/>
      <c r="O792" s="2"/>
      <c r="P792" s="2"/>
    </row>
    <row r="793" spans="11:16" ht="13.5" customHeight="1">
      <c r="K793" s="2"/>
      <c r="L793" s="2"/>
      <c r="M793" s="2"/>
      <c r="N793" s="2"/>
      <c r="O793" s="2"/>
      <c r="P793" s="2"/>
    </row>
    <row r="794" spans="11:16" ht="13.5" customHeight="1">
      <c r="K794" s="2"/>
      <c r="L794" s="2"/>
      <c r="M794" s="2"/>
      <c r="N794" s="2"/>
      <c r="O794" s="2"/>
      <c r="P794" s="2"/>
    </row>
    <row r="795" spans="11:16" ht="13.5" customHeight="1">
      <c r="K795" s="2"/>
      <c r="L795" s="2"/>
      <c r="M795" s="2"/>
      <c r="N795" s="2"/>
      <c r="O795" s="2"/>
      <c r="P795" s="2"/>
    </row>
    <row r="796" spans="11:16" ht="13.5" customHeight="1">
      <c r="K796" s="2"/>
      <c r="L796" s="2"/>
      <c r="M796" s="2"/>
      <c r="N796" s="2"/>
      <c r="O796" s="2"/>
      <c r="P796" s="2"/>
    </row>
    <row r="797" spans="11:16" ht="13.5" customHeight="1">
      <c r="K797" s="2"/>
      <c r="L797" s="2"/>
      <c r="M797" s="2"/>
      <c r="N797" s="2"/>
      <c r="O797" s="2"/>
      <c r="P797" s="2"/>
    </row>
    <row r="798" spans="11:16" ht="13.5" customHeight="1">
      <c r="K798" s="2"/>
      <c r="L798" s="2"/>
      <c r="M798" s="2"/>
      <c r="N798" s="2"/>
      <c r="O798" s="2"/>
      <c r="P798" s="2"/>
    </row>
    <row r="799" spans="11:16" ht="13.5" customHeight="1">
      <c r="K799" s="2"/>
      <c r="L799" s="2"/>
      <c r="M799" s="2"/>
      <c r="N799" s="2"/>
      <c r="O799" s="2"/>
      <c r="P799" s="2"/>
    </row>
    <row r="800" spans="11:16" ht="13.5" customHeight="1">
      <c r="K800" s="2"/>
      <c r="L800" s="2"/>
      <c r="M800" s="2"/>
      <c r="N800" s="2"/>
      <c r="O800" s="2"/>
      <c r="P800" s="2"/>
    </row>
    <row r="801" spans="11:16" ht="13.5" customHeight="1">
      <c r="K801" s="2"/>
      <c r="L801" s="2"/>
      <c r="M801" s="2"/>
      <c r="N801" s="2"/>
      <c r="O801" s="2"/>
      <c r="P801" s="2"/>
    </row>
    <row r="802" spans="11:16" ht="13.5" customHeight="1">
      <c r="K802" s="2"/>
      <c r="L802" s="2"/>
      <c r="M802" s="2"/>
      <c r="N802" s="2"/>
      <c r="O802" s="2"/>
      <c r="P802" s="2"/>
    </row>
    <row r="803" spans="11:16" ht="13.5" customHeight="1">
      <c r="K803" s="2"/>
      <c r="L803" s="2"/>
      <c r="M803" s="2"/>
      <c r="N803" s="2"/>
      <c r="O803" s="2"/>
      <c r="P803" s="2"/>
    </row>
    <row r="804" spans="11:16" ht="13.5" customHeight="1">
      <c r="K804" s="2"/>
      <c r="L804" s="2"/>
      <c r="M804" s="2"/>
      <c r="N804" s="2"/>
      <c r="O804" s="2"/>
      <c r="P804" s="2"/>
    </row>
    <row r="805" spans="11:16" ht="13.5" customHeight="1">
      <c r="K805" s="2"/>
      <c r="L805" s="2"/>
      <c r="M805" s="2"/>
      <c r="N805" s="2"/>
      <c r="O805" s="2"/>
      <c r="P805" s="2"/>
    </row>
    <row r="806" spans="11:16" ht="13.5" customHeight="1">
      <c r="K806" s="2"/>
      <c r="L806" s="2"/>
      <c r="M806" s="2"/>
      <c r="N806" s="2"/>
      <c r="O806" s="2"/>
      <c r="P806" s="2"/>
    </row>
    <row r="807" spans="11:16" ht="13.5" customHeight="1">
      <c r="K807" s="2"/>
      <c r="L807" s="2"/>
      <c r="M807" s="2"/>
      <c r="N807" s="2"/>
      <c r="O807" s="2"/>
      <c r="P807" s="2"/>
    </row>
    <row r="808" spans="11:16" ht="13.5" customHeight="1">
      <c r="K808" s="2"/>
      <c r="L808" s="2"/>
      <c r="M808" s="2"/>
      <c r="N808" s="2"/>
      <c r="O808" s="2"/>
      <c r="P808" s="2"/>
    </row>
    <row r="809" spans="11:16" ht="13.5" customHeight="1">
      <c r="K809" s="2"/>
      <c r="L809" s="2"/>
      <c r="M809" s="2"/>
      <c r="N809" s="2"/>
      <c r="O809" s="2"/>
      <c r="P809" s="2"/>
    </row>
    <row r="810" spans="11:16" ht="13.5" customHeight="1">
      <c r="K810" s="2"/>
      <c r="L810" s="2"/>
      <c r="M810" s="2"/>
      <c r="N810" s="2"/>
      <c r="O810" s="2"/>
      <c r="P810" s="2"/>
    </row>
    <row r="811" spans="11:16" ht="13.5" customHeight="1">
      <c r="K811" s="2"/>
      <c r="L811" s="2"/>
      <c r="M811" s="2"/>
      <c r="N811" s="2"/>
      <c r="O811" s="2"/>
      <c r="P811" s="2"/>
    </row>
    <row r="812" spans="11:16" ht="13.5" customHeight="1">
      <c r="K812" s="2"/>
      <c r="L812" s="2"/>
      <c r="M812" s="2"/>
      <c r="N812" s="2"/>
      <c r="O812" s="2"/>
      <c r="P812" s="2"/>
    </row>
    <row r="813" spans="11:16" ht="13.5" customHeight="1">
      <c r="K813" s="2"/>
      <c r="L813" s="2"/>
      <c r="M813" s="2"/>
      <c r="N813" s="2"/>
      <c r="O813" s="2"/>
      <c r="P813" s="2"/>
    </row>
    <row r="814" spans="11:16" ht="13.5" customHeight="1">
      <c r="K814" s="2"/>
      <c r="L814" s="2"/>
      <c r="M814" s="2"/>
      <c r="N814" s="2"/>
      <c r="O814" s="2"/>
      <c r="P814" s="2"/>
    </row>
    <row r="815" spans="11:16" ht="13.5" customHeight="1">
      <c r="K815" s="2"/>
      <c r="L815" s="2"/>
      <c r="M815" s="2"/>
      <c r="N815" s="2"/>
      <c r="O815" s="2"/>
      <c r="P815" s="2"/>
    </row>
    <row r="816" spans="11:16" ht="13.5" customHeight="1">
      <c r="K816" s="2"/>
      <c r="L816" s="2"/>
      <c r="M816" s="2"/>
      <c r="N816" s="2"/>
      <c r="O816" s="2"/>
      <c r="P816" s="2"/>
    </row>
    <row r="817" spans="11:16" ht="13.5" customHeight="1">
      <c r="K817" s="2"/>
      <c r="L817" s="2"/>
      <c r="M817" s="2"/>
      <c r="N817" s="2"/>
      <c r="O817" s="2"/>
      <c r="P817" s="2"/>
    </row>
    <row r="818" spans="11:16" ht="13.5" customHeight="1">
      <c r="K818" s="2"/>
      <c r="L818" s="2"/>
      <c r="M818" s="2"/>
      <c r="N818" s="2"/>
      <c r="O818" s="2"/>
      <c r="P818" s="2"/>
    </row>
    <row r="819" spans="11:16" ht="13.5" customHeight="1">
      <c r="K819" s="2"/>
      <c r="L819" s="2"/>
      <c r="M819" s="2"/>
      <c r="N819" s="2"/>
      <c r="O819" s="2"/>
      <c r="P819" s="2"/>
    </row>
    <row r="820" spans="11:16" ht="13.5" customHeight="1">
      <c r="K820" s="2"/>
      <c r="L820" s="2"/>
      <c r="M820" s="2"/>
      <c r="N820" s="2"/>
      <c r="O820" s="2"/>
      <c r="P820" s="2"/>
    </row>
    <row r="821" spans="11:16" ht="13.5" customHeight="1">
      <c r="K821" s="2"/>
      <c r="L821" s="2"/>
      <c r="M821" s="2"/>
      <c r="N821" s="2"/>
      <c r="O821" s="2"/>
      <c r="P821" s="2"/>
    </row>
    <row r="822" spans="11:16" ht="13.5" customHeight="1">
      <c r="K822" s="2"/>
      <c r="L822" s="2"/>
      <c r="M822" s="2"/>
      <c r="N822" s="2"/>
      <c r="O822" s="2"/>
      <c r="P822" s="2"/>
    </row>
    <row r="823" spans="11:16" ht="13.5" customHeight="1">
      <c r="K823" s="2"/>
      <c r="L823" s="2"/>
      <c r="M823" s="2"/>
      <c r="N823" s="2"/>
      <c r="O823" s="2"/>
      <c r="P823" s="2"/>
    </row>
    <row r="824" spans="11:16" ht="13.5" customHeight="1">
      <c r="K824" s="2"/>
      <c r="L824" s="2"/>
      <c r="M824" s="2"/>
      <c r="N824" s="2"/>
      <c r="O824" s="2"/>
      <c r="P824" s="2"/>
    </row>
    <row r="825" spans="11:16" ht="13.5" customHeight="1">
      <c r="K825" s="2"/>
      <c r="L825" s="2"/>
      <c r="M825" s="2"/>
      <c r="N825" s="2"/>
      <c r="O825" s="2"/>
      <c r="P825" s="2"/>
    </row>
    <row r="826" spans="11:16" ht="13.5" customHeight="1">
      <c r="K826" s="2"/>
      <c r="L826" s="2"/>
      <c r="M826" s="2"/>
      <c r="N826" s="2"/>
      <c r="O826" s="2"/>
      <c r="P826" s="2"/>
    </row>
    <row r="827" spans="11:16" ht="13.5" customHeight="1">
      <c r="K827" s="2"/>
      <c r="L827" s="2"/>
      <c r="M827" s="2"/>
      <c r="N827" s="2"/>
      <c r="O827" s="2"/>
      <c r="P827" s="2"/>
    </row>
    <row r="828" spans="11:16" ht="13.5" customHeight="1">
      <c r="K828" s="2"/>
      <c r="L828" s="2"/>
      <c r="M828" s="2"/>
      <c r="N828" s="2"/>
      <c r="O828" s="2"/>
      <c r="P828" s="2"/>
    </row>
    <row r="829" spans="11:16" ht="13.5" customHeight="1">
      <c r="K829" s="2"/>
      <c r="L829" s="2"/>
      <c r="M829" s="2"/>
      <c r="N829" s="2"/>
      <c r="O829" s="2"/>
      <c r="P829" s="2"/>
    </row>
    <row r="830" spans="11:16" ht="13.5" customHeight="1">
      <c r="K830" s="2"/>
      <c r="L830" s="2"/>
      <c r="M830" s="2"/>
      <c r="N830" s="2"/>
      <c r="O830" s="2"/>
      <c r="P830" s="2"/>
    </row>
    <row r="831" spans="11:16" ht="13.5" customHeight="1">
      <c r="K831" s="2"/>
      <c r="L831" s="2"/>
      <c r="M831" s="2"/>
      <c r="N831" s="2"/>
      <c r="O831" s="2"/>
      <c r="P831" s="2"/>
    </row>
    <row r="832" spans="11:16" ht="13.5" customHeight="1">
      <c r="K832" s="2"/>
      <c r="L832" s="2"/>
      <c r="M832" s="2"/>
      <c r="N832" s="2"/>
      <c r="O832" s="2"/>
      <c r="P832" s="2"/>
    </row>
    <row r="833" spans="11:16" ht="13.5" customHeight="1">
      <c r="K833" s="2"/>
      <c r="L833" s="2"/>
      <c r="M833" s="2"/>
      <c r="N833" s="2"/>
      <c r="O833" s="2"/>
      <c r="P833" s="2"/>
    </row>
    <row r="834" spans="11:16" ht="13.5" customHeight="1">
      <c r="K834" s="2"/>
      <c r="L834" s="2"/>
      <c r="M834" s="2"/>
      <c r="N834" s="2"/>
      <c r="O834" s="2"/>
      <c r="P834" s="2"/>
    </row>
    <row r="835" spans="11:16" ht="13.5" customHeight="1">
      <c r="K835" s="2"/>
      <c r="L835" s="2"/>
      <c r="M835" s="2"/>
      <c r="N835" s="2"/>
      <c r="O835" s="2"/>
      <c r="P835" s="2"/>
    </row>
    <row r="836" spans="11:16" ht="13.5" customHeight="1">
      <c r="K836" s="2"/>
      <c r="L836" s="2"/>
      <c r="M836" s="2"/>
      <c r="N836" s="2"/>
      <c r="O836" s="2"/>
      <c r="P836" s="2"/>
    </row>
    <row r="837" spans="11:16" ht="13.5" customHeight="1">
      <c r="K837" s="2"/>
      <c r="L837" s="2"/>
      <c r="M837" s="2"/>
      <c r="N837" s="2"/>
      <c r="O837" s="2"/>
      <c r="P837" s="2"/>
    </row>
    <row r="838" spans="11:16" ht="13.5" customHeight="1">
      <c r="K838" s="2"/>
      <c r="L838" s="2"/>
      <c r="M838" s="2"/>
      <c r="N838" s="2"/>
      <c r="O838" s="2"/>
      <c r="P838" s="2"/>
    </row>
    <row r="839" spans="11:16" ht="13.5" customHeight="1">
      <c r="K839" s="2"/>
      <c r="L839" s="2"/>
      <c r="M839" s="2"/>
      <c r="N839" s="2"/>
      <c r="O839" s="2"/>
      <c r="P839" s="2"/>
    </row>
    <row r="840" spans="11:16" ht="13.5" customHeight="1">
      <c r="K840" s="2"/>
      <c r="L840" s="2"/>
      <c r="M840" s="2"/>
      <c r="N840" s="2"/>
      <c r="O840" s="2"/>
      <c r="P840" s="2"/>
    </row>
    <row r="841" spans="11:16" ht="13.5" customHeight="1">
      <c r="K841" s="2"/>
      <c r="L841" s="2"/>
      <c r="M841" s="2"/>
      <c r="N841" s="2"/>
      <c r="O841" s="2"/>
      <c r="P841" s="2"/>
    </row>
    <row r="842" spans="11:16" ht="13.5" customHeight="1">
      <c r="K842" s="2"/>
      <c r="L842" s="2"/>
      <c r="M842" s="2"/>
      <c r="N842" s="2"/>
      <c r="O842" s="2"/>
      <c r="P842" s="2"/>
    </row>
    <row r="843" spans="11:16" ht="13.5" customHeight="1">
      <c r="K843" s="2"/>
      <c r="L843" s="2"/>
      <c r="M843" s="2"/>
      <c r="N843" s="2"/>
      <c r="O843" s="2"/>
      <c r="P843" s="2"/>
    </row>
    <row r="844" spans="11:16" ht="13.5" customHeight="1">
      <c r="K844" s="2"/>
      <c r="L844" s="2"/>
      <c r="M844" s="2"/>
      <c r="N844" s="2"/>
      <c r="O844" s="2"/>
      <c r="P844" s="2"/>
    </row>
    <row r="845" spans="11:16" ht="13.5" customHeight="1">
      <c r="K845" s="2"/>
      <c r="L845" s="2"/>
      <c r="M845" s="2"/>
      <c r="N845" s="2"/>
      <c r="O845" s="2"/>
      <c r="P845" s="2"/>
    </row>
    <row r="846" spans="11:16" ht="13.5" customHeight="1">
      <c r="K846" s="2"/>
      <c r="L846" s="2"/>
      <c r="M846" s="2"/>
      <c r="N846" s="2"/>
      <c r="O846" s="2"/>
      <c r="P846" s="2"/>
    </row>
    <row r="847" spans="11:16" ht="13.5" customHeight="1">
      <c r="K847" s="2"/>
      <c r="L847" s="2"/>
      <c r="M847" s="2"/>
      <c r="N847" s="2"/>
      <c r="O847" s="2"/>
      <c r="P847" s="2"/>
    </row>
    <row r="848" spans="11:16" ht="13.5" customHeight="1">
      <c r="K848" s="2"/>
      <c r="L848" s="2"/>
      <c r="M848" s="2"/>
      <c r="N848" s="2"/>
      <c r="O848" s="2"/>
      <c r="P848" s="2"/>
    </row>
    <row r="849" spans="11:16" ht="13.5" customHeight="1">
      <c r="K849" s="2"/>
      <c r="L849" s="2"/>
      <c r="M849" s="2"/>
      <c r="N849" s="2"/>
      <c r="O849" s="2"/>
      <c r="P849" s="2"/>
    </row>
    <row r="850" spans="11:16" ht="13.5" customHeight="1">
      <c r="K850" s="2"/>
      <c r="L850" s="2"/>
      <c r="M850" s="2"/>
      <c r="N850" s="2"/>
      <c r="O850" s="2"/>
      <c r="P850" s="2"/>
    </row>
    <row r="851" spans="11:16" ht="13.5" customHeight="1">
      <c r="K851" s="2"/>
      <c r="L851" s="2"/>
      <c r="M851" s="2"/>
      <c r="N851" s="2"/>
      <c r="O851" s="2"/>
      <c r="P851" s="2"/>
    </row>
    <row r="852" spans="11:16" ht="13.5" customHeight="1">
      <c r="K852" s="2"/>
      <c r="L852" s="2"/>
      <c r="M852" s="2"/>
      <c r="N852" s="2"/>
      <c r="O852" s="2"/>
      <c r="P852" s="2"/>
    </row>
    <row r="853" spans="11:16" ht="13.5" customHeight="1">
      <c r="K853" s="2"/>
      <c r="L853" s="2"/>
      <c r="M853" s="2"/>
      <c r="N853" s="2"/>
      <c r="O853" s="2"/>
      <c r="P853" s="2"/>
    </row>
    <row r="854" spans="11:16" ht="13.5" customHeight="1">
      <c r="K854" s="2"/>
      <c r="L854" s="2"/>
      <c r="M854" s="2"/>
      <c r="N854" s="2"/>
      <c r="O854" s="2"/>
      <c r="P854" s="2"/>
    </row>
    <row r="855" spans="11:16" ht="13.5" customHeight="1">
      <c r="K855" s="2"/>
      <c r="L855" s="2"/>
      <c r="M855" s="2"/>
      <c r="N855" s="2"/>
      <c r="O855" s="2"/>
      <c r="P855" s="2"/>
    </row>
    <row r="856" spans="11:16" ht="13.5" customHeight="1">
      <c r="K856" s="2"/>
      <c r="L856" s="2"/>
      <c r="M856" s="2"/>
      <c r="N856" s="2"/>
      <c r="O856" s="2"/>
      <c r="P856" s="2"/>
    </row>
    <row r="857" spans="11:16" ht="13.5" customHeight="1">
      <c r="K857" s="2"/>
      <c r="L857" s="2"/>
      <c r="M857" s="2"/>
      <c r="N857" s="2"/>
      <c r="O857" s="2"/>
      <c r="P857" s="2"/>
    </row>
    <row r="858" spans="11:16" ht="13.5" customHeight="1">
      <c r="K858" s="2"/>
      <c r="L858" s="2"/>
      <c r="M858" s="2"/>
      <c r="N858" s="2"/>
      <c r="O858" s="2"/>
      <c r="P858" s="2"/>
    </row>
    <row r="859" spans="11:16" ht="13.5" customHeight="1">
      <c r="K859" s="2"/>
      <c r="L859" s="2"/>
      <c r="M859" s="2"/>
      <c r="N859" s="2"/>
      <c r="O859" s="2"/>
      <c r="P859" s="2"/>
    </row>
    <row r="860" spans="11:16" ht="13.5" customHeight="1">
      <c r="K860" s="2"/>
      <c r="L860" s="2"/>
      <c r="M860" s="2"/>
      <c r="N860" s="2"/>
      <c r="O860" s="2"/>
      <c r="P860" s="2"/>
    </row>
    <row r="861" spans="11:16" ht="13.5" customHeight="1">
      <c r="K861" s="2"/>
      <c r="L861" s="2"/>
      <c r="M861" s="2"/>
      <c r="N861" s="2"/>
      <c r="O861" s="2"/>
      <c r="P861" s="2"/>
    </row>
    <row r="862" spans="11:16" ht="13.5" customHeight="1">
      <c r="K862" s="2"/>
      <c r="L862" s="2"/>
      <c r="M862" s="2"/>
      <c r="N862" s="2"/>
      <c r="O862" s="2"/>
      <c r="P862" s="2"/>
    </row>
    <row r="863" spans="11:16" ht="13.5" customHeight="1">
      <c r="K863" s="2"/>
      <c r="L863" s="2"/>
      <c r="M863" s="2"/>
      <c r="N863" s="2"/>
      <c r="O863" s="2"/>
      <c r="P863" s="2"/>
    </row>
    <row r="864" spans="11:16" ht="13.5" customHeight="1">
      <c r="K864" s="2"/>
      <c r="L864" s="2"/>
      <c r="M864" s="2"/>
      <c r="N864" s="2"/>
      <c r="O864" s="2"/>
      <c r="P864" s="2"/>
    </row>
    <row r="865" spans="11:16" ht="13.5" customHeight="1">
      <c r="K865" s="2"/>
      <c r="L865" s="2"/>
      <c r="M865" s="2"/>
      <c r="N865" s="2"/>
      <c r="O865" s="2"/>
      <c r="P865" s="2"/>
    </row>
    <row r="866" spans="11:16" ht="13.5" customHeight="1">
      <c r="K866" s="2"/>
      <c r="L866" s="2"/>
      <c r="M866" s="2"/>
      <c r="N866" s="2"/>
      <c r="O866" s="2"/>
      <c r="P866" s="2"/>
    </row>
    <row r="867" spans="11:16" ht="13.5" customHeight="1">
      <c r="K867" s="2"/>
      <c r="L867" s="2"/>
      <c r="M867" s="2"/>
      <c r="N867" s="2"/>
      <c r="O867" s="2"/>
      <c r="P867" s="2"/>
    </row>
    <row r="868" spans="11:16" ht="13.5" customHeight="1">
      <c r="K868" s="2"/>
      <c r="L868" s="2"/>
      <c r="M868" s="2"/>
      <c r="N868" s="2"/>
      <c r="O868" s="2"/>
      <c r="P868" s="2"/>
    </row>
    <row r="869" spans="11:16" ht="13.5" customHeight="1">
      <c r="K869" s="2"/>
      <c r="L869" s="2"/>
      <c r="M869" s="2"/>
      <c r="N869" s="2"/>
      <c r="O869" s="2"/>
      <c r="P869" s="2"/>
    </row>
    <row r="870" spans="11:16" ht="13.5" customHeight="1">
      <c r="K870" s="2"/>
      <c r="L870" s="2"/>
      <c r="M870" s="2"/>
      <c r="N870" s="2"/>
      <c r="O870" s="2"/>
      <c r="P870" s="2"/>
    </row>
    <row r="871" spans="11:16" ht="13.5" customHeight="1">
      <c r="K871" s="2"/>
      <c r="L871" s="2"/>
      <c r="M871" s="2"/>
      <c r="N871" s="2"/>
      <c r="O871" s="2"/>
      <c r="P871" s="2"/>
    </row>
    <row r="872" spans="11:16" ht="13.5" customHeight="1">
      <c r="K872" s="2"/>
      <c r="L872" s="2"/>
      <c r="M872" s="2"/>
      <c r="N872" s="2"/>
      <c r="O872" s="2"/>
      <c r="P872" s="2"/>
    </row>
    <row r="873" spans="11:16" ht="13.5" customHeight="1">
      <c r="K873" s="2"/>
      <c r="L873" s="2"/>
      <c r="M873" s="2"/>
      <c r="N873" s="2"/>
      <c r="O873" s="2"/>
      <c r="P873" s="2"/>
    </row>
    <row r="874" spans="11:16" ht="13.5" customHeight="1">
      <c r="K874" s="2"/>
      <c r="L874" s="2"/>
      <c r="M874" s="2"/>
      <c r="N874" s="2"/>
      <c r="O874" s="2"/>
      <c r="P874" s="2"/>
    </row>
    <row r="875" spans="11:16" ht="13.5" customHeight="1">
      <c r="K875" s="2"/>
      <c r="L875" s="2"/>
      <c r="M875" s="2"/>
      <c r="N875" s="2"/>
      <c r="O875" s="2"/>
      <c r="P875" s="2"/>
    </row>
    <row r="876" spans="11:16" ht="13.5" customHeight="1">
      <c r="K876" s="2"/>
      <c r="L876" s="2"/>
      <c r="M876" s="2"/>
      <c r="N876" s="2"/>
      <c r="O876" s="2"/>
      <c r="P876" s="2"/>
    </row>
    <row r="877" spans="11:16" ht="13.5" customHeight="1">
      <c r="K877" s="2"/>
      <c r="L877" s="2"/>
      <c r="M877" s="2"/>
      <c r="N877" s="2"/>
      <c r="O877" s="2"/>
      <c r="P877" s="2"/>
    </row>
    <row r="878" spans="11:16" ht="13.5" customHeight="1">
      <c r="K878" s="2"/>
      <c r="L878" s="2"/>
      <c r="M878" s="2"/>
      <c r="N878" s="2"/>
      <c r="O878" s="2"/>
      <c r="P878" s="2"/>
    </row>
    <row r="879" spans="11:16" ht="13.5" customHeight="1">
      <c r="K879" s="2"/>
      <c r="L879" s="2"/>
      <c r="M879" s="2"/>
      <c r="N879" s="2"/>
      <c r="O879" s="2"/>
      <c r="P879" s="2"/>
    </row>
    <row r="880" spans="11:16" ht="13.5" customHeight="1">
      <c r="K880" s="2"/>
      <c r="L880" s="2"/>
      <c r="M880" s="2"/>
      <c r="N880" s="2"/>
      <c r="O880" s="2"/>
      <c r="P880" s="2"/>
    </row>
    <row r="881" spans="11:16" ht="13.5" customHeight="1">
      <c r="K881" s="2"/>
      <c r="L881" s="2"/>
      <c r="M881" s="2"/>
      <c r="N881" s="2"/>
      <c r="O881" s="2"/>
      <c r="P881" s="2"/>
    </row>
    <row r="882" spans="11:16" ht="13.5" customHeight="1">
      <c r="K882" s="2"/>
      <c r="L882" s="2"/>
      <c r="M882" s="2"/>
      <c r="N882" s="2"/>
      <c r="O882" s="2"/>
      <c r="P882" s="2"/>
    </row>
    <row r="883" spans="11:16" ht="13.5" customHeight="1">
      <c r="K883" s="2"/>
      <c r="L883" s="2"/>
      <c r="M883" s="2"/>
      <c r="N883" s="2"/>
      <c r="O883" s="2"/>
      <c r="P883" s="2"/>
    </row>
    <row r="884" spans="11:16" ht="13.5" customHeight="1">
      <c r="K884" s="2"/>
      <c r="L884" s="2"/>
      <c r="M884" s="2"/>
      <c r="N884" s="2"/>
      <c r="O884" s="2"/>
      <c r="P884" s="2"/>
    </row>
    <row r="885" spans="11:16" ht="13.5" customHeight="1">
      <c r="K885" s="2"/>
      <c r="L885" s="2"/>
      <c r="M885" s="2"/>
      <c r="N885" s="2"/>
      <c r="O885" s="2"/>
      <c r="P885" s="2"/>
    </row>
    <row r="886" spans="11:16" ht="13.5" customHeight="1">
      <c r="K886" s="2"/>
      <c r="L886" s="2"/>
      <c r="M886" s="2"/>
      <c r="N886" s="2"/>
      <c r="O886" s="2"/>
      <c r="P886" s="2"/>
    </row>
    <row r="887" spans="11:16" ht="13.5" customHeight="1">
      <c r="K887" s="2"/>
      <c r="L887" s="2"/>
      <c r="M887" s="2"/>
      <c r="N887" s="2"/>
      <c r="O887" s="2"/>
      <c r="P887" s="2"/>
    </row>
    <row r="888" spans="11:16" ht="13.5" customHeight="1">
      <c r="K888" s="2"/>
      <c r="L888" s="2"/>
      <c r="M888" s="2"/>
      <c r="N888" s="2"/>
      <c r="O888" s="2"/>
      <c r="P888" s="2"/>
    </row>
    <row r="889" spans="11:16" ht="13.5" customHeight="1">
      <c r="K889" s="2"/>
      <c r="L889" s="2"/>
      <c r="M889" s="2"/>
      <c r="N889" s="2"/>
      <c r="O889" s="2"/>
      <c r="P889" s="2"/>
    </row>
    <row r="890" spans="11:16" ht="13.5" customHeight="1">
      <c r="K890" s="2"/>
      <c r="L890" s="2"/>
      <c r="M890" s="2"/>
      <c r="N890" s="2"/>
      <c r="O890" s="2"/>
      <c r="P890" s="2"/>
    </row>
    <row r="891" spans="11:16" ht="13.5" customHeight="1">
      <c r="K891" s="2"/>
      <c r="L891" s="2"/>
      <c r="M891" s="2"/>
      <c r="N891" s="2"/>
      <c r="O891" s="2"/>
      <c r="P891" s="2"/>
    </row>
    <row r="892" spans="11:16" ht="13.5" customHeight="1">
      <c r="K892" s="2"/>
      <c r="L892" s="2"/>
      <c r="M892" s="2"/>
      <c r="N892" s="2"/>
      <c r="O892" s="2"/>
      <c r="P892" s="2"/>
    </row>
    <row r="893" spans="11:16" ht="13.5" customHeight="1">
      <c r="K893" s="2"/>
      <c r="L893" s="2"/>
      <c r="M893" s="2"/>
      <c r="N893" s="2"/>
      <c r="O893" s="2"/>
      <c r="P893" s="2"/>
    </row>
    <row r="894" spans="11:16" ht="13.5" customHeight="1">
      <c r="K894" s="2"/>
      <c r="L894" s="2"/>
      <c r="M894" s="2"/>
      <c r="N894" s="2"/>
      <c r="O894" s="2"/>
      <c r="P894" s="2"/>
    </row>
    <row r="895" spans="11:16" ht="13.5" customHeight="1">
      <c r="K895" s="2"/>
      <c r="L895" s="2"/>
      <c r="M895" s="2"/>
      <c r="N895" s="2"/>
      <c r="O895" s="2"/>
      <c r="P895" s="2"/>
    </row>
    <row r="896" spans="11:16" ht="13.5" customHeight="1">
      <c r="K896" s="2"/>
      <c r="L896" s="2"/>
      <c r="M896" s="2"/>
      <c r="N896" s="2"/>
      <c r="O896" s="2"/>
      <c r="P896" s="2"/>
    </row>
    <row r="897" spans="11:16" ht="13.5" customHeight="1">
      <c r="K897" s="2"/>
      <c r="L897" s="2"/>
      <c r="M897" s="2"/>
      <c r="N897" s="2"/>
      <c r="O897" s="2"/>
      <c r="P897" s="2"/>
    </row>
    <row r="898" spans="11:16" ht="13.5" customHeight="1">
      <c r="K898" s="2"/>
      <c r="L898" s="2"/>
      <c r="M898" s="2"/>
      <c r="N898" s="2"/>
      <c r="O898" s="2"/>
      <c r="P898" s="2"/>
    </row>
    <row r="899" spans="11:16" ht="13.5" customHeight="1">
      <c r="K899" s="2"/>
      <c r="L899" s="2"/>
      <c r="M899" s="2"/>
      <c r="N899" s="2"/>
      <c r="O899" s="2"/>
      <c r="P899" s="2"/>
    </row>
    <row r="900" spans="11:16" ht="13.5" customHeight="1">
      <c r="K900" s="2"/>
      <c r="L900" s="2"/>
      <c r="M900" s="2"/>
      <c r="N900" s="2"/>
      <c r="O900" s="2"/>
      <c r="P900" s="2"/>
    </row>
    <row r="901" spans="11:16" ht="13.5" customHeight="1">
      <c r="K901" s="2"/>
      <c r="L901" s="2"/>
      <c r="M901" s="2"/>
      <c r="N901" s="2"/>
      <c r="O901" s="2"/>
      <c r="P901" s="2"/>
    </row>
    <row r="902" spans="11:16" ht="13.5" customHeight="1">
      <c r="K902" s="2"/>
      <c r="L902" s="2"/>
      <c r="M902" s="2"/>
      <c r="N902" s="2"/>
      <c r="O902" s="2"/>
      <c r="P902" s="2"/>
    </row>
    <row r="903" spans="11:16" ht="13.5" customHeight="1">
      <c r="K903" s="2"/>
      <c r="L903" s="2"/>
      <c r="M903" s="2"/>
      <c r="N903" s="2"/>
      <c r="O903" s="2"/>
      <c r="P903" s="2"/>
    </row>
    <row r="904" spans="11:16" ht="13.5" customHeight="1">
      <c r="K904" s="2"/>
      <c r="L904" s="2"/>
      <c r="M904" s="2"/>
      <c r="N904" s="2"/>
      <c r="O904" s="2"/>
      <c r="P904" s="2"/>
    </row>
    <row r="905" spans="11:16" ht="13.5" customHeight="1">
      <c r="K905" s="2"/>
      <c r="L905" s="2"/>
      <c r="M905" s="2"/>
      <c r="N905" s="2"/>
      <c r="O905" s="2"/>
      <c r="P905" s="2"/>
    </row>
    <row r="906" spans="11:16" ht="13.5" customHeight="1">
      <c r="K906" s="2"/>
      <c r="L906" s="2"/>
      <c r="M906" s="2"/>
      <c r="N906" s="2"/>
      <c r="O906" s="2"/>
      <c r="P906" s="2"/>
    </row>
    <row r="907" spans="11:16" ht="13.5" customHeight="1">
      <c r="K907" s="2"/>
      <c r="L907" s="2"/>
      <c r="M907" s="2"/>
      <c r="N907" s="2"/>
      <c r="O907" s="2"/>
      <c r="P907" s="2"/>
    </row>
    <row r="908" spans="11:16" ht="13.5" customHeight="1">
      <c r="K908" s="2"/>
      <c r="L908" s="2"/>
      <c r="M908" s="2"/>
      <c r="N908" s="2"/>
      <c r="O908" s="2"/>
      <c r="P908" s="2"/>
    </row>
    <row r="909" spans="11:16" ht="13.5" customHeight="1">
      <c r="K909" s="2"/>
      <c r="L909" s="2"/>
      <c r="M909" s="2"/>
      <c r="N909" s="2"/>
      <c r="O909" s="2"/>
      <c r="P909" s="2"/>
    </row>
    <row r="910" spans="11:16" ht="13.5" customHeight="1">
      <c r="K910" s="2"/>
      <c r="L910" s="2"/>
      <c r="M910" s="2"/>
      <c r="N910" s="2"/>
      <c r="O910" s="2"/>
      <c r="P910" s="2"/>
    </row>
    <row r="911" spans="11:16" ht="13.5" customHeight="1">
      <c r="K911" s="2"/>
      <c r="L911" s="2"/>
      <c r="M911" s="2"/>
      <c r="N911" s="2"/>
      <c r="O911" s="2"/>
      <c r="P911" s="2"/>
    </row>
    <row r="912" spans="11:16" ht="13.5" customHeight="1">
      <c r="K912" s="2"/>
      <c r="L912" s="2"/>
      <c r="M912" s="2"/>
      <c r="N912" s="2"/>
      <c r="O912" s="2"/>
      <c r="P912" s="2"/>
    </row>
    <row r="913" spans="11:16" ht="13.5" customHeight="1">
      <c r="K913" s="2"/>
      <c r="L913" s="2"/>
      <c r="M913" s="2"/>
      <c r="N913" s="2"/>
      <c r="O913" s="2"/>
      <c r="P913" s="2"/>
    </row>
    <row r="914" spans="11:16" ht="13.5" customHeight="1">
      <c r="K914" s="2"/>
      <c r="L914" s="2"/>
      <c r="M914" s="2"/>
      <c r="N914" s="2"/>
      <c r="O914" s="2"/>
      <c r="P914" s="2"/>
    </row>
    <row r="915" spans="11:16" ht="13.5" customHeight="1">
      <c r="K915" s="2"/>
      <c r="L915" s="2"/>
      <c r="M915" s="2"/>
      <c r="N915" s="2"/>
      <c r="O915" s="2"/>
      <c r="P915" s="2"/>
    </row>
    <row r="916" spans="11:16" ht="13.5" customHeight="1">
      <c r="K916" s="2"/>
      <c r="L916" s="2"/>
      <c r="M916" s="2"/>
      <c r="N916" s="2"/>
      <c r="O916" s="2"/>
      <c r="P916" s="2"/>
    </row>
    <row r="917" spans="11:16" ht="13.5" customHeight="1">
      <c r="K917" s="2"/>
      <c r="L917" s="2"/>
      <c r="M917" s="2"/>
      <c r="N917" s="2"/>
      <c r="O917" s="2"/>
      <c r="P917" s="2"/>
    </row>
    <row r="918" spans="11:16" ht="13.5" customHeight="1">
      <c r="K918" s="2"/>
      <c r="L918" s="2"/>
      <c r="M918" s="2"/>
      <c r="N918" s="2"/>
      <c r="O918" s="2"/>
      <c r="P918" s="2"/>
    </row>
    <row r="919" spans="11:16" ht="13.5" customHeight="1">
      <c r="K919" s="2"/>
      <c r="L919" s="2"/>
      <c r="M919" s="2"/>
      <c r="N919" s="2"/>
      <c r="O919" s="2"/>
      <c r="P919" s="2"/>
    </row>
    <row r="920" spans="11:16" ht="13.5" customHeight="1">
      <c r="K920" s="2"/>
      <c r="L920" s="2"/>
      <c r="M920" s="2"/>
      <c r="N920" s="2"/>
      <c r="O920" s="2"/>
      <c r="P920" s="2"/>
    </row>
    <row r="921" spans="11:16" ht="13.5" customHeight="1">
      <c r="K921" s="2"/>
      <c r="L921" s="2"/>
      <c r="M921" s="2"/>
      <c r="N921" s="2"/>
      <c r="O921" s="2"/>
      <c r="P921" s="2"/>
    </row>
    <row r="922" spans="11:16" ht="13.5" customHeight="1">
      <c r="K922" s="2"/>
      <c r="L922" s="2"/>
      <c r="M922" s="2"/>
      <c r="N922" s="2"/>
      <c r="O922" s="2"/>
      <c r="P922" s="2"/>
    </row>
    <row r="923" spans="11:16" ht="13.5" customHeight="1">
      <c r="K923" s="2"/>
      <c r="L923" s="2"/>
      <c r="M923" s="2"/>
      <c r="N923" s="2"/>
      <c r="O923" s="2"/>
      <c r="P923" s="2"/>
    </row>
    <row r="924" spans="11:16" ht="13.5" customHeight="1">
      <c r="K924" s="2"/>
      <c r="L924" s="2"/>
      <c r="M924" s="2"/>
      <c r="N924" s="2"/>
      <c r="O924" s="2"/>
      <c r="P924" s="2"/>
    </row>
    <row r="925" spans="11:16" ht="13.5" customHeight="1">
      <c r="K925" s="2"/>
      <c r="L925" s="2"/>
      <c r="M925" s="2"/>
      <c r="N925" s="2"/>
      <c r="O925" s="2"/>
      <c r="P925" s="2"/>
    </row>
    <row r="926" spans="11:16" ht="13.5" customHeight="1">
      <c r="K926" s="2"/>
      <c r="L926" s="2"/>
      <c r="M926" s="2"/>
      <c r="N926" s="2"/>
      <c r="O926" s="2"/>
      <c r="P926" s="2"/>
    </row>
    <row r="927" spans="11:16" ht="13.5" customHeight="1">
      <c r="K927" s="2"/>
      <c r="L927" s="2"/>
      <c r="M927" s="2"/>
      <c r="N927" s="2"/>
      <c r="O927" s="2"/>
      <c r="P927" s="2"/>
    </row>
    <row r="928" spans="11:16" ht="13.5" customHeight="1">
      <c r="K928" s="2"/>
      <c r="L928" s="2"/>
      <c r="M928" s="2"/>
      <c r="N928" s="2"/>
      <c r="O928" s="2"/>
      <c r="P928" s="2"/>
    </row>
    <row r="929" spans="11:16" ht="13.5" customHeight="1">
      <c r="K929" s="2"/>
      <c r="L929" s="2"/>
      <c r="M929" s="2"/>
      <c r="N929" s="2"/>
      <c r="O929" s="2"/>
      <c r="P929" s="2"/>
    </row>
    <row r="930" spans="11:16" ht="13.5" customHeight="1">
      <c r="K930" s="2"/>
      <c r="L930" s="2"/>
      <c r="M930" s="2"/>
      <c r="N930" s="2"/>
      <c r="O930" s="2"/>
      <c r="P930" s="2"/>
    </row>
    <row r="931" spans="11:16" ht="13.5" customHeight="1">
      <c r="K931" s="2"/>
      <c r="L931" s="2"/>
      <c r="M931" s="2"/>
      <c r="N931" s="2"/>
      <c r="O931" s="2"/>
      <c r="P931" s="2"/>
    </row>
    <row r="932" spans="11:16" ht="13.5" customHeight="1">
      <c r="K932" s="2"/>
      <c r="L932" s="2"/>
      <c r="M932" s="2"/>
      <c r="N932" s="2"/>
      <c r="O932" s="2"/>
      <c r="P932" s="2"/>
    </row>
    <row r="933" spans="11:16" ht="13.5" customHeight="1">
      <c r="K933" s="2"/>
      <c r="L933" s="2"/>
      <c r="M933" s="2"/>
      <c r="N933" s="2"/>
      <c r="O933" s="2"/>
      <c r="P933" s="2"/>
    </row>
    <row r="934" spans="11:16" ht="13.5" customHeight="1">
      <c r="K934" s="2"/>
      <c r="L934" s="2"/>
      <c r="M934" s="2"/>
      <c r="N934" s="2"/>
      <c r="O934" s="2"/>
      <c r="P934" s="2"/>
    </row>
    <row r="935" spans="11:16" ht="13.5" customHeight="1">
      <c r="K935" s="2"/>
      <c r="L935" s="2"/>
      <c r="M935" s="2"/>
      <c r="N935" s="2"/>
      <c r="O935" s="2"/>
      <c r="P935" s="2"/>
    </row>
    <row r="936" spans="11:16" ht="13.5" customHeight="1">
      <c r="K936" s="2"/>
      <c r="L936" s="2"/>
      <c r="M936" s="2"/>
      <c r="N936" s="2"/>
      <c r="O936" s="2"/>
      <c r="P936" s="2"/>
    </row>
    <row r="937" spans="11:16" ht="13.5" customHeight="1">
      <c r="K937" s="2"/>
      <c r="L937" s="2"/>
      <c r="M937" s="2"/>
      <c r="N937" s="2"/>
      <c r="O937" s="2"/>
      <c r="P937" s="2"/>
    </row>
    <row r="938" spans="11:16" ht="13.5" customHeight="1">
      <c r="K938" s="2"/>
      <c r="L938" s="2"/>
      <c r="M938" s="2"/>
      <c r="N938" s="2"/>
      <c r="O938" s="2"/>
      <c r="P938" s="2"/>
    </row>
    <row r="939" spans="11:16" ht="13.5" customHeight="1">
      <c r="K939" s="2"/>
      <c r="L939" s="2"/>
      <c r="M939" s="2"/>
      <c r="N939" s="2"/>
      <c r="O939" s="2"/>
      <c r="P939" s="2"/>
    </row>
    <row r="940" spans="11:16" ht="13.5" customHeight="1">
      <c r="K940" s="2"/>
      <c r="L940" s="2"/>
      <c r="M940" s="2"/>
      <c r="N940" s="2"/>
      <c r="O940" s="2"/>
      <c r="P940" s="2"/>
    </row>
    <row r="941" spans="11:16" ht="13.5" customHeight="1">
      <c r="K941" s="2"/>
      <c r="L941" s="2"/>
      <c r="M941" s="2"/>
      <c r="N941" s="2"/>
      <c r="O941" s="2"/>
      <c r="P941" s="2"/>
    </row>
    <row r="942" spans="11:16" ht="13.5" customHeight="1">
      <c r="K942" s="2"/>
      <c r="L942" s="2"/>
      <c r="M942" s="2"/>
      <c r="N942" s="2"/>
      <c r="O942" s="2"/>
      <c r="P942" s="2"/>
    </row>
    <row r="943" spans="11:16" ht="13.5" customHeight="1">
      <c r="K943" s="2"/>
      <c r="L943" s="2"/>
      <c r="M943" s="2"/>
      <c r="N943" s="2"/>
      <c r="O943" s="2"/>
      <c r="P943" s="2"/>
    </row>
    <row r="944" spans="11:16" ht="13.5" customHeight="1">
      <c r="K944" s="2"/>
      <c r="L944" s="2"/>
      <c r="M944" s="2"/>
      <c r="N944" s="2"/>
      <c r="O944" s="2"/>
      <c r="P944" s="2"/>
    </row>
    <row r="945" spans="11:16" ht="13.5" customHeight="1">
      <c r="K945" s="2"/>
      <c r="L945" s="2"/>
      <c r="M945" s="2"/>
      <c r="N945" s="2"/>
      <c r="O945" s="2"/>
      <c r="P945" s="2"/>
    </row>
    <row r="946" spans="11:16" ht="13.5" customHeight="1">
      <c r="K946" s="2"/>
      <c r="L946" s="2"/>
      <c r="M946" s="2"/>
      <c r="N946" s="2"/>
      <c r="O946" s="2"/>
      <c r="P946" s="2"/>
    </row>
    <row r="947" spans="11:16" ht="13.5" customHeight="1">
      <c r="K947" s="2"/>
      <c r="L947" s="2"/>
      <c r="M947" s="2"/>
      <c r="N947" s="2"/>
      <c r="O947" s="2"/>
      <c r="P947" s="2"/>
    </row>
    <row r="948" spans="11:16" ht="13.5" customHeight="1">
      <c r="K948" s="2"/>
      <c r="L948" s="2"/>
      <c r="M948" s="2"/>
      <c r="N948" s="2"/>
      <c r="O948" s="2"/>
      <c r="P948" s="2"/>
    </row>
    <row r="949" spans="11:16" ht="13.5" customHeight="1">
      <c r="K949" s="2"/>
      <c r="L949" s="2"/>
      <c r="M949" s="2"/>
      <c r="N949" s="2"/>
      <c r="O949" s="2"/>
      <c r="P949" s="2"/>
    </row>
    <row r="950" spans="11:16" ht="13.5" customHeight="1">
      <c r="K950" s="2"/>
      <c r="L950" s="2"/>
      <c r="M950" s="2"/>
      <c r="N950" s="2"/>
      <c r="O950" s="2"/>
      <c r="P950" s="2"/>
    </row>
    <row r="951" spans="11:16" ht="13.5" customHeight="1">
      <c r="K951" s="2"/>
      <c r="L951" s="2"/>
      <c r="M951" s="2"/>
      <c r="N951" s="2"/>
      <c r="O951" s="2"/>
      <c r="P951" s="2"/>
    </row>
    <row r="952" spans="11:16" ht="13.5" customHeight="1">
      <c r="K952" s="2"/>
      <c r="L952" s="2"/>
      <c r="M952" s="2"/>
      <c r="N952" s="2"/>
      <c r="O952" s="2"/>
      <c r="P952" s="2"/>
    </row>
    <row r="953" spans="11:16" ht="13.5" customHeight="1">
      <c r="K953" s="2"/>
      <c r="L953" s="2"/>
      <c r="M953" s="2"/>
      <c r="N953" s="2"/>
      <c r="O953" s="2"/>
      <c r="P953" s="2"/>
    </row>
    <row r="954" spans="11:16" ht="13.5" customHeight="1">
      <c r="K954" s="2"/>
      <c r="L954" s="2"/>
      <c r="M954" s="2"/>
      <c r="N954" s="2"/>
      <c r="O954" s="2"/>
      <c r="P954" s="2"/>
    </row>
    <row r="955" spans="11:16" ht="13.5" customHeight="1">
      <c r="K955" s="2"/>
      <c r="L955" s="2"/>
      <c r="M955" s="2"/>
      <c r="N955" s="2"/>
      <c r="O955" s="2"/>
      <c r="P955" s="2"/>
    </row>
    <row r="956" spans="11:16" ht="13.5" customHeight="1">
      <c r="K956" s="2"/>
      <c r="L956" s="2"/>
      <c r="M956" s="2"/>
      <c r="N956" s="2"/>
      <c r="O956" s="2"/>
      <c r="P956" s="2"/>
    </row>
    <row r="957" spans="11:16" ht="13.5" customHeight="1">
      <c r="K957" s="2"/>
      <c r="L957" s="2"/>
      <c r="M957" s="2"/>
      <c r="N957" s="2"/>
      <c r="O957" s="2"/>
      <c r="P957" s="2"/>
    </row>
    <row r="958" spans="11:16" ht="13.5" customHeight="1">
      <c r="K958" s="2"/>
      <c r="L958" s="2"/>
      <c r="M958" s="2"/>
      <c r="N958" s="2"/>
      <c r="O958" s="2"/>
      <c r="P958" s="2"/>
    </row>
    <row r="959" spans="11:16" ht="13.5" customHeight="1">
      <c r="K959" s="2"/>
      <c r="L959" s="2"/>
      <c r="M959" s="2"/>
      <c r="N959" s="2"/>
      <c r="O959" s="2"/>
      <c r="P959" s="2"/>
    </row>
    <row r="960" spans="11:16" ht="13.5" customHeight="1">
      <c r="K960" s="2"/>
      <c r="L960" s="2"/>
      <c r="M960" s="2"/>
      <c r="N960" s="2"/>
      <c r="O960" s="2"/>
      <c r="P960" s="2"/>
    </row>
    <row r="961" spans="11:16" ht="13.5" customHeight="1">
      <c r="K961" s="2"/>
      <c r="L961" s="2"/>
      <c r="M961" s="2"/>
      <c r="N961" s="2"/>
      <c r="O961" s="2"/>
      <c r="P961" s="2"/>
    </row>
    <row r="962" spans="11:16" ht="13.5" customHeight="1">
      <c r="K962" s="2"/>
      <c r="L962" s="2"/>
      <c r="M962" s="2"/>
      <c r="N962" s="2"/>
      <c r="O962" s="2"/>
      <c r="P962" s="2"/>
    </row>
    <row r="963" spans="11:16" ht="13.5" customHeight="1">
      <c r="K963" s="2"/>
      <c r="L963" s="2"/>
      <c r="M963" s="2"/>
      <c r="N963" s="2"/>
      <c r="O963" s="2"/>
      <c r="P963" s="2"/>
    </row>
    <row r="964" spans="11:16" ht="13.5" customHeight="1">
      <c r="K964" s="2"/>
      <c r="L964" s="2"/>
      <c r="M964" s="2"/>
      <c r="N964" s="2"/>
      <c r="O964" s="2"/>
      <c r="P964" s="2"/>
    </row>
    <row r="965" spans="11:16" ht="13.5" customHeight="1">
      <c r="K965" s="2"/>
      <c r="L965" s="2"/>
      <c r="M965" s="2"/>
      <c r="N965" s="2"/>
      <c r="O965" s="2"/>
      <c r="P965" s="2"/>
    </row>
    <row r="966" spans="11:16" ht="13.5" customHeight="1">
      <c r="K966" s="2"/>
      <c r="L966" s="2"/>
      <c r="M966" s="2"/>
      <c r="N966" s="2"/>
      <c r="O966" s="2"/>
      <c r="P966" s="2"/>
    </row>
    <row r="967" spans="11:16" ht="13.5" customHeight="1">
      <c r="K967" s="2"/>
      <c r="L967" s="2"/>
      <c r="M967" s="2"/>
      <c r="N967" s="2"/>
      <c r="O967" s="2"/>
      <c r="P967" s="2"/>
    </row>
    <row r="968" spans="11:16" ht="13.5" customHeight="1">
      <c r="K968" s="2"/>
      <c r="L968" s="2"/>
      <c r="M968" s="2"/>
      <c r="N968" s="2"/>
      <c r="O968" s="2"/>
      <c r="P968" s="2"/>
    </row>
    <row r="969" spans="11:16" ht="13.5" customHeight="1">
      <c r="K969" s="2"/>
      <c r="L969" s="2"/>
      <c r="M969" s="2"/>
      <c r="N969" s="2"/>
      <c r="O969" s="2"/>
      <c r="P969" s="2"/>
    </row>
    <row r="970" spans="11:16" ht="13.5" customHeight="1">
      <c r="K970" s="2"/>
      <c r="L970" s="2"/>
      <c r="M970" s="2"/>
      <c r="N970" s="2"/>
      <c r="O970" s="2"/>
      <c r="P970" s="2"/>
    </row>
    <row r="971" spans="11:16" ht="13.5" customHeight="1">
      <c r="K971" s="2"/>
      <c r="L971" s="2"/>
      <c r="M971" s="2"/>
      <c r="N971" s="2"/>
      <c r="O971" s="2"/>
      <c r="P971" s="2"/>
    </row>
    <row r="972" spans="11:16" ht="13.5" customHeight="1">
      <c r="K972" s="2"/>
      <c r="L972" s="2"/>
      <c r="M972" s="2"/>
      <c r="N972" s="2"/>
      <c r="O972" s="2"/>
      <c r="P972" s="2"/>
    </row>
    <row r="973" spans="11:16" ht="13.5" customHeight="1">
      <c r="K973" s="2"/>
      <c r="L973" s="2"/>
      <c r="M973" s="2"/>
      <c r="N973" s="2"/>
      <c r="O973" s="2"/>
      <c r="P973" s="2"/>
    </row>
    <row r="974" spans="11:16" ht="13.5" customHeight="1">
      <c r="K974" s="2"/>
      <c r="L974" s="2"/>
      <c r="M974" s="2"/>
      <c r="N974" s="2"/>
      <c r="O974" s="2"/>
      <c r="P974" s="2"/>
    </row>
    <row r="975" spans="11:16" ht="13.5" customHeight="1">
      <c r="K975" s="2"/>
      <c r="L975" s="2"/>
      <c r="M975" s="2"/>
      <c r="N975" s="2"/>
      <c r="O975" s="2"/>
      <c r="P975" s="2"/>
    </row>
    <row r="976" spans="11:16" ht="13.5" customHeight="1">
      <c r="K976" s="2"/>
      <c r="L976" s="2"/>
      <c r="M976" s="2"/>
      <c r="N976" s="2"/>
      <c r="O976" s="2"/>
      <c r="P976" s="2"/>
    </row>
    <row r="977" spans="11:16" ht="13.5" customHeight="1">
      <c r="K977" s="2"/>
      <c r="L977" s="2"/>
      <c r="M977" s="2"/>
      <c r="N977" s="2"/>
      <c r="O977" s="2"/>
      <c r="P977" s="2"/>
    </row>
    <row r="978" spans="11:16" ht="13.5" customHeight="1">
      <c r="K978" s="2"/>
      <c r="L978" s="2"/>
      <c r="M978" s="2"/>
      <c r="N978" s="2"/>
      <c r="O978" s="2"/>
      <c r="P978" s="2"/>
    </row>
    <row r="979" spans="11:16" ht="13.5" customHeight="1">
      <c r="K979" s="2"/>
      <c r="L979" s="2"/>
      <c r="M979" s="2"/>
      <c r="N979" s="2"/>
      <c r="O979" s="2"/>
      <c r="P979" s="2"/>
    </row>
    <row r="980" spans="11:16" ht="13.5" customHeight="1">
      <c r="K980" s="2"/>
      <c r="L980" s="2"/>
      <c r="M980" s="2"/>
      <c r="N980" s="2"/>
      <c r="O980" s="2"/>
      <c r="P980" s="2"/>
    </row>
    <row r="981" spans="11:16" ht="13.5" customHeight="1">
      <c r="K981" s="2"/>
      <c r="L981" s="2"/>
      <c r="M981" s="2"/>
      <c r="N981" s="2"/>
      <c r="O981" s="2"/>
      <c r="P981" s="2"/>
    </row>
    <row r="982" spans="11:16" ht="13.5" customHeight="1">
      <c r="K982" s="2"/>
      <c r="L982" s="2"/>
      <c r="M982" s="2"/>
      <c r="N982" s="2"/>
      <c r="O982" s="2"/>
      <c r="P982" s="2"/>
    </row>
    <row r="983" spans="11:16" ht="13.5" customHeight="1">
      <c r="K983" s="2"/>
      <c r="L983" s="2"/>
      <c r="M983" s="2"/>
      <c r="N983" s="2"/>
      <c r="O983" s="2"/>
      <c r="P983" s="2"/>
    </row>
    <row r="984" spans="11:16" ht="13.5" customHeight="1">
      <c r="K984" s="2"/>
      <c r="L984" s="2"/>
      <c r="M984" s="2"/>
      <c r="N984" s="2"/>
      <c r="O984" s="2"/>
      <c r="P984" s="2"/>
    </row>
    <row r="985" spans="11:16" ht="13.5" customHeight="1">
      <c r="K985" s="2"/>
      <c r="L985" s="2"/>
      <c r="M985" s="2"/>
      <c r="N985" s="2"/>
      <c r="O985" s="2"/>
      <c r="P985" s="2"/>
    </row>
    <row r="986" spans="11:16" ht="13.5" customHeight="1">
      <c r="K986" s="2"/>
      <c r="L986" s="2"/>
      <c r="M986" s="2"/>
      <c r="N986" s="2"/>
      <c r="O986" s="2"/>
      <c r="P986" s="2"/>
    </row>
    <row r="987" spans="11:16" ht="13.5" customHeight="1">
      <c r="K987" s="2"/>
      <c r="L987" s="2"/>
      <c r="M987" s="2"/>
      <c r="N987" s="2"/>
      <c r="O987" s="2"/>
      <c r="P987" s="2"/>
    </row>
    <row r="988" spans="11:16" ht="13.5" customHeight="1">
      <c r="K988" s="2"/>
      <c r="L988" s="2"/>
      <c r="M988" s="2"/>
      <c r="N988" s="2"/>
      <c r="O988" s="2"/>
      <c r="P988" s="2"/>
    </row>
    <row r="989" spans="11:16" ht="13.5" customHeight="1">
      <c r="K989" s="2"/>
      <c r="L989" s="2"/>
      <c r="M989" s="2"/>
      <c r="N989" s="2"/>
      <c r="O989" s="2"/>
      <c r="P989" s="2"/>
    </row>
    <row r="990" spans="11:16" ht="13.5" customHeight="1">
      <c r="K990" s="2"/>
      <c r="L990" s="2"/>
      <c r="M990" s="2"/>
      <c r="N990" s="2"/>
      <c r="O990" s="2"/>
      <c r="P990" s="2"/>
    </row>
    <row r="991" spans="11:16" ht="13.5" customHeight="1">
      <c r="K991" s="2"/>
      <c r="L991" s="2"/>
      <c r="M991" s="2"/>
      <c r="N991" s="2"/>
      <c r="O991" s="2"/>
      <c r="P991" s="2"/>
    </row>
    <row r="992" spans="11:16" ht="13.5" customHeight="1">
      <c r="K992" s="2"/>
      <c r="L992" s="2"/>
      <c r="M992" s="2"/>
      <c r="N992" s="2"/>
      <c r="O992" s="2"/>
      <c r="P992" s="2"/>
    </row>
    <row r="993" spans="11:16" ht="13.5" customHeight="1">
      <c r="K993" s="2"/>
      <c r="L993" s="2"/>
      <c r="M993" s="2"/>
      <c r="N993" s="2"/>
      <c r="O993" s="2"/>
      <c r="P993" s="2"/>
    </row>
    <row r="994" spans="11:16" ht="13.5" customHeight="1">
      <c r="K994" s="2"/>
      <c r="L994" s="2"/>
      <c r="M994" s="2"/>
      <c r="N994" s="2"/>
      <c r="O994" s="2"/>
      <c r="P994" s="2"/>
    </row>
    <row r="995" spans="11:16" ht="13.5" customHeight="1">
      <c r="K995" s="2"/>
      <c r="L995" s="2"/>
      <c r="M995" s="2"/>
      <c r="N995" s="2"/>
      <c r="O995" s="2"/>
      <c r="P995" s="2"/>
    </row>
    <row r="996" spans="11:16" ht="13.5" customHeight="1">
      <c r="K996" s="2"/>
      <c r="L996" s="2"/>
      <c r="M996" s="2"/>
      <c r="N996" s="2"/>
      <c r="O996" s="2"/>
      <c r="P996" s="2"/>
    </row>
    <row r="997" spans="11:16" ht="13.5" customHeight="1">
      <c r="K997" s="2"/>
      <c r="L997" s="2"/>
      <c r="M997" s="2"/>
      <c r="N997" s="2"/>
      <c r="O997" s="2"/>
      <c r="P997" s="2"/>
    </row>
    <row r="998" spans="11:16" ht="13.5" customHeight="1">
      <c r="K998" s="2"/>
      <c r="L998" s="2"/>
      <c r="M998" s="2"/>
      <c r="N998" s="2"/>
      <c r="O998" s="2"/>
      <c r="P998" s="2"/>
    </row>
    <row r="999" spans="11:16" ht="13.5" customHeight="1">
      <c r="K999" s="2"/>
      <c r="L999" s="2"/>
      <c r="M999" s="2"/>
      <c r="N999" s="2"/>
      <c r="O999" s="2"/>
      <c r="P999" s="2"/>
    </row>
    <row r="1000" spans="11:16" ht="13.5" customHeight="1">
      <c r="K1000" s="2"/>
      <c r="L1000" s="2"/>
      <c r="M1000" s="2"/>
      <c r="N1000" s="2"/>
      <c r="O1000" s="2"/>
      <c r="P1000" s="2"/>
    </row>
  </sheetData>
  <mergeCells count="30">
    <mergeCell ref="B52:G52"/>
    <mergeCell ref="B33:B34"/>
    <mergeCell ref="C33:C34"/>
    <mergeCell ref="B35:B36"/>
    <mergeCell ref="C35:C36"/>
    <mergeCell ref="G42:J42"/>
    <mergeCell ref="E43:J43"/>
    <mergeCell ref="E44:J44"/>
    <mergeCell ref="B29:B30"/>
    <mergeCell ref="C29:C30"/>
    <mergeCell ref="B31:B32"/>
    <mergeCell ref="C31:C32"/>
    <mergeCell ref="E45:J45"/>
    <mergeCell ref="B23:B24"/>
    <mergeCell ref="C23:C24"/>
    <mergeCell ref="C25:C26"/>
    <mergeCell ref="B25:B26"/>
    <mergeCell ref="B27:B28"/>
    <mergeCell ref="C27:C28"/>
    <mergeCell ref="B15:J15"/>
    <mergeCell ref="B16:J16"/>
    <mergeCell ref="B17:J17"/>
    <mergeCell ref="B18:P18"/>
    <mergeCell ref="B21:B22"/>
    <mergeCell ref="C21:C22"/>
    <mergeCell ref="B6:G6"/>
    <mergeCell ref="B7:G7"/>
    <mergeCell ref="B12:G12"/>
    <mergeCell ref="B13:P13"/>
    <mergeCell ref="B14:P14"/>
  </mergeCells>
  <pageMargins left="0.51181102362204722" right="0.51181102362204722" top="0.78740157480314965" bottom="0.78740157480314965" header="0" footer="0"/>
  <pageSetup scale="5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30"/>
  <sheetViews>
    <sheetView tabSelected="1" workbookViewId="0">
      <selection activeCell="H48" sqref="A3:H48"/>
    </sheetView>
  </sheetViews>
  <sheetFormatPr defaultColWidth="12.59765625" defaultRowHeight="15" customHeight="1"/>
  <cols>
    <col min="1" max="3" width="8.59765625" customWidth="1"/>
    <col min="4" max="4" width="56.3984375" customWidth="1"/>
    <col min="5" max="6" width="8.59765625" customWidth="1"/>
    <col min="7" max="7" width="9.09765625" customWidth="1"/>
    <col min="8" max="8" width="12" customWidth="1"/>
    <col min="9" max="26" width="8.59765625" customWidth="1"/>
  </cols>
  <sheetData>
    <row r="1" spans="1:26" ht="13.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3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3.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3.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3.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3.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3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3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3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3.5" customHeight="1"/>
    <row r="11" spans="1:26" ht="15" customHeight="1">
      <c r="A11" s="159" t="s">
        <v>0</v>
      </c>
      <c r="B11" s="160"/>
      <c r="C11" s="160"/>
      <c r="D11" s="160"/>
      <c r="E11" s="160"/>
      <c r="F11" s="160"/>
      <c r="G11" s="160"/>
      <c r="H11" s="160"/>
      <c r="I11" s="6"/>
      <c r="J11" s="6"/>
      <c r="K11" s="6"/>
      <c r="L11" s="6"/>
      <c r="M11" s="6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3.5" customHeight="1">
      <c r="A12" s="159" t="s">
        <v>1</v>
      </c>
      <c r="B12" s="160"/>
      <c r="C12" s="160"/>
      <c r="D12" s="160"/>
      <c r="E12" s="160"/>
      <c r="F12" s="160"/>
      <c r="G12" s="160"/>
      <c r="H12" s="160"/>
      <c r="I12" s="6"/>
      <c r="J12" s="6"/>
      <c r="K12" s="6"/>
      <c r="L12" s="6"/>
      <c r="M12" s="6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3.5" customHeight="1">
      <c r="A13" s="5"/>
      <c r="B13" s="5"/>
      <c r="C13" s="5"/>
      <c r="D13" s="5"/>
      <c r="E13" s="5"/>
      <c r="F13" s="5"/>
      <c r="G13" s="5"/>
      <c r="H13" s="5"/>
      <c r="I13" s="6"/>
      <c r="J13" s="6"/>
      <c r="K13" s="6"/>
      <c r="L13" s="6"/>
      <c r="M13" s="6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5.5" customHeight="1">
      <c r="A14" s="212" t="s">
        <v>272</v>
      </c>
      <c r="B14" s="160"/>
      <c r="C14" s="160"/>
      <c r="D14" s="160"/>
      <c r="E14" s="160"/>
      <c r="F14" s="160"/>
      <c r="G14" s="160"/>
      <c r="H14" s="160"/>
    </row>
    <row r="15" spans="1:26" s="134" customFormat="1" ht="25.5" customHeight="1">
      <c r="A15" s="136"/>
    </row>
    <row r="16" spans="1:26" s="134" customFormat="1" ht="13.5" customHeight="1">
      <c r="A16" s="148" t="s">
        <v>212</v>
      </c>
      <c r="B16" s="149" t="s">
        <v>273</v>
      </c>
      <c r="C16" s="149"/>
      <c r="D16" s="149"/>
      <c r="E16" s="150"/>
      <c r="F16" s="151"/>
      <c r="G16" s="152"/>
      <c r="H16" s="153"/>
      <c r="I16" s="94"/>
      <c r="J16" s="94"/>
      <c r="K16" s="94"/>
      <c r="L16" s="94"/>
      <c r="M16" s="94"/>
      <c r="N16" s="94"/>
    </row>
    <row r="17" spans="1:14" s="134" customFormat="1" ht="13.5" customHeight="1">
      <c r="A17" s="213" t="s">
        <v>13</v>
      </c>
      <c r="B17" s="215" t="s">
        <v>274</v>
      </c>
      <c r="C17" s="216"/>
      <c r="D17" s="219" t="s">
        <v>275</v>
      </c>
      <c r="E17" s="220" t="s">
        <v>15</v>
      </c>
      <c r="F17" s="221" t="s">
        <v>276</v>
      </c>
      <c r="G17" s="206" t="s">
        <v>277</v>
      </c>
      <c r="H17" s="207"/>
      <c r="I17" s="95"/>
      <c r="J17" s="95"/>
      <c r="K17" s="95"/>
      <c r="L17" s="95"/>
      <c r="M17" s="95"/>
      <c r="N17" s="95"/>
    </row>
    <row r="18" spans="1:14" s="134" customFormat="1" ht="13.5" customHeight="1">
      <c r="A18" s="214"/>
      <c r="B18" s="217"/>
      <c r="C18" s="218"/>
      <c r="D18" s="214"/>
      <c r="E18" s="214"/>
      <c r="F18" s="214"/>
      <c r="G18" s="96" t="s">
        <v>278</v>
      </c>
      <c r="H18" s="97" t="s">
        <v>19</v>
      </c>
      <c r="I18" s="95"/>
      <c r="J18" s="98" t="s">
        <v>279</v>
      </c>
      <c r="K18" s="95"/>
      <c r="L18" s="95"/>
      <c r="M18" s="95"/>
      <c r="N18" s="95"/>
    </row>
    <row r="19" spans="1:14" s="134" customFormat="1" ht="36" customHeight="1">
      <c r="A19" s="99">
        <v>1</v>
      </c>
      <c r="B19" s="100" t="s">
        <v>280</v>
      </c>
      <c r="C19" s="100">
        <v>5839</v>
      </c>
      <c r="D19" s="101" t="s">
        <v>281</v>
      </c>
      <c r="E19" s="102" t="s">
        <v>282</v>
      </c>
      <c r="F19" s="103">
        <v>2E-3</v>
      </c>
      <c r="G19" s="104">
        <v>12.18</v>
      </c>
      <c r="H19" s="105">
        <f>ROUND(G19*F19,2)</f>
        <v>0.02</v>
      </c>
      <c r="I19" s="95"/>
      <c r="J19" s="98" t="s">
        <v>283</v>
      </c>
      <c r="K19" s="95"/>
      <c r="L19" s="95"/>
      <c r="M19" s="95"/>
      <c r="N19" s="95"/>
    </row>
    <row r="20" spans="1:14" s="134" customFormat="1" ht="48" customHeight="1">
      <c r="A20" s="99">
        <v>2</v>
      </c>
      <c r="B20" s="100" t="s">
        <v>280</v>
      </c>
      <c r="C20" s="100">
        <v>5841</v>
      </c>
      <c r="D20" s="101" t="s">
        <v>284</v>
      </c>
      <c r="E20" s="102" t="s">
        <v>282</v>
      </c>
      <c r="F20" s="103">
        <v>4.0000000000000001E-3</v>
      </c>
      <c r="G20" s="104">
        <v>6.12</v>
      </c>
      <c r="H20" s="105">
        <f t="shared" ref="H20:H26" si="0">ROUND(G20*F20,2)</f>
        <v>0.02</v>
      </c>
      <c r="I20" s="106" t="s">
        <v>310</v>
      </c>
      <c r="J20" s="107" t="s">
        <v>285</v>
      </c>
      <c r="K20" s="107" t="s">
        <v>286</v>
      </c>
      <c r="L20" s="107" t="s">
        <v>287</v>
      </c>
      <c r="M20" s="107" t="s">
        <v>271</v>
      </c>
      <c r="N20" s="95"/>
    </row>
    <row r="21" spans="1:14" s="134" customFormat="1" ht="42" customHeight="1">
      <c r="A21" s="99">
        <v>3</v>
      </c>
      <c r="B21" s="99" t="s">
        <v>288</v>
      </c>
      <c r="C21" s="99">
        <v>41901</v>
      </c>
      <c r="D21" s="108" t="s">
        <v>289</v>
      </c>
      <c r="E21" s="109" t="s">
        <v>290</v>
      </c>
      <c r="F21" s="110">
        <v>1.2</v>
      </c>
      <c r="G21" s="111">
        <f>ROUND(I21*(1+M21),2)</f>
        <v>8.98</v>
      </c>
      <c r="H21" s="105">
        <f t="shared" si="0"/>
        <v>10.78</v>
      </c>
      <c r="I21" s="112">
        <v>6.9506199999999998</v>
      </c>
      <c r="J21" s="113">
        <v>0.2</v>
      </c>
      <c r="K21" s="113">
        <v>1.6500000000000001E-2</v>
      </c>
      <c r="L21" s="113">
        <v>7.5999999999999998E-2</v>
      </c>
      <c r="M21" s="114">
        <f>L21+K21+J21</f>
        <v>0.29249999999999998</v>
      </c>
      <c r="N21" s="95"/>
    </row>
    <row r="22" spans="1:14" s="134" customFormat="1" ht="69.75" customHeight="1">
      <c r="A22" s="99">
        <v>4</v>
      </c>
      <c r="B22" s="100" t="s">
        <v>280</v>
      </c>
      <c r="C22" s="100">
        <v>83362</v>
      </c>
      <c r="D22" s="101" t="s">
        <v>291</v>
      </c>
      <c r="E22" s="102" t="s">
        <v>282</v>
      </c>
      <c r="F22" s="103">
        <v>1E-3</v>
      </c>
      <c r="G22" s="104">
        <v>290.05</v>
      </c>
      <c r="H22" s="105">
        <f t="shared" si="0"/>
        <v>0.28999999999999998</v>
      </c>
      <c r="I22" s="95"/>
      <c r="J22" s="115" t="s">
        <v>292</v>
      </c>
      <c r="K22" s="95"/>
      <c r="L22" s="95"/>
      <c r="M22" s="95"/>
      <c r="N22" s="95"/>
    </row>
    <row r="23" spans="1:14" s="134" customFormat="1" ht="27" customHeight="1">
      <c r="A23" s="99">
        <v>5</v>
      </c>
      <c r="B23" s="99" t="s">
        <v>280</v>
      </c>
      <c r="C23" s="99">
        <v>88316</v>
      </c>
      <c r="D23" s="108" t="s">
        <v>293</v>
      </c>
      <c r="E23" s="109" t="s">
        <v>282</v>
      </c>
      <c r="F23" s="110">
        <v>5.7999999999999996E-3</v>
      </c>
      <c r="G23" s="111">
        <v>25.81</v>
      </c>
      <c r="H23" s="105">
        <f t="shared" si="0"/>
        <v>0.15</v>
      </c>
      <c r="I23" s="95"/>
      <c r="J23" s="115" t="s">
        <v>294</v>
      </c>
      <c r="K23" s="95"/>
      <c r="L23" s="95"/>
      <c r="M23" s="95"/>
      <c r="N23" s="95"/>
    </row>
    <row r="24" spans="1:14" s="134" customFormat="1" ht="46.5" customHeight="1">
      <c r="A24" s="99">
        <v>6</v>
      </c>
      <c r="B24" s="99" t="s">
        <v>280</v>
      </c>
      <c r="C24" s="99">
        <v>89035</v>
      </c>
      <c r="D24" s="108" t="s">
        <v>295</v>
      </c>
      <c r="E24" s="109" t="s">
        <v>282</v>
      </c>
      <c r="F24" s="110">
        <v>1.6999999999999999E-3</v>
      </c>
      <c r="G24" s="111">
        <v>141.06</v>
      </c>
      <c r="H24" s="105">
        <f t="shared" si="0"/>
        <v>0.24</v>
      </c>
      <c r="I24" s="95"/>
      <c r="J24" s="95"/>
      <c r="K24" s="95"/>
      <c r="L24" s="95"/>
      <c r="M24" s="95"/>
      <c r="N24" s="95"/>
    </row>
    <row r="25" spans="1:14" s="134" customFormat="1" ht="39" customHeight="1">
      <c r="A25" s="99">
        <v>7</v>
      </c>
      <c r="B25" s="99" t="s">
        <v>280</v>
      </c>
      <c r="C25" s="99">
        <v>89036</v>
      </c>
      <c r="D25" s="108" t="s">
        <v>296</v>
      </c>
      <c r="E25" s="109" t="s">
        <v>282</v>
      </c>
      <c r="F25" s="110">
        <v>4.1000000000000003E-3</v>
      </c>
      <c r="G25" s="111">
        <v>53.29</v>
      </c>
      <c r="H25" s="105">
        <f t="shared" si="0"/>
        <v>0.22</v>
      </c>
      <c r="I25" s="95"/>
      <c r="J25" s="95"/>
      <c r="K25" s="95"/>
      <c r="L25" s="95"/>
      <c r="M25" s="95"/>
      <c r="N25" s="95"/>
    </row>
    <row r="26" spans="1:14" s="134" customFormat="1" ht="80.25" customHeight="1">
      <c r="A26" s="99">
        <v>8</v>
      </c>
      <c r="B26" s="99" t="s">
        <v>280</v>
      </c>
      <c r="C26" s="99">
        <v>91486</v>
      </c>
      <c r="D26" s="108" t="s">
        <v>297</v>
      </c>
      <c r="E26" s="109" t="s">
        <v>282</v>
      </c>
      <c r="F26" s="110">
        <v>4.8999999999999998E-3</v>
      </c>
      <c r="G26" s="111">
        <v>73.77</v>
      </c>
      <c r="H26" s="105">
        <f t="shared" si="0"/>
        <v>0.36</v>
      </c>
      <c r="I26" s="95"/>
      <c r="J26" s="95"/>
      <c r="K26" s="95"/>
      <c r="L26" s="95"/>
      <c r="M26" s="95"/>
      <c r="N26" s="95"/>
    </row>
    <row r="27" spans="1:14" s="134" customFormat="1" ht="13.5" customHeight="1">
      <c r="A27" s="116" t="s">
        <v>298</v>
      </c>
      <c r="B27" s="117"/>
      <c r="C27" s="117"/>
      <c r="D27" s="117"/>
      <c r="E27" s="118"/>
      <c r="F27" s="119"/>
      <c r="G27" s="119"/>
      <c r="H27" s="120">
        <f>SUM(H19:H26)</f>
        <v>12.079999999999998</v>
      </c>
      <c r="I27" s="95"/>
      <c r="J27" s="95"/>
      <c r="K27" s="95"/>
      <c r="L27" s="95"/>
      <c r="M27" s="95"/>
      <c r="N27" s="95"/>
    </row>
    <row r="28" spans="1:14" s="134" customFormat="1" ht="13.5" customHeight="1">
      <c r="A28" s="121"/>
      <c r="B28" s="121"/>
      <c r="C28" s="121"/>
      <c r="D28" s="121"/>
      <c r="E28" s="121"/>
      <c r="F28" s="121"/>
      <c r="G28" s="122"/>
      <c r="H28" s="123"/>
      <c r="I28" s="95"/>
      <c r="J28" s="95"/>
      <c r="K28" s="95"/>
      <c r="L28" s="95"/>
      <c r="M28" s="95"/>
      <c r="N28" s="95"/>
    </row>
    <row r="29" spans="1:14" s="134" customFormat="1" ht="13.5" customHeight="1">
      <c r="A29" s="124" t="s">
        <v>215</v>
      </c>
      <c r="B29" s="125" t="s">
        <v>217</v>
      </c>
      <c r="C29" s="125"/>
      <c r="D29" s="125"/>
      <c r="E29" s="126"/>
      <c r="F29" s="127"/>
      <c r="G29" s="128"/>
      <c r="H29" s="129"/>
      <c r="I29" s="130"/>
      <c r="J29" s="130"/>
      <c r="K29" s="130"/>
      <c r="L29" s="130"/>
      <c r="M29" s="130"/>
      <c r="N29" s="131"/>
    </row>
    <row r="30" spans="1:14" s="134" customFormat="1" ht="13.5" customHeight="1">
      <c r="A30" s="213" t="s">
        <v>13</v>
      </c>
      <c r="B30" s="215" t="s">
        <v>274</v>
      </c>
      <c r="C30" s="216"/>
      <c r="D30" s="219" t="s">
        <v>275</v>
      </c>
      <c r="E30" s="220" t="s">
        <v>15</v>
      </c>
      <c r="F30" s="221" t="s">
        <v>276</v>
      </c>
      <c r="G30" s="206" t="s">
        <v>277</v>
      </c>
      <c r="H30" s="207"/>
      <c r="I30" s="130"/>
      <c r="J30" s="130"/>
      <c r="K30" s="130"/>
      <c r="L30" s="130"/>
      <c r="M30" s="130"/>
      <c r="N30" s="131"/>
    </row>
    <row r="31" spans="1:14" s="134" customFormat="1" ht="13.5" customHeight="1">
      <c r="A31" s="214"/>
      <c r="B31" s="217"/>
      <c r="C31" s="218"/>
      <c r="D31" s="214"/>
      <c r="E31" s="214"/>
      <c r="F31" s="214"/>
      <c r="G31" s="96" t="s">
        <v>278</v>
      </c>
      <c r="H31" s="97" t="s">
        <v>19</v>
      </c>
      <c r="I31" s="130"/>
      <c r="J31" s="130"/>
      <c r="K31" s="130"/>
      <c r="L31" s="130"/>
      <c r="M31" s="130"/>
      <c r="N31" s="131"/>
    </row>
    <row r="32" spans="1:14" s="134" customFormat="1" ht="44.25" customHeight="1">
      <c r="A32" s="100">
        <v>1</v>
      </c>
      <c r="B32" s="100" t="s">
        <v>280</v>
      </c>
      <c r="C32" s="100">
        <v>5839</v>
      </c>
      <c r="D32" s="108" t="s">
        <v>281</v>
      </c>
      <c r="E32" s="109" t="s">
        <v>44</v>
      </c>
      <c r="F32" s="110">
        <v>2E-3</v>
      </c>
      <c r="G32" s="111">
        <v>12.18</v>
      </c>
      <c r="H32" s="105">
        <f t="shared" ref="H32:H39" si="1">ROUND(G32*F32,2)</f>
        <v>0.02</v>
      </c>
      <c r="I32" s="130"/>
      <c r="J32" s="130"/>
      <c r="K32" s="130"/>
      <c r="L32" s="130"/>
      <c r="M32" s="130"/>
      <c r="N32" s="131"/>
    </row>
    <row r="33" spans="1:26" s="134" customFormat="1" ht="40.5" customHeight="1">
      <c r="A33" s="100">
        <v>2</v>
      </c>
      <c r="B33" s="100" t="s">
        <v>280</v>
      </c>
      <c r="C33" s="100">
        <v>5841</v>
      </c>
      <c r="D33" s="108" t="s">
        <v>284</v>
      </c>
      <c r="E33" s="109" t="s">
        <v>40</v>
      </c>
      <c r="F33" s="110">
        <v>4.0000000000000001E-3</v>
      </c>
      <c r="G33" s="111">
        <v>6.12</v>
      </c>
      <c r="H33" s="105">
        <f t="shared" si="1"/>
        <v>0.02</v>
      </c>
      <c r="I33" s="106" t="s">
        <v>310</v>
      </c>
      <c r="J33" s="107" t="s">
        <v>285</v>
      </c>
      <c r="K33" s="107" t="s">
        <v>286</v>
      </c>
      <c r="L33" s="107" t="s">
        <v>287</v>
      </c>
      <c r="M33" s="107" t="s">
        <v>271</v>
      </c>
      <c r="N33" s="131"/>
    </row>
    <row r="34" spans="1:26" s="134" customFormat="1" ht="44.25" customHeight="1">
      <c r="A34" s="99">
        <v>3</v>
      </c>
      <c r="B34" s="99" t="s">
        <v>288</v>
      </c>
      <c r="C34" s="99">
        <v>41903</v>
      </c>
      <c r="D34" s="108" t="s">
        <v>299</v>
      </c>
      <c r="E34" s="109" t="s">
        <v>290</v>
      </c>
      <c r="F34" s="110">
        <v>0.45</v>
      </c>
      <c r="G34" s="111">
        <f>ROUND(I34*(1+M34),2)</f>
        <v>4.45</v>
      </c>
      <c r="H34" s="105">
        <f t="shared" si="1"/>
        <v>2</v>
      </c>
      <c r="I34" s="132">
        <v>3.4452799999999999</v>
      </c>
      <c r="J34" s="113">
        <v>0.2</v>
      </c>
      <c r="K34" s="113">
        <v>1.6500000000000001E-2</v>
      </c>
      <c r="L34" s="113">
        <v>7.5999999999999998E-2</v>
      </c>
      <c r="M34" s="114">
        <f>L34+K34+J34</f>
        <v>0.29249999999999998</v>
      </c>
      <c r="N34" s="131"/>
    </row>
    <row r="35" spans="1:26" s="134" customFormat="1" ht="75.75" customHeight="1">
      <c r="A35" s="100">
        <v>4</v>
      </c>
      <c r="B35" s="100" t="s">
        <v>280</v>
      </c>
      <c r="C35" s="100">
        <v>83362</v>
      </c>
      <c r="D35" s="108" t="s">
        <v>300</v>
      </c>
      <c r="E35" s="109" t="s">
        <v>44</v>
      </c>
      <c r="F35" s="110">
        <v>4.0000000000000002E-4</v>
      </c>
      <c r="G35" s="111">
        <v>290.05</v>
      </c>
      <c r="H35" s="105">
        <f t="shared" si="1"/>
        <v>0.12</v>
      </c>
      <c r="I35" s="130"/>
      <c r="J35" s="115" t="s">
        <v>292</v>
      </c>
      <c r="K35" s="130"/>
      <c r="L35" s="130"/>
      <c r="M35" s="130"/>
      <c r="N35" s="131"/>
    </row>
    <row r="36" spans="1:26" s="134" customFormat="1" ht="30.75" customHeight="1">
      <c r="A36" s="100">
        <v>5</v>
      </c>
      <c r="B36" s="100" t="s">
        <v>280</v>
      </c>
      <c r="C36" s="100">
        <v>88316</v>
      </c>
      <c r="D36" s="108" t="s">
        <v>293</v>
      </c>
      <c r="E36" s="109" t="s">
        <v>282</v>
      </c>
      <c r="F36" s="110">
        <v>5.4999999999999997E-3</v>
      </c>
      <c r="G36" s="111">
        <v>25.81</v>
      </c>
      <c r="H36" s="105">
        <f t="shared" si="1"/>
        <v>0.14000000000000001</v>
      </c>
      <c r="I36" s="130"/>
      <c r="J36" s="115" t="s">
        <v>294</v>
      </c>
      <c r="K36" s="130"/>
      <c r="L36" s="130"/>
      <c r="M36" s="130"/>
      <c r="N36" s="131"/>
    </row>
    <row r="37" spans="1:26" s="134" customFormat="1" ht="43.5" customHeight="1">
      <c r="A37" s="100">
        <v>6</v>
      </c>
      <c r="B37" s="100" t="s">
        <v>280</v>
      </c>
      <c r="C37" s="100">
        <v>89035</v>
      </c>
      <c r="D37" s="108" t="s">
        <v>296</v>
      </c>
      <c r="E37" s="109" t="s">
        <v>44</v>
      </c>
      <c r="F37" s="110">
        <v>1.6999999999999999E-3</v>
      </c>
      <c r="G37" s="111">
        <v>141.06</v>
      </c>
      <c r="H37" s="105">
        <f t="shared" si="1"/>
        <v>0.24</v>
      </c>
      <c r="I37" s="130"/>
      <c r="J37" s="130"/>
      <c r="K37" s="130"/>
      <c r="L37" s="130"/>
      <c r="M37" s="130"/>
      <c r="N37" s="131"/>
    </row>
    <row r="38" spans="1:26" s="134" customFormat="1" ht="36.75" customHeight="1">
      <c r="A38" s="100">
        <v>7</v>
      </c>
      <c r="B38" s="100" t="s">
        <v>280</v>
      </c>
      <c r="C38" s="100">
        <v>89036</v>
      </c>
      <c r="D38" s="108" t="s">
        <v>296</v>
      </c>
      <c r="E38" s="109" t="s">
        <v>40</v>
      </c>
      <c r="F38" s="110">
        <v>3.8E-3</v>
      </c>
      <c r="G38" s="111">
        <v>53.29</v>
      </c>
      <c r="H38" s="105">
        <f t="shared" si="1"/>
        <v>0.2</v>
      </c>
      <c r="I38" s="130"/>
      <c r="J38" s="130"/>
      <c r="K38" s="130"/>
      <c r="L38" s="130"/>
      <c r="M38" s="130"/>
      <c r="N38" s="131"/>
    </row>
    <row r="39" spans="1:26" s="134" customFormat="1" ht="75.75" customHeight="1">
      <c r="A39" s="100">
        <v>8</v>
      </c>
      <c r="B39" s="100" t="s">
        <v>280</v>
      </c>
      <c r="C39" s="100">
        <v>91486</v>
      </c>
      <c r="D39" s="108" t="s">
        <v>300</v>
      </c>
      <c r="E39" s="109" t="s">
        <v>40</v>
      </c>
      <c r="F39" s="110">
        <v>5.1000000000000004E-3</v>
      </c>
      <c r="G39" s="111">
        <v>73.77</v>
      </c>
      <c r="H39" s="105">
        <f t="shared" si="1"/>
        <v>0.38</v>
      </c>
      <c r="I39" s="130"/>
      <c r="J39" s="130"/>
      <c r="K39" s="130"/>
      <c r="L39" s="130"/>
      <c r="M39" s="130"/>
      <c r="N39" s="131"/>
    </row>
    <row r="40" spans="1:26" s="134" customFormat="1" ht="13.5" customHeight="1">
      <c r="A40" s="154" t="s">
        <v>298</v>
      </c>
      <c r="B40" s="155"/>
      <c r="C40" s="155"/>
      <c r="D40" s="155"/>
      <c r="E40" s="156"/>
      <c r="F40" s="157"/>
      <c r="G40" s="157"/>
      <c r="H40" s="133">
        <f>SUM(H32:H39)</f>
        <v>3.12</v>
      </c>
      <c r="I40" s="130"/>
      <c r="J40" s="130"/>
      <c r="K40" s="130"/>
      <c r="L40" s="130"/>
      <c r="M40" s="130"/>
      <c r="N40" s="131"/>
    </row>
    <row r="41" spans="1:26" s="134" customFormat="1" ht="10.050000000000001" customHeight="1">
      <c r="A41" s="136"/>
    </row>
    <row r="42" spans="1:26" s="134" customFormat="1" ht="10.050000000000001" customHeight="1">
      <c r="A42" s="136"/>
    </row>
    <row r="43" spans="1:26" s="134" customFormat="1" ht="13.5" customHeight="1"/>
    <row r="44" spans="1:26" s="134" customFormat="1" ht="66" customHeight="1">
      <c r="A44" s="135"/>
      <c r="B44" s="45"/>
      <c r="C44" s="208" t="s">
        <v>302</v>
      </c>
      <c r="D44" s="209"/>
      <c r="E44" s="45"/>
      <c r="F44" s="45"/>
      <c r="G44" s="45"/>
      <c r="H44" s="45"/>
      <c r="I44" s="210"/>
      <c r="J44" s="209"/>
      <c r="K44" s="211"/>
      <c r="L44" s="209"/>
      <c r="M44" s="209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s="134" customFormat="1" ht="13.5" customHeight="1">
      <c r="A45" s="135"/>
      <c r="B45" s="45"/>
      <c r="C45" s="49"/>
      <c r="D45" s="45"/>
      <c r="E45" s="45"/>
      <c r="F45" s="45"/>
      <c r="G45" s="45"/>
      <c r="H45" s="45"/>
      <c r="I45" s="210"/>
      <c r="J45" s="209"/>
      <c r="K45" s="211"/>
      <c r="L45" s="209"/>
      <c r="M45" s="209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s="134" customFormat="1" ht="13.5" customHeight="1" thickBot="1">
      <c r="A46" s="135"/>
      <c r="B46" s="50"/>
      <c r="C46" s="2"/>
      <c r="D46" s="158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s="134" customFormat="1" ht="13.5" customHeight="1">
      <c r="A47" s="135"/>
      <c r="B47" s="2"/>
      <c r="C47" s="2"/>
      <c r="D47" s="135" t="s">
        <v>239</v>
      </c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s="134" customFormat="1" ht="13.5" customHeight="1">
      <c r="A48" s="135"/>
      <c r="B48" s="2"/>
      <c r="C48" s="2"/>
      <c r="D48" s="135" t="s">
        <v>240</v>
      </c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1" s="134" customFormat="1" ht="25.5" customHeight="1">
      <c r="A49" s="136"/>
    </row>
    <row r="50" spans="1:1" s="134" customFormat="1" ht="25.5" customHeight="1">
      <c r="A50" s="136"/>
    </row>
    <row r="51" spans="1:1" s="134" customFormat="1" ht="25.5" customHeight="1">
      <c r="A51" s="136"/>
    </row>
    <row r="52" spans="1:1" s="134" customFormat="1" ht="25.5" customHeight="1">
      <c r="A52" s="136"/>
    </row>
    <row r="53" spans="1:1" s="134" customFormat="1" ht="25.5" customHeight="1">
      <c r="A53" s="136"/>
    </row>
    <row r="54" spans="1:1" s="134" customFormat="1" ht="25.5" customHeight="1">
      <c r="A54" s="136"/>
    </row>
    <row r="55" spans="1:1" s="134" customFormat="1" ht="25.5" customHeight="1">
      <c r="A55" s="136"/>
    </row>
    <row r="56" spans="1:1" s="134" customFormat="1" ht="25.5" customHeight="1">
      <c r="A56" s="136"/>
    </row>
    <row r="57" spans="1:1" s="134" customFormat="1" ht="25.5" customHeight="1">
      <c r="A57" s="136"/>
    </row>
    <row r="58" spans="1:1" s="134" customFormat="1" ht="25.5" customHeight="1">
      <c r="A58" s="136"/>
    </row>
    <row r="59" spans="1:1" s="134" customFormat="1" ht="25.5" customHeight="1">
      <c r="A59" s="136"/>
    </row>
    <row r="60" spans="1:1" s="134" customFormat="1" ht="25.5" customHeight="1">
      <c r="A60" s="136"/>
    </row>
    <row r="61" spans="1:1" s="134" customFormat="1" ht="25.5" customHeight="1">
      <c r="A61" s="136"/>
    </row>
    <row r="62" spans="1:1" s="134" customFormat="1" ht="25.5" customHeight="1">
      <c r="A62" s="136"/>
    </row>
    <row r="63" spans="1:1" s="134" customFormat="1" ht="25.5" customHeight="1">
      <c r="A63" s="136"/>
    </row>
    <row r="64" spans="1:1" s="134" customFormat="1" ht="25.5" customHeight="1">
      <c r="A64" s="136"/>
    </row>
    <row r="65" spans="1:26" s="134" customFormat="1" ht="25.5" customHeight="1">
      <c r="A65" s="136"/>
    </row>
    <row r="66" spans="1:26" s="134" customFormat="1" ht="25.5" customHeight="1">
      <c r="A66" s="136"/>
    </row>
    <row r="67" spans="1:26" s="134" customFormat="1" ht="25.5" customHeight="1">
      <c r="A67" s="136"/>
    </row>
    <row r="68" spans="1:26" s="134" customFormat="1" ht="25.5" customHeight="1">
      <c r="A68" s="136"/>
    </row>
    <row r="69" spans="1:26" s="134" customFormat="1" ht="25.5" customHeight="1">
      <c r="A69" s="136"/>
    </row>
    <row r="70" spans="1:26" s="134" customFormat="1" ht="25.5" customHeight="1">
      <c r="A70" s="136"/>
    </row>
    <row r="71" spans="1:26" s="134" customFormat="1" ht="25.5" customHeight="1">
      <c r="A71" s="136"/>
    </row>
    <row r="72" spans="1:26" s="134" customFormat="1" ht="25.5" customHeight="1">
      <c r="A72" s="136"/>
    </row>
    <row r="73" spans="1:26" ht="13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</row>
    <row r="74" spans="1:26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</row>
    <row r="75" spans="1:26" ht="13.5" customHeight="1">
      <c r="A75" s="1"/>
      <c r="B75" s="45"/>
      <c r="C75" s="49"/>
      <c r="D75" s="45"/>
      <c r="E75" s="45"/>
      <c r="F75" s="45"/>
      <c r="G75" s="45"/>
      <c r="H75" s="45"/>
      <c r="I75" s="183"/>
      <c r="J75" s="163"/>
      <c r="K75" s="184"/>
      <c r="L75" s="162"/>
      <c r="M75" s="163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3.5" customHeight="1">
      <c r="A76" s="1"/>
      <c r="B76" s="2"/>
      <c r="C76" s="2"/>
      <c r="D76" s="1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3.5" customHeight="1">
      <c r="A77" s="1"/>
      <c r="B77" s="2"/>
      <c r="C77" s="2"/>
      <c r="D77" s="1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3.5" customHeight="1"/>
    <row r="79" spans="1:26" ht="13.5" customHeight="1"/>
    <row r="80" spans="1:26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  <row r="1001" ht="13.5" customHeight="1"/>
    <row r="1002" ht="13.5" customHeight="1"/>
    <row r="1003" ht="13.5" customHeight="1"/>
    <row r="1004" ht="13.5" customHeight="1"/>
    <row r="1005" ht="13.5" customHeight="1"/>
    <row r="1006" ht="13.5" customHeight="1"/>
    <row r="1007" ht="13.5" customHeight="1"/>
    <row r="1008" ht="13.5" customHeight="1"/>
    <row r="1009" ht="13.5" customHeight="1"/>
    <row r="1010" ht="13.5" customHeight="1"/>
    <row r="1011" ht="13.5" customHeight="1"/>
    <row r="1012" ht="13.5" customHeight="1"/>
    <row r="1013" ht="13.5" customHeight="1"/>
    <row r="1014" ht="13.5" customHeight="1"/>
    <row r="1015" ht="13.5" customHeight="1"/>
    <row r="1016" ht="13.5" customHeight="1"/>
    <row r="1017" ht="13.5" customHeight="1"/>
    <row r="1018" ht="13.5" customHeight="1"/>
    <row r="1019" ht="13.5" customHeight="1"/>
    <row r="1020" ht="13.5" customHeight="1"/>
    <row r="1021" ht="13.5" customHeight="1"/>
    <row r="1022" ht="13.5" customHeight="1"/>
    <row r="1023" ht="13.5" customHeight="1"/>
    <row r="1024" ht="13.5" customHeight="1"/>
    <row r="1025" ht="13.5" customHeight="1"/>
    <row r="1026" ht="13.5" customHeight="1"/>
    <row r="1027" ht="13.5" customHeight="1"/>
    <row r="1028" ht="13.5" customHeight="1"/>
    <row r="1029" ht="13.5" customHeight="1"/>
    <row r="1030" ht="13.5" customHeight="1"/>
  </sheetData>
  <mergeCells count="22">
    <mergeCell ref="I75:J75"/>
    <mergeCell ref="K75:M75"/>
    <mergeCell ref="A30:A31"/>
    <mergeCell ref="B30:C31"/>
    <mergeCell ref="D30:D31"/>
    <mergeCell ref="E30:E31"/>
    <mergeCell ref="F30:F31"/>
    <mergeCell ref="A11:H11"/>
    <mergeCell ref="A12:H12"/>
    <mergeCell ref="A14:H14"/>
    <mergeCell ref="A17:A18"/>
    <mergeCell ref="B17:C18"/>
    <mergeCell ref="D17:D18"/>
    <mergeCell ref="E17:E18"/>
    <mergeCell ref="F17:F18"/>
    <mergeCell ref="G17:H17"/>
    <mergeCell ref="G30:H30"/>
    <mergeCell ref="C44:D44"/>
    <mergeCell ref="I44:J44"/>
    <mergeCell ref="K44:M44"/>
    <mergeCell ref="I45:J45"/>
    <mergeCell ref="K45:M45"/>
  </mergeCells>
  <printOptions horizontalCentered="1"/>
  <pageMargins left="0.51181102362204722" right="0.51181102362204722" top="0.78740157480314965" bottom="0.78740157480314965" header="0" footer="0"/>
  <pageSetup scale="35" orientation="portrait" r:id="rId1"/>
  <colBreaks count="1" manualBreakCount="1">
    <brk id="8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1</vt:i4>
      </vt:variant>
    </vt:vector>
  </HeadingPairs>
  <TitlesOfParts>
    <vt:vector size="5" baseType="lpstr">
      <vt:lpstr>Orcamento</vt:lpstr>
      <vt:lpstr>Orcamento Resumo</vt:lpstr>
      <vt:lpstr>Cronograma</vt:lpstr>
      <vt:lpstr>Composições</vt:lpstr>
      <vt:lpstr>Orcamento!_ftn1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Kerbes Engenharia</cp:lastModifiedBy>
  <cp:lastPrinted>2026-08-25T16:41:29Z</cp:lastPrinted>
  <dcterms:created xsi:type="dcterms:W3CDTF">2021-08-17T17:53:06Z</dcterms:created>
  <dcterms:modified xsi:type="dcterms:W3CDTF">2026-08-25T16:42:09Z</dcterms:modified>
</cp:coreProperties>
</file>