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ENGENHARIA\Licitações\PPCI's\GINÁSIO MUNICIPAL E CENTRO DE EVENTOS\ORÇAMENTO\"/>
    </mc:Choice>
  </mc:AlternateContent>
  <xr:revisionPtr revIDLastSave="0" documentId="13_ncr:1_{59BD0DAC-6E68-4515-A285-5A8AA452436E}" xr6:coauthVersionLast="47" xr6:coauthVersionMax="47" xr10:uidLastSave="{00000000-0000-0000-0000-000000000000}"/>
  <bookViews>
    <workbookView xWindow="-120" yWindow="-120" windowWidth="24240" windowHeight="13140" tabRatio="739" xr2:uid="{FBAF9394-9DD9-41E6-AFF3-050724A8FC19}"/>
  </bookViews>
  <sheets>
    <sheet name="ORÇAMENTO" sheetId="1" r:id="rId1"/>
    <sheet name="CRONOGRAMA" sheetId="7" r:id="rId2"/>
    <sheet name="COMPOSIÇÕES CRIADAS" sheetId="3" r:id="rId3"/>
    <sheet name="Cotações " sheetId="4" r:id="rId4"/>
  </sheets>
  <definedNames>
    <definedName name="_xlnm._FilterDatabase" localSheetId="0" hidden="1">ORÇAMENTO!$A$7:$R$48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4" i="3" l="1"/>
  <c r="H170" i="3"/>
  <c r="H168" i="3"/>
  <c r="F62" i="4"/>
  <c r="F61" i="4"/>
  <c r="F63" i="4" s="1"/>
  <c r="D55" i="4"/>
  <c r="D49" i="4"/>
  <c r="F49" i="4" s="1"/>
  <c r="D48" i="4"/>
  <c r="D47" i="4"/>
  <c r="D41" i="4"/>
  <c r="D40" i="4"/>
  <c r="D39" i="4"/>
  <c r="F48" i="4"/>
  <c r="F47" i="4"/>
  <c r="H283" i="3"/>
  <c r="H276" i="3"/>
  <c r="A110" i="1"/>
  <c r="A106" i="1"/>
  <c r="K105" i="1"/>
  <c r="K104" i="1"/>
  <c r="N104" i="1" s="1"/>
  <c r="J104" i="1"/>
  <c r="F55" i="4"/>
  <c r="F56" i="4" s="1"/>
  <c r="K100" i="1"/>
  <c r="N100" i="1" s="1"/>
  <c r="J100" i="1"/>
  <c r="A85" i="1"/>
  <c r="J92" i="1"/>
  <c r="K92" i="1"/>
  <c r="N92" i="1" s="1"/>
  <c r="K94" i="1"/>
  <c r="N94" i="1" s="1"/>
  <c r="F41" i="4"/>
  <c r="F40" i="4"/>
  <c r="F39" i="4"/>
  <c r="F32" i="4"/>
  <c r="H270" i="3"/>
  <c r="K103" i="1"/>
  <c r="N103" i="1" s="1"/>
  <c r="J103" i="1"/>
  <c r="A101" i="1"/>
  <c r="J90" i="1"/>
  <c r="M90" i="1" s="1"/>
  <c r="K90" i="1"/>
  <c r="N90" i="1" s="1"/>
  <c r="J91" i="1"/>
  <c r="K91" i="1"/>
  <c r="K93" i="1"/>
  <c r="N93" i="1" s="1"/>
  <c r="K95" i="1"/>
  <c r="N95" i="1" s="1"/>
  <c r="K96" i="1"/>
  <c r="K97" i="1"/>
  <c r="N97" i="1" s="1"/>
  <c r="K98" i="1"/>
  <c r="N98" i="1" s="1"/>
  <c r="K89" i="1"/>
  <c r="N89" i="1" s="1"/>
  <c r="J89" i="1"/>
  <c r="H263" i="3"/>
  <c r="H255" i="3"/>
  <c r="F33" i="4"/>
  <c r="F31" i="4"/>
  <c r="F25" i="4"/>
  <c r="A82" i="1"/>
  <c r="K81" i="1"/>
  <c r="J81" i="1"/>
  <c r="K80" i="1"/>
  <c r="J80" i="1"/>
  <c r="A78" i="1"/>
  <c r="K74" i="1"/>
  <c r="J75" i="1"/>
  <c r="K75" i="1"/>
  <c r="I76" i="1"/>
  <c r="K76" i="1"/>
  <c r="I77" i="1"/>
  <c r="K77" i="1"/>
  <c r="K73" i="1"/>
  <c r="N73" i="1" s="1"/>
  <c r="J73" i="1"/>
  <c r="K67" i="1"/>
  <c r="N67" i="1" s="1"/>
  <c r="J67" i="1"/>
  <c r="K66" i="1"/>
  <c r="N66" i="1" s="1"/>
  <c r="J66" i="1"/>
  <c r="J68" i="1"/>
  <c r="K68" i="1"/>
  <c r="N68" i="1" s="1"/>
  <c r="K69" i="1"/>
  <c r="N69" i="1" s="1"/>
  <c r="J70" i="1"/>
  <c r="K70" i="1"/>
  <c r="K71" i="1"/>
  <c r="N71" i="1" s="1"/>
  <c r="J65" i="1"/>
  <c r="M65" i="1" s="1"/>
  <c r="A63" i="1"/>
  <c r="J56" i="1"/>
  <c r="K56" i="1"/>
  <c r="N56" i="1" s="1"/>
  <c r="I56" i="1"/>
  <c r="K59" i="1"/>
  <c r="N59" i="1" s="1"/>
  <c r="J60" i="1"/>
  <c r="K60" i="1"/>
  <c r="N60" i="1" s="1"/>
  <c r="K61" i="1"/>
  <c r="N61" i="1" s="1"/>
  <c r="J62" i="1"/>
  <c r="K62" i="1"/>
  <c r="N62" i="1" s="1"/>
  <c r="K58" i="1"/>
  <c r="N58" i="1" s="1"/>
  <c r="J58" i="1"/>
  <c r="M58" i="1" s="1"/>
  <c r="J57" i="1"/>
  <c r="K55" i="1"/>
  <c r="N55" i="1" s="1"/>
  <c r="J55" i="1"/>
  <c r="K54" i="1"/>
  <c r="N54" i="1" s="1"/>
  <c r="J54" i="1"/>
  <c r="M54" i="1" s="1"/>
  <c r="K53" i="1"/>
  <c r="N53" i="1" s="1"/>
  <c r="J53" i="1"/>
  <c r="K52" i="1"/>
  <c r="N52" i="1" s="1"/>
  <c r="J52" i="1"/>
  <c r="K51" i="1"/>
  <c r="N51" i="1" s="1"/>
  <c r="K50" i="1"/>
  <c r="N50" i="1" s="1"/>
  <c r="K47" i="1"/>
  <c r="N47" i="1" s="1"/>
  <c r="K45" i="1"/>
  <c r="N45" i="1" s="1"/>
  <c r="K44" i="1"/>
  <c r="N44" i="1" s="1"/>
  <c r="K43" i="1"/>
  <c r="N43" i="1" s="1"/>
  <c r="K41" i="1"/>
  <c r="N41" i="1" s="1"/>
  <c r="K37" i="1"/>
  <c r="N37" i="1" s="1"/>
  <c r="K35" i="1"/>
  <c r="N35" i="1" s="1"/>
  <c r="K33" i="1"/>
  <c r="N33" i="1" s="1"/>
  <c r="K30" i="1"/>
  <c r="N30" i="1" s="1"/>
  <c r="K26" i="1"/>
  <c r="N26" i="1" s="1"/>
  <c r="K25" i="1"/>
  <c r="N25" i="1" s="1"/>
  <c r="K24" i="1"/>
  <c r="N24" i="1" s="1"/>
  <c r="K23" i="1"/>
  <c r="N23" i="1" s="1"/>
  <c r="K22" i="1"/>
  <c r="N22" i="1" s="1"/>
  <c r="K19" i="1"/>
  <c r="N19" i="1" s="1"/>
  <c r="F20" i="4"/>
  <c r="F19" i="4"/>
  <c r="F18" i="4"/>
  <c r="F12" i="4"/>
  <c r="F11" i="4"/>
  <c r="H164" i="3" l="1"/>
  <c r="H166" i="3"/>
  <c r="H173" i="3"/>
  <c r="H167" i="3"/>
  <c r="H169" i="3"/>
  <c r="H171" i="3"/>
  <c r="H172" i="3"/>
  <c r="H165" i="3"/>
  <c r="F161" i="3"/>
  <c r="G161" i="3"/>
  <c r="H163" i="3"/>
  <c r="G274" i="3"/>
  <c r="K108" i="1" s="1"/>
  <c r="N108" i="1" s="1"/>
  <c r="F50" i="4"/>
  <c r="H261" i="3" s="1"/>
  <c r="F280" i="3"/>
  <c r="J109" i="1" s="1"/>
  <c r="G280" i="3"/>
  <c r="K109" i="1" s="1"/>
  <c r="N109" i="1" s="1"/>
  <c r="F266" i="3"/>
  <c r="J99" i="1" s="1"/>
  <c r="H254" i="3"/>
  <c r="H269" i="3"/>
  <c r="H277" i="3"/>
  <c r="H274" i="3" s="1"/>
  <c r="H282" i="3"/>
  <c r="H280" i="3" s="1"/>
  <c r="F274" i="3"/>
  <c r="J108" i="1" s="1"/>
  <c r="M108" i="1" s="1"/>
  <c r="I105" i="1"/>
  <c r="N105" i="1"/>
  <c r="J105" i="1"/>
  <c r="L105" i="1" s="1"/>
  <c r="M104" i="1"/>
  <c r="O104" i="1" s="1"/>
  <c r="L104" i="1"/>
  <c r="I104" i="1"/>
  <c r="N81" i="1"/>
  <c r="N80" i="1"/>
  <c r="N82" i="1" s="1"/>
  <c r="N91" i="1"/>
  <c r="M100" i="1"/>
  <c r="O100" i="1" s="1"/>
  <c r="L100" i="1"/>
  <c r="I100" i="1"/>
  <c r="I92" i="1"/>
  <c r="M92" i="1"/>
  <c r="O92" i="1" s="1"/>
  <c r="L92" i="1"/>
  <c r="I94" i="1"/>
  <c r="J94" i="1"/>
  <c r="I93" i="1"/>
  <c r="F42" i="4"/>
  <c r="H253" i="3"/>
  <c r="H251" i="3" s="1"/>
  <c r="H268" i="3"/>
  <c r="G266" i="3"/>
  <c r="K99" i="1" s="1"/>
  <c r="I98" i="1"/>
  <c r="I96" i="1"/>
  <c r="I103" i="1"/>
  <c r="I97" i="1"/>
  <c r="J98" i="1"/>
  <c r="M98" i="1" s="1"/>
  <c r="O98" i="1" s="1"/>
  <c r="J93" i="1"/>
  <c r="M93" i="1" s="1"/>
  <c r="O93" i="1" s="1"/>
  <c r="J96" i="1"/>
  <c r="M96" i="1" s="1"/>
  <c r="I95" i="1"/>
  <c r="I90" i="1"/>
  <c r="M103" i="1"/>
  <c r="O103" i="1" s="1"/>
  <c r="L103" i="1"/>
  <c r="O90" i="1"/>
  <c r="N96" i="1"/>
  <c r="L91" i="1"/>
  <c r="M91" i="1"/>
  <c r="I91" i="1"/>
  <c r="L90" i="1"/>
  <c r="J95" i="1"/>
  <c r="J97" i="1"/>
  <c r="M89" i="1"/>
  <c r="O89" i="1" s="1"/>
  <c r="L89" i="1"/>
  <c r="I89" i="1"/>
  <c r="G258" i="3"/>
  <c r="K88" i="1" s="1"/>
  <c r="N88" i="1" s="1"/>
  <c r="H262" i="3"/>
  <c r="F251" i="3"/>
  <c r="G251" i="3"/>
  <c r="F34" i="4"/>
  <c r="H248" i="3"/>
  <c r="N77" i="1"/>
  <c r="G245" i="3"/>
  <c r="N76" i="1"/>
  <c r="F21" i="4"/>
  <c r="F13" i="4"/>
  <c r="H21" i="3" s="1"/>
  <c r="F26" i="4"/>
  <c r="F245" i="3" s="1"/>
  <c r="I81" i="1"/>
  <c r="L80" i="1"/>
  <c r="M80" i="1"/>
  <c r="M81" i="1"/>
  <c r="L81" i="1"/>
  <c r="I80" i="1"/>
  <c r="N75" i="1"/>
  <c r="J77" i="1"/>
  <c r="M77" i="1" s="1"/>
  <c r="N74" i="1"/>
  <c r="I74" i="1"/>
  <c r="L75" i="1"/>
  <c r="M75" i="1"/>
  <c r="I75" i="1"/>
  <c r="J74" i="1"/>
  <c r="J76" i="1"/>
  <c r="M76" i="1" s="1"/>
  <c r="M73" i="1"/>
  <c r="O73" i="1" s="1"/>
  <c r="L73" i="1"/>
  <c r="I73" i="1"/>
  <c r="N70" i="1"/>
  <c r="H239" i="3"/>
  <c r="H240" i="3"/>
  <c r="H238" i="3"/>
  <c r="G235" i="3"/>
  <c r="K72" i="1" s="1"/>
  <c r="N72" i="1" s="1"/>
  <c r="F235" i="3"/>
  <c r="J72" i="1" s="1"/>
  <c r="M72" i="1" s="1"/>
  <c r="H237" i="3"/>
  <c r="M67" i="1"/>
  <c r="O67" i="1" s="1"/>
  <c r="L67" i="1"/>
  <c r="I67" i="1"/>
  <c r="M66" i="1"/>
  <c r="L66" i="1"/>
  <c r="I66" i="1"/>
  <c r="I71" i="1"/>
  <c r="I70" i="1"/>
  <c r="I69" i="1"/>
  <c r="L68" i="1"/>
  <c r="M68" i="1"/>
  <c r="O68" i="1" s="1"/>
  <c r="L70" i="1"/>
  <c r="M70" i="1"/>
  <c r="I68" i="1"/>
  <c r="J71" i="1"/>
  <c r="J69" i="1"/>
  <c r="I65" i="1"/>
  <c r="K65" i="1"/>
  <c r="L56" i="1"/>
  <c r="M56" i="1"/>
  <c r="O56" i="1" s="1"/>
  <c r="I51" i="1"/>
  <c r="I61" i="1"/>
  <c r="I62" i="1"/>
  <c r="J61" i="1"/>
  <c r="L62" i="1"/>
  <c r="M62" i="1"/>
  <c r="O62" i="1" s="1"/>
  <c r="I59" i="1"/>
  <c r="J59" i="1"/>
  <c r="I60" i="1"/>
  <c r="L60" i="1"/>
  <c r="M60" i="1"/>
  <c r="O60" i="1" s="1"/>
  <c r="I58" i="1"/>
  <c r="O54" i="1"/>
  <c r="I57" i="1"/>
  <c r="K57" i="1"/>
  <c r="N57" i="1" s="1"/>
  <c r="N63" i="1" s="1"/>
  <c r="M57" i="1"/>
  <c r="I54" i="1"/>
  <c r="M53" i="1"/>
  <c r="O53" i="1" s="1"/>
  <c r="L53" i="1"/>
  <c r="I53" i="1"/>
  <c r="J51" i="1"/>
  <c r="M51" i="1" s="1"/>
  <c r="O51" i="1" s="1"/>
  <c r="L58" i="1"/>
  <c r="M55" i="1"/>
  <c r="O55" i="1" s="1"/>
  <c r="L55" i="1"/>
  <c r="O58" i="1"/>
  <c r="M52" i="1"/>
  <c r="O52" i="1" s="1"/>
  <c r="L52" i="1"/>
  <c r="I52" i="1"/>
  <c r="L54" i="1"/>
  <c r="I55" i="1"/>
  <c r="K46" i="1"/>
  <c r="K36" i="1"/>
  <c r="N36" i="1" s="1"/>
  <c r="K32" i="1"/>
  <c r="K29" i="1"/>
  <c r="F5" i="4"/>
  <c r="F4" i="4"/>
  <c r="J37" i="1"/>
  <c r="M37" i="1" s="1"/>
  <c r="O37" i="1" s="1"/>
  <c r="J36" i="1"/>
  <c r="M36" i="1" s="1"/>
  <c r="J33" i="1"/>
  <c r="M33" i="1" s="1"/>
  <c r="O33" i="1" s="1"/>
  <c r="J47" i="1"/>
  <c r="M47" i="1" s="1"/>
  <c r="O47" i="1" s="1"/>
  <c r="J46" i="1"/>
  <c r="M46" i="1" s="1"/>
  <c r="J30" i="1"/>
  <c r="M30" i="1" s="1"/>
  <c r="O30" i="1" s="1"/>
  <c r="J29" i="1"/>
  <c r="M29" i="1" s="1"/>
  <c r="J26" i="1"/>
  <c r="M26" i="1" s="1"/>
  <c r="O26" i="1" s="1"/>
  <c r="J25" i="1"/>
  <c r="M25" i="1" s="1"/>
  <c r="O25" i="1" s="1"/>
  <c r="J32" i="1"/>
  <c r="M32" i="1" s="1"/>
  <c r="I19" i="1"/>
  <c r="J41" i="1"/>
  <c r="M41" i="1" s="1"/>
  <c r="O41" i="1" s="1"/>
  <c r="J22" i="1"/>
  <c r="M22" i="1" s="1"/>
  <c r="O22" i="1" s="1"/>
  <c r="J45" i="1"/>
  <c r="M45" i="1" s="1"/>
  <c r="O45" i="1" s="1"/>
  <c r="J44" i="1"/>
  <c r="M44" i="1" s="1"/>
  <c r="O44" i="1" s="1"/>
  <c r="J24" i="1"/>
  <c r="M24" i="1" s="1"/>
  <c r="O24" i="1" s="1"/>
  <c r="I23" i="1"/>
  <c r="J43" i="1"/>
  <c r="L43" i="1" s="1"/>
  <c r="A48" i="1"/>
  <c r="H161" i="3" l="1"/>
  <c r="F258" i="3"/>
  <c r="J88" i="1" s="1"/>
  <c r="M88" i="1" s="1"/>
  <c r="O88" i="1" s="1"/>
  <c r="I109" i="1"/>
  <c r="N110" i="1"/>
  <c r="L108" i="1"/>
  <c r="I108" i="1"/>
  <c r="L109" i="1"/>
  <c r="M109" i="1"/>
  <c r="O109" i="1" s="1"/>
  <c r="O108" i="1"/>
  <c r="H266" i="3"/>
  <c r="K87" i="1"/>
  <c r="N87" i="1" s="1"/>
  <c r="K84" i="1"/>
  <c r="N84" i="1" s="1"/>
  <c r="N85" i="1" s="1"/>
  <c r="J87" i="1"/>
  <c r="M87" i="1" s="1"/>
  <c r="M105" i="1"/>
  <c r="O105" i="1" s="1"/>
  <c r="O106" i="1" s="1"/>
  <c r="C21" i="7" s="1"/>
  <c r="D22" i="7" s="1"/>
  <c r="O81" i="1"/>
  <c r="N106" i="1"/>
  <c r="O91" i="1"/>
  <c r="N99" i="1"/>
  <c r="M99" i="1"/>
  <c r="O96" i="1"/>
  <c r="L96" i="1"/>
  <c r="M94" i="1"/>
  <c r="O94" i="1" s="1"/>
  <c r="L94" i="1"/>
  <c r="H260" i="3"/>
  <c r="H258" i="3" s="1"/>
  <c r="H247" i="3"/>
  <c r="H245" i="3" s="1"/>
  <c r="I99" i="1"/>
  <c r="L99" i="1"/>
  <c r="L98" i="1"/>
  <c r="L93" i="1"/>
  <c r="L97" i="1"/>
  <c r="M97" i="1"/>
  <c r="L95" i="1"/>
  <c r="M95" i="1"/>
  <c r="O95" i="1" s="1"/>
  <c r="O80" i="1"/>
  <c r="O82" i="1" s="1"/>
  <c r="M82" i="1"/>
  <c r="O72" i="1"/>
  <c r="I72" i="1"/>
  <c r="O77" i="1"/>
  <c r="O76" i="1"/>
  <c r="L72" i="1"/>
  <c r="O75" i="1"/>
  <c r="O70" i="1"/>
  <c r="O66" i="1"/>
  <c r="L77" i="1"/>
  <c r="L76" i="1"/>
  <c r="M74" i="1"/>
  <c r="O74" i="1" s="1"/>
  <c r="L74" i="1"/>
  <c r="H235" i="3"/>
  <c r="L69" i="1"/>
  <c r="M69" i="1"/>
  <c r="O69" i="1" s="1"/>
  <c r="L71" i="1"/>
  <c r="M71" i="1"/>
  <c r="O71" i="1" s="1"/>
  <c r="L65" i="1"/>
  <c r="N65" i="1"/>
  <c r="L61" i="1"/>
  <c r="M61" i="1"/>
  <c r="O61" i="1" s="1"/>
  <c r="L59" i="1"/>
  <c r="M59" i="1"/>
  <c r="O59" i="1" s="1"/>
  <c r="L57" i="1"/>
  <c r="O57" i="1"/>
  <c r="L51" i="1"/>
  <c r="H102" i="3"/>
  <c r="H224" i="3"/>
  <c r="I45" i="1"/>
  <c r="L41" i="1"/>
  <c r="J23" i="1"/>
  <c r="M23" i="1" s="1"/>
  <c r="O23" i="1" s="1"/>
  <c r="I22" i="1"/>
  <c r="L30" i="1"/>
  <c r="L44" i="1"/>
  <c r="H216" i="3"/>
  <c r="H9" i="3"/>
  <c r="H23" i="3"/>
  <c r="H229" i="3"/>
  <c r="H217" i="3"/>
  <c r="H206" i="3"/>
  <c r="H195" i="3"/>
  <c r="H184" i="3"/>
  <c r="H35" i="3"/>
  <c r="H156" i="3"/>
  <c r="H145" i="3"/>
  <c r="H134" i="3"/>
  <c r="H123" i="3"/>
  <c r="H112" i="3"/>
  <c r="H101" i="3"/>
  <c r="H90" i="3"/>
  <c r="H79" i="3"/>
  <c r="H68" i="3"/>
  <c r="H57" i="3"/>
  <c r="H46" i="3"/>
  <c r="H11" i="3"/>
  <c r="H25" i="3"/>
  <c r="J19" i="1"/>
  <c r="L19" i="1" s="1"/>
  <c r="I37" i="1"/>
  <c r="I41" i="1"/>
  <c r="I47" i="1"/>
  <c r="I24" i="1"/>
  <c r="I26" i="1"/>
  <c r="I30" i="1"/>
  <c r="I33" i="1"/>
  <c r="L37" i="1"/>
  <c r="I44" i="1"/>
  <c r="H8" i="3"/>
  <c r="L24" i="1"/>
  <c r="L25" i="1"/>
  <c r="L33" i="1"/>
  <c r="L47" i="1"/>
  <c r="I46" i="1"/>
  <c r="H24" i="3"/>
  <c r="H10" i="3"/>
  <c r="I25" i="1"/>
  <c r="I29" i="1"/>
  <c r="I43" i="1"/>
  <c r="L22" i="1"/>
  <c r="L26" i="1"/>
  <c r="I32" i="1"/>
  <c r="L45" i="1"/>
  <c r="M43" i="1"/>
  <c r="O43" i="1" s="1"/>
  <c r="I36" i="1"/>
  <c r="N46" i="1"/>
  <c r="O46" i="1" s="1"/>
  <c r="L46" i="1"/>
  <c r="L36" i="1"/>
  <c r="O36" i="1"/>
  <c r="L32" i="1"/>
  <c r="N32" i="1"/>
  <c r="O32" i="1" s="1"/>
  <c r="N29" i="1"/>
  <c r="O29" i="1" s="1"/>
  <c r="L29" i="1"/>
  <c r="F6" i="4"/>
  <c r="C15" i="7" l="1"/>
  <c r="D16" i="7" s="1"/>
  <c r="L88" i="1"/>
  <c r="I88" i="1"/>
  <c r="O110" i="1"/>
  <c r="C23" i="7" s="1"/>
  <c r="D24" i="7" s="1"/>
  <c r="M110" i="1"/>
  <c r="N101" i="1"/>
  <c r="O87" i="1"/>
  <c r="I87" i="1"/>
  <c r="L87" i="1"/>
  <c r="J84" i="1"/>
  <c r="I84" i="1"/>
  <c r="M106" i="1"/>
  <c r="O99" i="1"/>
  <c r="M101" i="1"/>
  <c r="O97" i="1"/>
  <c r="M78" i="1"/>
  <c r="O65" i="1"/>
  <c r="O78" i="1" s="1"/>
  <c r="N78" i="1"/>
  <c r="H91" i="3"/>
  <c r="H47" i="3"/>
  <c r="H135" i="3"/>
  <c r="H226" i="3"/>
  <c r="H227" i="3"/>
  <c r="H157" i="3"/>
  <c r="H80" i="3"/>
  <c r="M19" i="1"/>
  <c r="O19" i="1" s="1"/>
  <c r="H207" i="3"/>
  <c r="H146" i="3"/>
  <c r="H20" i="3"/>
  <c r="H6" i="3"/>
  <c r="H58" i="3"/>
  <c r="H43" i="3"/>
  <c r="H203" i="3"/>
  <c r="H131" i="3"/>
  <c r="H87" i="3"/>
  <c r="H214" i="3"/>
  <c r="H142" i="3"/>
  <c r="H98" i="3"/>
  <c r="H54" i="3"/>
  <c r="H181" i="3"/>
  <c r="H153" i="3"/>
  <c r="H109" i="3"/>
  <c r="H65" i="3"/>
  <c r="H32" i="3"/>
  <c r="H76" i="3"/>
  <c r="H192" i="3"/>
  <c r="H120" i="3"/>
  <c r="H124" i="3"/>
  <c r="H36" i="3"/>
  <c r="H113" i="3"/>
  <c r="H230" i="3"/>
  <c r="H69" i="3"/>
  <c r="H185" i="3"/>
  <c r="H196" i="3"/>
  <c r="H225" i="3"/>
  <c r="K31" i="1"/>
  <c r="N31" i="1" s="1"/>
  <c r="H182" i="3"/>
  <c r="H154" i="3"/>
  <c r="H110" i="3"/>
  <c r="H66" i="3"/>
  <c r="H193" i="3"/>
  <c r="H121" i="3"/>
  <c r="H77" i="3"/>
  <c r="H204" i="3"/>
  <c r="H132" i="3"/>
  <c r="H88" i="3"/>
  <c r="H44" i="3"/>
  <c r="H99" i="3"/>
  <c r="H55" i="3"/>
  <c r="H33" i="3"/>
  <c r="H215" i="3"/>
  <c r="H143" i="3"/>
  <c r="H108" i="3"/>
  <c r="H75" i="3"/>
  <c r="H42" i="3"/>
  <c r="H141" i="3"/>
  <c r="G222" i="3"/>
  <c r="K42" i="1" s="1"/>
  <c r="N42" i="1" s="1"/>
  <c r="H19" i="3"/>
  <c r="H5" i="3"/>
  <c r="L23" i="1"/>
  <c r="H111" i="3"/>
  <c r="F106" i="3"/>
  <c r="J50" i="1"/>
  <c r="I50" i="1"/>
  <c r="J35" i="1"/>
  <c r="I35" i="1"/>
  <c r="F40" i="3"/>
  <c r="H45" i="3"/>
  <c r="H133" i="3"/>
  <c r="F128" i="3"/>
  <c r="F139" i="3"/>
  <c r="H144" i="3"/>
  <c r="F16" i="3"/>
  <c r="H22" i="3"/>
  <c r="F222" i="3"/>
  <c r="H228" i="3"/>
  <c r="H122" i="3"/>
  <c r="F117" i="3"/>
  <c r="H56" i="3"/>
  <c r="F51" i="3"/>
  <c r="F62" i="3"/>
  <c r="H67" i="3"/>
  <c r="F150" i="3"/>
  <c r="H155" i="3"/>
  <c r="H205" i="3"/>
  <c r="F200" i="3"/>
  <c r="H34" i="3"/>
  <c r="F29" i="3"/>
  <c r="H78" i="3"/>
  <c r="F73" i="3"/>
  <c r="H183" i="3"/>
  <c r="F178" i="3"/>
  <c r="J34" i="1" s="1"/>
  <c r="M34" i="1" s="1"/>
  <c r="F84" i="3"/>
  <c r="H89" i="3"/>
  <c r="H194" i="3"/>
  <c r="F189" i="3"/>
  <c r="F95" i="3"/>
  <c r="H100" i="3"/>
  <c r="F211" i="3"/>
  <c r="C13" i="7" l="1"/>
  <c r="D14" i="7" s="1"/>
  <c r="M84" i="1"/>
  <c r="L84" i="1"/>
  <c r="O101" i="1"/>
  <c r="C19" i="7" s="1"/>
  <c r="D20" i="7" s="1"/>
  <c r="G117" i="3"/>
  <c r="K20" i="1" s="1"/>
  <c r="N20" i="1" s="1"/>
  <c r="G95" i="3"/>
  <c r="K17" i="1" s="1"/>
  <c r="N17" i="1" s="1"/>
  <c r="G62" i="3"/>
  <c r="K14" i="1" s="1"/>
  <c r="N14" i="1" s="1"/>
  <c r="G84" i="3"/>
  <c r="K16" i="1" s="1"/>
  <c r="N16" i="1" s="1"/>
  <c r="G150" i="3"/>
  <c r="K28" i="1" s="1"/>
  <c r="N28" i="1" s="1"/>
  <c r="G29" i="3"/>
  <c r="K11" i="1" s="1"/>
  <c r="N11" i="1" s="1"/>
  <c r="H64" i="3"/>
  <c r="H62" i="3" s="1"/>
  <c r="H106" i="3"/>
  <c r="H222" i="3"/>
  <c r="G51" i="3"/>
  <c r="K13" i="1" s="1"/>
  <c r="N13" i="1" s="1"/>
  <c r="G189" i="3"/>
  <c r="K38" i="1" s="1"/>
  <c r="N38" i="1" s="1"/>
  <c r="H119" i="3"/>
  <c r="H117" i="3" s="1"/>
  <c r="H53" i="3"/>
  <c r="H51" i="3" s="1"/>
  <c r="G128" i="3"/>
  <c r="K21" i="1" s="1"/>
  <c r="N21" i="1" s="1"/>
  <c r="G178" i="3"/>
  <c r="K34" i="1" s="1"/>
  <c r="N34" i="1" s="1"/>
  <c r="O34" i="1" s="1"/>
  <c r="H152" i="3"/>
  <c r="H150" i="3" s="1"/>
  <c r="G2" i="3"/>
  <c r="K9" i="1" s="1"/>
  <c r="N9" i="1" s="1"/>
  <c r="H40" i="3"/>
  <c r="H191" i="3"/>
  <c r="H189" i="3" s="1"/>
  <c r="H73" i="3"/>
  <c r="G139" i="3"/>
  <c r="K27" i="1" s="1"/>
  <c r="N27" i="1" s="1"/>
  <c r="G16" i="3"/>
  <c r="K10" i="1" s="1"/>
  <c r="N10" i="1" s="1"/>
  <c r="H139" i="3"/>
  <c r="G200" i="3"/>
  <c r="K39" i="1" s="1"/>
  <c r="N39" i="1" s="1"/>
  <c r="G211" i="3"/>
  <c r="K40" i="1" s="1"/>
  <c r="N40" i="1" s="1"/>
  <c r="G73" i="3"/>
  <c r="K15" i="1" s="1"/>
  <c r="N15" i="1" s="1"/>
  <c r="H130" i="3"/>
  <c r="H128" i="3" s="1"/>
  <c r="H213" i="3"/>
  <c r="H31" i="3"/>
  <c r="H29" i="3" s="1"/>
  <c r="H18" i="3"/>
  <c r="H16" i="3" s="1"/>
  <c r="G40" i="3"/>
  <c r="K12" i="1" s="1"/>
  <c r="N12" i="1" s="1"/>
  <c r="G106" i="3"/>
  <c r="K18" i="1" s="1"/>
  <c r="N18" i="1" s="1"/>
  <c r="H97" i="3"/>
  <c r="H95" i="3" s="1"/>
  <c r="H202" i="3"/>
  <c r="H200" i="3" s="1"/>
  <c r="H86" i="3"/>
  <c r="H84" i="3" s="1"/>
  <c r="H180" i="3"/>
  <c r="H178" i="3" s="1"/>
  <c r="H4" i="3"/>
  <c r="J20" i="1"/>
  <c r="J18" i="1"/>
  <c r="J28" i="1"/>
  <c r="J15" i="1"/>
  <c r="J17" i="1"/>
  <c r="J14" i="1"/>
  <c r="J42" i="1"/>
  <c r="I42" i="1"/>
  <c r="J12" i="1"/>
  <c r="J39" i="1"/>
  <c r="J21" i="1"/>
  <c r="J38" i="1"/>
  <c r="J11" i="1"/>
  <c r="J13" i="1"/>
  <c r="J10" i="1"/>
  <c r="M35" i="1"/>
  <c r="O35" i="1" s="1"/>
  <c r="L35" i="1"/>
  <c r="J31" i="1"/>
  <c r="I31" i="1"/>
  <c r="J16" i="1"/>
  <c r="J27" i="1"/>
  <c r="M50" i="1"/>
  <c r="L50" i="1"/>
  <c r="J40" i="1"/>
  <c r="H218" i="3"/>
  <c r="H7" i="3"/>
  <c r="F2" i="3"/>
  <c r="J9" i="1" s="1"/>
  <c r="M9" i="1" s="1"/>
  <c r="O84" i="1" l="1"/>
  <c r="O85" i="1" s="1"/>
  <c r="C17" i="7" s="1"/>
  <c r="D18" i="7" s="1"/>
  <c r="M85" i="1"/>
  <c r="H211" i="3"/>
  <c r="I20" i="1"/>
  <c r="O50" i="1"/>
  <c r="O63" i="1" s="1"/>
  <c r="M63" i="1"/>
  <c r="I16" i="1"/>
  <c r="I11" i="1"/>
  <c r="I14" i="1"/>
  <c r="I28" i="1"/>
  <c r="L39" i="1"/>
  <c r="I17" i="1"/>
  <c r="I40" i="1"/>
  <c r="I18" i="1"/>
  <c r="I13" i="1"/>
  <c r="I27" i="1"/>
  <c r="I10" i="1"/>
  <c r="I21" i="1"/>
  <c r="H2" i="3"/>
  <c r="I34" i="1"/>
  <c r="M39" i="1"/>
  <c r="O39" i="1" s="1"/>
  <c r="I38" i="1"/>
  <c r="I12" i="1"/>
  <c r="I39" i="1"/>
  <c r="I15" i="1"/>
  <c r="L34" i="1"/>
  <c r="N48" i="1"/>
  <c r="N111" i="1" s="1"/>
  <c r="M14" i="1"/>
  <c r="O14" i="1" s="1"/>
  <c r="L14" i="1"/>
  <c r="L21" i="1"/>
  <c r="M21" i="1"/>
  <c r="O21" i="1" s="1"/>
  <c r="M17" i="1"/>
  <c r="O17" i="1" s="1"/>
  <c r="L17" i="1"/>
  <c r="L20" i="1"/>
  <c r="M20" i="1"/>
  <c r="O20" i="1" s="1"/>
  <c r="M13" i="1"/>
  <c r="O13" i="1" s="1"/>
  <c r="L13" i="1"/>
  <c r="M27" i="1"/>
  <c r="O27" i="1" s="1"/>
  <c r="L27" i="1"/>
  <c r="M16" i="1"/>
  <c r="O16" i="1" s="1"/>
  <c r="L16" i="1"/>
  <c r="L31" i="1"/>
  <c r="M31" i="1"/>
  <c r="O31" i="1" s="1"/>
  <c r="M12" i="1"/>
  <c r="O12" i="1" s="1"/>
  <c r="L12" i="1"/>
  <c r="L15" i="1"/>
  <c r="M15" i="1"/>
  <c r="O15" i="1" s="1"/>
  <c r="L10" i="1"/>
  <c r="M10" i="1"/>
  <c r="O10" i="1" s="1"/>
  <c r="M11" i="1"/>
  <c r="O11" i="1" s="1"/>
  <c r="L11" i="1"/>
  <c r="L28" i="1"/>
  <c r="M28" i="1"/>
  <c r="O28" i="1" s="1"/>
  <c r="M42" i="1"/>
  <c r="O42" i="1" s="1"/>
  <c r="L42" i="1"/>
  <c r="M38" i="1"/>
  <c r="O38" i="1" s="1"/>
  <c r="L38" i="1"/>
  <c r="M18" i="1"/>
  <c r="O18" i="1" s="1"/>
  <c r="L18" i="1"/>
  <c r="M40" i="1"/>
  <c r="O40" i="1" s="1"/>
  <c r="L40" i="1"/>
  <c r="I9" i="1"/>
  <c r="L9" i="1"/>
  <c r="O9" i="1"/>
  <c r="C11" i="7" l="1"/>
  <c r="D12" i="7" s="1"/>
  <c r="O48" i="1"/>
  <c r="M48" i="1"/>
  <c r="M111" i="1" s="1"/>
  <c r="O111" i="1" l="1"/>
  <c r="C9" i="7"/>
  <c r="C25" i="7" s="1"/>
  <c r="D10" i="7" l="1"/>
  <c r="D25" i="7" s="1"/>
  <c r="D27" i="7" s="1"/>
  <c r="D26" i="7" l="1"/>
  <c r="D29" i="7"/>
  <c r="D28" i="7" s="1"/>
</calcChain>
</file>

<file path=xl/sharedStrings.xml><?xml version="1.0" encoding="utf-8"?>
<sst xmlns="http://schemas.openxmlformats.org/spreadsheetml/2006/main" count="1347" uniqueCount="338">
  <si>
    <t>Item</t>
  </si>
  <si>
    <t>Ref.</t>
  </si>
  <si>
    <t>Código</t>
  </si>
  <si>
    <t>Descrição</t>
  </si>
  <si>
    <t>Unid.</t>
  </si>
  <si>
    <t>Quant.</t>
  </si>
  <si>
    <t>Preço Unitário s/ BDI</t>
  </si>
  <si>
    <t>Preço Unitário c/ BDI</t>
  </si>
  <si>
    <t>Preço Total</t>
  </si>
  <si>
    <t>MAT</t>
  </si>
  <si>
    <t>M.O.</t>
  </si>
  <si>
    <t>TOTAL</t>
  </si>
  <si>
    <t>1.</t>
  </si>
  <si>
    <t>1.1</t>
  </si>
  <si>
    <t>CPU</t>
  </si>
  <si>
    <t>M2</t>
  </si>
  <si>
    <t>1.2</t>
  </si>
  <si>
    <t>SINAPI</t>
  </si>
  <si>
    <t>1.3</t>
  </si>
  <si>
    <t>1.4</t>
  </si>
  <si>
    <t>1.5</t>
  </si>
  <si>
    <t>1.6</t>
  </si>
  <si>
    <t>M3</t>
  </si>
  <si>
    <t>M</t>
  </si>
  <si>
    <t>UN</t>
  </si>
  <si>
    <t>COTAÇÃO</t>
  </si>
  <si>
    <t>*BDI Não Desonerado:</t>
  </si>
  <si>
    <t>H</t>
  </si>
  <si>
    <t>UNID</t>
  </si>
  <si>
    <t>KG</t>
  </si>
  <si>
    <t>TIPO</t>
  </si>
  <si>
    <t>CÓDIGO</t>
  </si>
  <si>
    <t>DESCRIÇÃO</t>
  </si>
  <si>
    <t>UNID.</t>
  </si>
  <si>
    <t>CONSUMO</t>
  </si>
  <si>
    <t>MO</t>
  </si>
  <si>
    <t>INSUMO</t>
  </si>
  <si>
    <t>COMPOSICAO</t>
  </si>
  <si>
    <t>UM</t>
  </si>
  <si>
    <t>SERVENTE COM ENCARGOS COMPLEMENTARES</t>
  </si>
  <si>
    <t>ENCANADOR OU BOMBEIRO HIDRÁULICO COM ENCARGOS COMPLEMENTARES</t>
  </si>
  <si>
    <t>Loja</t>
  </si>
  <si>
    <t>Link</t>
  </si>
  <si>
    <t>Acesso</t>
  </si>
  <si>
    <t>Valor Frete (R$)</t>
  </si>
  <si>
    <t>Custo Unitário (R$)</t>
  </si>
  <si>
    <t>Custo Total (R$)</t>
  </si>
  <si>
    <t>TRAMA DE MADEIRA COMPOSTA POR TERÇAS PARA TELHADOS DE ATÉ 2 ÁGUAS PARA TELHA ONDULADA DE FIBROCIMENTO, METÁLICA, PLÁSTICA OU TERMOACÚSTICA, INCLUSO TRANSPORTE VERTICAL. AF_07/2019</t>
  </si>
  <si>
    <t>TELHAMENTO COM TELHA DE AÇO/ALUMÍNIO E = 0,5 MM, COM ATÉ 2 ÁGUAS, INCLUSO IÇAMENTO. AF_07/2019</t>
  </si>
  <si>
    <t>FABRICAÇÃO E INSTALAÇÃO DE MEIA TESOURA DE MADEIRA NÃO APARELHADA, COM VÃO DE 3 M, PARA TELHA ONDULADA DE FIBROCIMENTO, ALUMÍNIO, PLÁSTICA OU TERMOACÚSTICA, INCLUSO IÇAMENTO. AF_07/2019</t>
  </si>
  <si>
    <t>COMPACTAÇÃO MECÂNICA DE SOLO PARA EXECUÇÃO DE RADIER, PISO DE CONCRETO OU LAJE SOBRE SOLO, COM COMPACTADOR DE SOLOS TIPO PLACA VIBRATÓRIA. AF_09/2021</t>
  </si>
  <si>
    <t>FABRICAÇÃO, MONTAGEM E DESMONTAGEM DE FORMA PARA RADIER, PISO DE CONCRETO OU LAJE SOBRE SOLO, EM MADEIRA SERRADA, 4 UTILIZAÇÕES. AF_09/2021</t>
  </si>
  <si>
    <t>CAMADA SEPARADORA PARA EXECUÇÃO DE RADIER, PISO DE CONCRETO OU LAJE SOBRE SOLO, EM LONA PLÁSTICA. AF_09/2021</t>
  </si>
  <si>
    <t>ARMAÇÃO PARA EXECUÇÃO DE RADIER, PISO DE CONCRETO OU LAJE SOBRE SOLO, COM USO DE TELA Q-138. AF_09/2021</t>
  </si>
  <si>
    <t>CONCRETAGEM DE RADIER, PISO DE CONCRETO OU LAJE SOBRE SOLO, FCK 30 MPA - LANÇAMENTO, ADENSAMENTO E ACABAMENTO. AF_09/2021</t>
  </si>
  <si>
    <t>LASTRO COM MATERIAL GRANULAR (PEDRA BRITADA N.1 E PEDRA BRITADA N.2), APLICADO EM PISOS OU LAJES SOBRE SOLO, ESPESSURA DE *10 CM*. AF_07/2019</t>
  </si>
  <si>
    <t>ELETRODUTO RÍGIDO ROSCÁVEL, PVC, DN 60 MM (2"), PARA REDE ENTERRADA DE DISTRIBUIÇÃO DE ENERGIA ELÉTRICA - FORNECIMENTO E INSTALAÇÃO. AF_12/2021</t>
  </si>
  <si>
    <t>CABO DE COBRE FLEXÍVEL ISOLADO, 16 MM², ANTI-CHAMA 0,6/1,0 KV, PARA DISTRIBUIÇÃO - FORNECIMENTO E INSTALAÇÃO. AF_12/2015</t>
  </si>
  <si>
    <t>CONDULETE DE PVC, TIPO LL, PARA ELETRODUTO DE PVC SOLDÁVEL DN 25 MM (3/4''), APARENTE - FORNECIMENTO E INSTALAÇÃO. AF_10/2022</t>
  </si>
  <si>
    <t>CONDULETE DE PVC, TIPO TB, PARA ELETRODUTO DE PVC SOLDÁVEL DN 25 MM (3/4''), APARENTE - FORNECIMENTO E INSTALAÇÃO. AF_10/2022</t>
  </si>
  <si>
    <t>CAIXA ENTERRADA ELÉTRICA RETANGULAR, EM CONCRETO PRÉ-MOLDADO, FUNDO COM BRITA, DIMENSÕES INTERNAS: 0,4X0,4X0,4 M. AF_12/2020</t>
  </si>
  <si>
    <t>CONDULETE DE PVC, TIPO C, PARA ELETRODUTO DE PVC SOLDÁVEL DN 25 MM (3/4''), APARENTE - FORNECIMENTO E INSTALAÇÃO. AF_10/2022</t>
  </si>
  <si>
    <t>CONDULETE DE PVC, TIPO T, PARA ELETRODUTO DE PVC SOLDÁVEL DN 25 MM (3/4''), APARENTE - FORNECIMENTO E INSTALAÇÃO. AF_10/2022</t>
  </si>
  <si>
    <t>ABRIGO PARA HIDRANTE, 90X60X17CM, COM REGISTRO GLOBO ANGULAR 45 GRAUS 2 1/2", ADAPTADOR STORZ 2 1/2", MANGUEIRA DE INCÊNDIO 20M, REDUÇÃO 2 1/2" X 1 1/2" E ESGUICHO EM LATÃO 1 1/2" - FORNECIMENTO E INSTALAÇÃO. AF_10/2020</t>
  </si>
  <si>
    <t>TUBO, PVC, SOLDÁVEL, DN 32MM, INSTALADO EM RAMAL OU SUB-RAMAL DE ÁGUA - FORNECIMENTO E INSTALAÇÃO. AF_06/2022</t>
  </si>
  <si>
    <t>TUBO DE AÇO GALVANIZADO COM COSTURA, CLASSE MÉDIA, DN 65 (2 1/2"), CONEXÃO ROSQUEADA, INSTALADO EM REDE DE ALIMENTAÇÃO PARA HIDRANTE - FORNECIMENTO E INSTALAÇÃO. AF_10/2020</t>
  </si>
  <si>
    <t>TUBO DE AÇO GALVANIZADO COM COSTURA, CLASSE MÉDIA, DN 80 (3"), CONEXÃO ROSQUEADA, INSTALADO EM REDE DE ALIMENTAÇÃO PARA HIDRANTE - FORNECIMENTO E INSTALAÇÃO. AF_10/2020</t>
  </si>
  <si>
    <t>TUBO, PVC, SOLDÁVEL, DN  25 MM, INSTALADO EM RESERVAÇÃO DE ÁGUA DE EDIFICAÇÃO QUE POSSUA RESERVATÓRIO DE FIBRA/FIBROCIMENTO   FORNECIMENTO E INSTALAÇÃO. AF_06/2016</t>
  </si>
  <si>
    <t>TUBO, PVC, SOLDÁVEL, DN 60 MM, INSTALADO EM RESERVAÇÃO DE ÁGUA DE EDIFICAÇÃO QUE POSSUA RESERVATÓRIO DE FIBRA/FIBROCIMENTO   FORNECIMENTO E INSTALAÇÃO. AF_06/2016</t>
  </si>
  <si>
    <t>TUBO, PVC, SOLDÁVEL, DN 85 MM, INSTALADO EM RESERVAÇÃO DE ÁGUA DE EDIFICAÇÃO QUE POSSUA RESERVATÓRIO DE FIBRA/FIBROCIMENTO   FORNECIMENTO E INSTALAÇÃO. AF_06/2016</t>
  </si>
  <si>
    <t>TUBO DE AÇO GALVANIZADO COM COSTURA, CLASSE MÉDIA, DN 25 (1"), CONEXÃO ROSQUEADA, INSTALADO EM REDE DE ALIMENTAÇÃO PARA HIDRANTE - FORNECIMENTO E INSTALAÇÃO. AF_10/2020</t>
  </si>
  <si>
    <t>JOELHO 90 GRAUS, PVC, SOLDÁVEL, DN 25MM, INSTALADO EM RAMAL DE DISTRIBUIÇÃO DE ÁGUA - FORNECIMENTO E INSTALAÇÃO. AF_06/2022</t>
  </si>
  <si>
    <t>JOELHO 90 GRAUS, PVC, SOLDÁVEL, DN 32MM, INSTALADO EM RAMAL DE DISTRIBUIÇÃO DE ÁGUA - FORNECIMENTO E INSTALAÇÃO. AF_06/2022</t>
  </si>
  <si>
    <t>LUVA, EM FERRO GALVANIZADO, DN 25 (1"), CONEXÃO ROSQUEADA, INSTALADO EM REDE DE ALIMENTAÇÃO PARA HIDRANTE - FORNECIMENTO E INSTALAÇÃO. AF_10/2020</t>
  </si>
  <si>
    <t>NIPLE, EM FERRO GALVANIZADO, DN 65 (2 1/2"), CONEXÃO ROSQUEADA, INSTALADO EM REDE DE ALIMENTAÇÃO PARA HIDRANTE - FORNECIMENTO E INSTALAÇÃO. AF_10/2020</t>
  </si>
  <si>
    <t>TÊ, EM FERRO GALVANIZADO, CONEXÃO ROSQUEADA, DN 65 (2 1/2"), INSTALADO EM REDE DE ALIMENTAÇÃO PARA HIDRANTE - FORNECIMENTO E INSTALAÇÃO. AF_10/2020</t>
  </si>
  <si>
    <t>TÊ, EM FERRO GALVANIZADO, CONEXÃO ROSQUEADA, DN 80 (3"), INSTALADO EM REDE DE ALIMENTAÇÃO PARA HIDRANTE - FORNECIMENTO E INSTALAÇÃO. AF_10/2020</t>
  </si>
  <si>
    <t>UNIÃO, EM FERRO GALVANIZADO, DN 80 (3"), CONEXÃO ROSQUEADA, INSTALADO EM REDE DE ALIMENTAÇÃO PARA HIDRANTE - FORNECIMENTO E INSTALAÇÃO. AF_10/2020</t>
  </si>
  <si>
    <t>LUVA DE REDUÇÃO, EM FERRO GALVANIZADO, 3" X 2 1/2", CONEXÃO ROSQUEADA, INSTALADO EM REDE DE ALIMENTAÇÃO PARA HIDRANTE - FORNECIMENTO E INSTALAÇÃO. AF_10/2020</t>
  </si>
  <si>
    <t>ADAPTADOR CURTO COM BOLSA E ROSCA PARA REGISTRO, PVC, SOLDÁVEL, DN 32 MM X 1 , INSTALADO EM RESERVAÇÃO DE ÁGUA DE EDIFICAÇÃO QUE POSSUA RESERVATÓRIO DE FIBRA/FIBROCIMENTO   FORNECIMENTO E INSTALAÇÃO. AF_06/2016</t>
  </si>
  <si>
    <t>ADAPTADOR CURTO COM BOLSA E ROSCA PARA REGISTRO, PVC, SOLDÁVEL, DN 85 MM X 3 , INSTALADO EM RESERVAÇÃO DE ÁGUA DE EDIFICAÇÃO QUE POSSUA RESERVATÓRIO DE FIBRA/FIBROCIMENTO   FORNECIMENTO E INSTALAÇÃO. AF_06/2016</t>
  </si>
  <si>
    <t>JOELHO 90 GRAUS, PVC, SOLDÁVEL, DN 85 MM INSTALADO EM RESERVAÇÃO DE ÁGUA DE EDIFICAÇÃO QUE POSSUA RESERVATÓRIO DE FIBRA/FIBROCIMENTO   FORNECIMENTO E INSTALAÇÃO. AF_06/2016</t>
  </si>
  <si>
    <t>TÊ, PVC, SOLDÁVEL, DN  25 MM INSTALADO EM RESERVAÇÃO DE ÁGUA DE EDIFICAÇÃO QUE POSSUA RESERVATÓRIO DE FIBRA/FIBROCIMENTO   FORNECIMENTO E INSTALAÇÃO. AF_06/2016</t>
  </si>
  <si>
    <t>TÊ, PVC, SOLDÁVEL, DN 85 MM INSTALADO EM RESERVAÇÃO DE ÁGUA DE EDIFICAÇÃO QUE POSSUA RESERVATÓRIO DE FIBRA/FIBROCIMENTO   FORNECIMENTO E INSTALAÇÃO. AF_06/2016</t>
  </si>
  <si>
    <t>ADAPTADOR COM FLANGE E ANEL DE VEDAÇÃO, PVC, SOLDÁVEL, DN  25 MM X 3/4 , INSTALADO EM RESERVAÇÃO DE ÁGUA DE EDIFICAÇÃO QUE POSSUA RESERVATÓRIO DE FIBRA/FIBROCIMENTO   FORNECIMENTO E INSTALAÇÃO. AF_06/2016</t>
  </si>
  <si>
    <t>ADAPTADOR COM FLANGE E ANEL DE VEDAÇÃO, PVC, SOLDÁVEL, DN 32 MM X 1 , INSTALADO EM RESERVAÇÃO DE ÁGUA DE EDIFICAÇÃO QUE POSSUA RESERVATÓRIO DE FIBRA/FIBROCIMENTO   FORNECIMENTO E INSTALAÇÃO. AF_06/2016</t>
  </si>
  <si>
    <t>REGISTRO DE GAVETA BRUTO, LATÃO, ROSCÁVEL, 3/4" - FORNECIMENTO E INSTALAÇÃO. AF_08/2021</t>
  </si>
  <si>
    <t>REGISTRO DE GAVETA BRUTO, LATÃO, ROSCÁVEL, 2 1/2" - FORNECIMENTO E INSTALAÇÃO. AF_08/2021</t>
  </si>
  <si>
    <t>REGISTRO DE GAVETA BRUTO, LATÃO, ROSCÁVEL, 3" - FORNECIMENTO E INSTALAÇÃO. AF_08/2021</t>
  </si>
  <si>
    <t>VÁLVULA DE ESFERA BRUTA, BRONZE, ROSCÁVEL, 1'' - FORNECIMENTO E INSTALAÇÃO. AF_08/2021</t>
  </si>
  <si>
    <t>VÁLVULA DE RETENÇÃO HORIZONTAL, DE BRONZE, ROSCÁVEL, 3" - FORNECIMENTO E INSTALAÇÃO. AF_08/2021</t>
  </si>
  <si>
    <t>INSTALAÇÃO DE QUADRO ELÉTRICO PARA BOMBAS TRIFÁSICAS ATÉ 25 CV (NÃO INCLUI O FORNECIMENTO DO QUADRO). AF_12/2020</t>
  </si>
  <si>
    <t>ESCAVAÇÃO MANUAL DE VALA COM PROFUNDIDADE MENOR OU IGUAL A 1,30 M. AF_02/2021</t>
  </si>
  <si>
    <t>AJUDANTE DE ARMADOR COM ENCARGOS COMPLEMENTARES</t>
  </si>
  <si>
    <t>ARMADOR COM ENCARGOS COMPLEMENTARES</t>
  </si>
  <si>
    <t>AUXILIAR DE ELETRICISTA COM ENCARGOS COMPLEMENTARES</t>
  </si>
  <si>
    <t>AUXILIAR DE ENCANADOR OU BOMBEIRO HIDRÁULICO COM ENCARGOS COMPLEMENTARES</t>
  </si>
  <si>
    <t>ELETRICISTA COM ENCARGOS COMPLEMENTARES</t>
  </si>
  <si>
    <t xml:space="preserve">UN    </t>
  </si>
  <si>
    <t xml:space="preserve">M     </t>
  </si>
  <si>
    <t xml:space="preserve">KG    </t>
  </si>
  <si>
    <t xml:space="preserve">L     </t>
  </si>
  <si>
    <t>ADAPTADOR PVC SOLDAVEL CURTO COM BOLSA E ROSCA, 85 MM X 3", PARA AGUA FRIA</t>
  </si>
  <si>
    <t>ADESIVO PLASTICO PARA PVC, FRASCO COM *850* GR</t>
  </si>
  <si>
    <t>ARAME RECOZIDO 16 BWG, D = 1,65 MM (0,016 KG/M) OU 18 BWG, D = 1,25 MM (0,01 KG/M)</t>
  </si>
  <si>
    <t>ARRUELA LISA, REDONDA, DE LATAO POLIDO, DIAMETRO NOMINAL 5/8", DIAMETRO EXTERNO = 34 MM, DIAMETRO DO FURO = 17 MM, ESPESSURA = *2,5* MM</t>
  </si>
  <si>
    <t>BUCHA DE REDUCAO DE FERRO GALVANIZADO, COM ROSCA BSP, DE 1 1/2" X 1"</t>
  </si>
  <si>
    <t>BUCHA DE REDUCAO DE FERRO GALVANIZADO, COM ROSCA BSP, DE 1 1/4" X 1"</t>
  </si>
  <si>
    <t>BUCHA DE REDUCAO DE FERRO GALVANIZADO, COM ROSCA BSP, DE 2 1/2" X 1 1/4"</t>
  </si>
  <si>
    <t>BUCHA DE REDUCAO DE FERRO GALVANIZADO, COM ROSCA BSP, DE 3" X 1 1/2"</t>
  </si>
  <si>
    <t>BUCHA DE REDUCAO DE FERRO GALVANIZADO, COM ROSCA BSP, DE 3" X 2 1/2"</t>
  </si>
  <si>
    <t>BUCHA DE REDUCAO DE PVC, SOLDAVEL, LONGA, COM 60 X 32 MM, PARA AGUA FRIA PREDIAL</t>
  </si>
  <si>
    <t>CAP OU TAMPAO DE FERRO GALVANIZADO, COM ROSCA BSP, DE 1"</t>
  </si>
  <si>
    <t>COTOVELO 45 GRAUS DE FERRO GALVANIZADO, COM ROSCA BSP, DE 1 1/2"</t>
  </si>
  <si>
    <t>COTOVELO 90 GRAUS DE FERRO GALVANIZADO, COM ROSCA BSP MACHO/FEMEA, DE 1"</t>
  </si>
  <si>
    <t>COTOVELO 90 GRAUS DE FERRO GALVANIZADO, COM ROSCA BSP MACHO/FEMEA, DE 2 1/2"</t>
  </si>
  <si>
    <t>COTOVELO 90 GRAUS DE FERRO GALVANIZADO, COM ROSCA BSP MACHO/FEMEA, DE 3"</t>
  </si>
  <si>
    <t>FITA VEDA ROSCA EM ROLOS DE 18 MM X 50 M (L X C)</t>
  </si>
  <si>
    <t>FUNDO ANTICORROSIVO PARA METAIS FERROSOS (ZARCAO)</t>
  </si>
  <si>
    <t>JOELHO PVC, SOLDAVEL, 90 GRAUS, 32 MM, COR MARROM, PARA AGUA FRIA PREDIAL</t>
  </si>
  <si>
    <t>JOELHO PVC, SOLDAVEL, 90 GRAUS, 85 MM, COR MARROM, PARA AGUA FRIA PREDIAL</t>
  </si>
  <si>
    <t>LIXA D'AGUA EM FOLHA, GRAO 100</t>
  </si>
  <si>
    <t>NIPLE DE REDUCAO DE FERRO GALVANIZADO, COM ROSCA BSP, DE 3" X 2 1/2"</t>
  </si>
  <si>
    <t>PLACA DE SINALIZACAO DE SEGURANCA CONTRA INCENDIO, FOTOLUMINESCENTE, QUADRADA, *20 X 20* CM, EM PVC *2* MM ANTI-CHAMAS (SIMBOLOS, CORES E PICTOGRAMAS CONFORME NBR 16820)</t>
  </si>
  <si>
    <t>PLACA DE SINALIZACAO DE SEGURANCA CONTRA INCENDIO, FOTOLUMINESCENTE, RETANGULAR, *20 X 40* CM, EM PVC *2* MM ANTI-CHAMAS (SIMBOLOS, CORES E PICTOGRAMAS CONFORME NBR 16820)</t>
  </si>
  <si>
    <t>PORCA ZINCADA, SEXTAVADA, DIAMETRO 1/4"</t>
  </si>
  <si>
    <t>SOLUCAO PREPARADORA / LIMPADORA PARA PVC, FRASCO COM 1000 CM3</t>
  </si>
  <si>
    <t>TAMPAO COM CORRENTE, EM LATAO, ENGATE RAPIDO 1 1/2", PARA INSTALACAO PREDIAL DE COMBATE A INCENDIO</t>
  </si>
  <si>
    <t>TE DE REDUCAO DE FERRO GALVANIZADO, COM ROSCA BSP, DE 2 1/2" X 1"</t>
  </si>
  <si>
    <t>TE DE REDUCAO DE FERRO GALVANIZADO, COM ROSCA BSP, DE 3" X 2 1/2"</t>
  </si>
  <si>
    <t>TRELICA NERVURADA (ESPACADOR), ALTURA = 120,0 MM, DIAMETRO DOS BANZOS INFERIORES E SUPERIOR = 6,0 MM, DIAMETRO DA DIAGONAL = 4,2 MM</t>
  </si>
  <si>
    <t>VERGALHAO ZINCADO ROSCA TOTAL, 1/4 " (6,3 MM)</t>
  </si>
  <si>
    <t>1.7</t>
  </si>
  <si>
    <t>Magazine Luiza</t>
  </si>
  <si>
    <t>1.8</t>
  </si>
  <si>
    <t>Eng. Jeferson Born</t>
  </si>
  <si>
    <t>CREA RS 183227</t>
  </si>
  <si>
    <t>__________________________________________________</t>
  </si>
  <si>
    <t>CRONOGRAMA</t>
  </si>
  <si>
    <t>ITEM</t>
  </si>
  <si>
    <t>DISCRIMINAÇÃO</t>
  </si>
  <si>
    <t>VALOR (R$)</t>
  </si>
  <si>
    <t>PRAZO</t>
  </si>
  <si>
    <t>1º MÊS</t>
  </si>
  <si>
    <t>TOTAL DO ORÇAMENTO</t>
  </si>
  <si>
    <t>DISTRIBUIÇÃO PERIÓDICA</t>
  </si>
  <si>
    <t>%</t>
  </si>
  <si>
    <t>SIMPLES</t>
  </si>
  <si>
    <t>ACUMULADO</t>
  </si>
  <si>
    <t>Eng. Jéferson R. Born</t>
  </si>
  <si>
    <t>____________________________</t>
  </si>
  <si>
    <t>OBRA: PPCI GINÁSIO CLÓVIS SCHAEFFER</t>
  </si>
  <si>
    <t>ELETRODUTO RÍGIDO ROSCÁVEL, PVC, DN 25 MM (3/4"), PARA CIRCUITOS TERMINAIS, INSTALADO EM FORRO - FORNECIMENTO E INSTALAÇÃO. AF_03/2023</t>
  </si>
  <si>
    <t>ELETRODUTO RÍGIDO ROSCÁVEL, PVC, DN 25 MM (3/4"), PARA CIRCUITOS TERMINAIS, INSTALADO EM PAREDE - FORNECIMENTO E INSTALAÇÃO. AF_03/2023</t>
  </si>
  <si>
    <t>LUVA PARA ELETRODUTO, PVC, ROSCÁVEL, DN 25 MM (3/4"), PARA CIRCUITOS TERMINAIS, INSTALADA EM FORRO - FORNECIMENTO E INSTALAÇÃO. AF_03/2023</t>
  </si>
  <si>
    <t>LUVA PARA ELETRODUTO, PVC, ROSCÁVEL, DN 25 MM (3/4"), PARA CIRCUITOS TERMINAIS, INSTALADA EM PAREDE - FORNECIMENTO E INSTALAÇÃO. AF_03/2023</t>
  </si>
  <si>
    <t>CAIXA D´ÁGUA EM POLIÉSTER REFORÇADO COM FIBRA DE VIDRO, 7000 LITROS - FORNECIMENTO E INSTALAÇÃO. AF_06/2021</t>
  </si>
  <si>
    <t>REATERRO MANUAL DE VALAS, COM PLACA VIBRATÓRIA. AF_08/2023</t>
  </si>
  <si>
    <t xml:space="preserve">Ref: Composição - Sinapi 92385 </t>
  </si>
  <si>
    <t>Ref: Composição - Sinapi 96765</t>
  </si>
  <si>
    <t>Bucha de redução sold. Longa 85x60mm</t>
  </si>
  <si>
    <t>https://www.acquafort.com.br/buchasoldavel85x60longa-/p?idsku=5735&amp;gclid=Cj0KCQjw1OmoBhDXARIsAAAYGSGM4ie66ofQn9Z8ozFASdDCc9sxOUl7hxtOAHKakRuB5S4B4UuSD-gaAke5EALw_wcB</t>
  </si>
  <si>
    <t>https://www.magazineluiza.com.br/bucha-de-reducao-soldavel-longa-85-x-60mm-amanco/p/ceke5bjk08/cj/buhi/?seller_id=decarnetbr&amp;utm_source=google&amp;utm_medium=pla&amp;utm_campaign=&amp;partner_id=73499&amp;gclid=Cj0KCQjw1OmoBhDXARIsAAAYGSHBwVl-htWM1kkgr66agKEzhon2TfhQwKpoBdwp2FWDai3D1EVxLEsaAhlfEALw_wcB&amp;gclsrc=aw.ds</t>
  </si>
  <si>
    <t>Aquafort</t>
  </si>
  <si>
    <t>https://www.leroymerlin.com.br/bucha-de-reducao-krona-longa-85-x-60mm_1567508683?region=outros&amp;gclid=Cj0KCQjw1OmoBhDXARIsAAAYGSE7M2gJ_UpIH239tSi3eC64nLDGL4goWg4kNX6Nvna-tBVL6cv5sSsaAkPZEALw_wcB</t>
  </si>
  <si>
    <t>Leroy Merlin</t>
  </si>
  <si>
    <t>Acesso em 01.10.2023 às 18:51</t>
  </si>
  <si>
    <t>Acesso em 01.10.2023 às 18:50</t>
  </si>
  <si>
    <t>BUCHA DE REDUCAO DE PVC, SOLDAVEL, LONGA, COM 85 X 60 MM, PARA AGUA FRIA PREDIAL</t>
  </si>
  <si>
    <t>Ref: Composição - Sinapi 89413</t>
  </si>
  <si>
    <t>Ref: Composição - Sinapi 102123</t>
  </si>
  <si>
    <t>https://www.bombashopping.com.br/bomba-schneider-me-33250-c150-25cv-trifasica-60hz-220380440v-0030000001428/p?idsku=677020536&amp;srsltid=AfmBOooA7LMu8FQGh4O5znT_gy4javGMAdUxznWVfcrIdXS8I_OlZZfnvGI</t>
  </si>
  <si>
    <t>Bomba Shopping</t>
  </si>
  <si>
    <t>Acesso em 01.10.2023 às 19:16</t>
  </si>
  <si>
    <t>https://www.hidroviva.com.br/produto/bomba-dagua-multiestagios-horizontal-me-33250-c150-25-cv-trifasico-4-voltagens/2570886</t>
  </si>
  <si>
    <t>Hidroviva</t>
  </si>
  <si>
    <t>Bombas Schneider ME-33250 C150 25 CV</t>
  </si>
  <si>
    <t>https://www.grupodasbombas.com.br/bomba-multiestagio-booster-de-aco-inox-schneider-bt4-0507e9-3-4cv-220-380v-trifasico/p</t>
  </si>
  <si>
    <t>Acesso em 01.10.2023 às 19:25</t>
  </si>
  <si>
    <t>https://www.rrbombasemotores.com.br/produtos/bomba-centrifuga-multi-bt4-0510e12-1cv-trifasico-schneider/</t>
  </si>
  <si>
    <t>Grupo das Bombas</t>
  </si>
  <si>
    <t>RR Motors</t>
  </si>
  <si>
    <t>BOMBA Schneider BT4-05 79mm - 1CV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</si>
  <si>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</si>
  <si>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</si>
  <si>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</si>
  <si>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</si>
  <si>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</si>
  <si>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</si>
  <si>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</si>
  <si>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</si>
  <si>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</si>
  <si>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</si>
  <si>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</si>
  <si>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</si>
  <si>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</si>
  <si>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</si>
  <si>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</si>
  <si>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</si>
  <si>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</si>
  <si>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</si>
  <si>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</si>
  <si>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</si>
  <si>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</si>
  <si>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</si>
  <si>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</si>
  <si>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</si>
  <si>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</si>
  <si>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</si>
  <si>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</si>
  <si>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</si>
  <si>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</si>
  <si>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</si>
  <si>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</si>
  <si>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PPCI</t>
  </si>
  <si>
    <t>2.</t>
  </si>
  <si>
    <t xml:space="preserve">ALIMENTAÇÃO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</si>
  <si>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</si>
  <si>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</si>
  <si>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</si>
  <si>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</si>
  <si>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</si>
  <si>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</si>
  <si>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</si>
  <si>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</si>
  <si>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</si>
  <si>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</si>
  <si>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</si>
  <si>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</si>
  <si>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</si>
  <si>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ORSE</t>
  </si>
  <si>
    <t>CAP DE PVC RÍGIDO SOLDÁVEL, MARROM, DIâMETRO 85MM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</si>
  <si>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</si>
  <si>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</si>
  <si>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</si>
  <si>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</si>
  <si>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</si>
  <si>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</si>
  <si>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</si>
  <si>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</si>
  <si>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</si>
  <si>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TRELIÇA NERVURADA (ESPAÇADOR) H-12</t>
  </si>
  <si>
    <t>Ref: Composição - Sinapi 96543</t>
  </si>
  <si>
    <t>Referência de preço Sinapi 09/2023</t>
  </si>
  <si>
    <t>3.10</t>
  </si>
  <si>
    <t>3.11</t>
  </si>
  <si>
    <t>3.12</t>
  </si>
  <si>
    <t>3.13</t>
  </si>
  <si>
    <t>RADIER E CASA DE BOMBAS</t>
  </si>
  <si>
    <t>PORTÃO DE FERRO DE ABRIR COM UMA FOLHA, COM BARRA QUADRADA DE 1/2" NA VERTICAL, UMA BARRA DE QUADRADA DE 1/2" NA HORIZONTAL E QUADRO COM BARRA DE FERRO DE 1/2", INCLUSIVE DOBRADIÇAS, FERROLHOS E CHUMBADORES COM PARAFUSOS</t>
  </si>
  <si>
    <t>4.1</t>
  </si>
  <si>
    <t>4.2</t>
  </si>
  <si>
    <t>https://produto.mercadolivre.com.br/MLB-2655043253-painel-para-bomba-estrela-triangulo-25-cv-e-jockey-3-cv-220v-_JM</t>
  </si>
  <si>
    <t>Acesso em 08.11.2023 às 21:59</t>
  </si>
  <si>
    <t>Mercado Livre</t>
  </si>
  <si>
    <t>Quadro de comando de incêndio bomba de 25cv e jockey 3cv</t>
  </si>
  <si>
    <t>QUADRO DE COMANDO DE INCÊNDIO BOMBA DE 25CV E JOCKEY 3CV</t>
  </si>
  <si>
    <t>5.</t>
  </si>
  <si>
    <t xml:space="preserve">QUADRO DE COMANDO DE INCÊNDIO </t>
  </si>
  <si>
    <t>5.1</t>
  </si>
  <si>
    <t>ENDEREÇO: RUA 44 Nº 203 - BAIRRO CENTRO - SÃO JOSÉ DO HORTÊNCIO/RS</t>
  </si>
  <si>
    <t>3.</t>
  </si>
  <si>
    <t>4.</t>
  </si>
  <si>
    <t>Central de alarme de incêndio convencional 24 setores (12V) com bateria</t>
  </si>
  <si>
    <t>https://www.eletrorastro.com.br/produto/central-de-alarme-de-incendio-convencional-24-setores-12v-com-bateria-26824-segurimax-83562?utm_source=google&amp;utm_medium=cpc&amp;utm_campaign=&amp;gad_source=1&amp;gclid=Cj0KCQiAo7KqBhDhARIsAKhZ4uiCfIR8508sq6__XZnSYFw-VOAsb10DeilcfOyBGs-8fdt5-gHT87caAnv6EALw_wcB</t>
  </si>
  <si>
    <t>https://www.eletricaarea.com.br/seguranca-e-comunicacao/central-alarme-incendio-convencional-24-setores?parceiro=1263&amp;utm_source=google&amp;utm_medium=cpc&amp;utm_campaign=[CMLO]%20[Pmax]%20[Vendas]%20[%20Max%20conv]%2005/09&amp;utm_content=&amp;utm_term=&amp;gad_source=1&amp;gclid=Cj0KCQiAo7KqBhDhARIsAKhZ4ujiQ7euyA31fByB6KW0Z2g_72qiTWp7aDiC4tGis2wnr7gzoPwojm0aAo7jEALw_wcB</t>
  </si>
  <si>
    <t>https://www.magazineluiza.com.br/central-de-alarme-de-incendio-convencional-24-setores-12v-com-bateria-26824-segurimax/p/fhk3f8c280/cj/alre/?&amp;seller_id=eletrorastrooficial&amp;utm_source=google&amp;utm_medium=pla&amp;utm_campaign=&amp;partner_id=73499&amp;gad_source=1&amp;gclid=Cj0KCQiAo7KqBhDhARIsAKhZ4ugsQF6Qw7fe3KJGTQLVNf3hkxkD0RHvlVKJrmUAHKHWSp0cKIMFFg8aAh3LEALw_wcB&amp;gclsrc=aw.ds</t>
  </si>
  <si>
    <t>Eletrorastro</t>
  </si>
  <si>
    <t xml:space="preserve">Area Distribuidora </t>
  </si>
  <si>
    <t>Acesso em 09.11.2023 às 07:50</t>
  </si>
  <si>
    <t>CENTRAL DE ALARME DE INCÊNDIO CONVENCIONAL 24 SETORES 12V COM BATERIA</t>
  </si>
  <si>
    <t>Acionador manual com sirene convencional 12/24V</t>
  </si>
  <si>
    <t>Acesso em 09.11.2023 às 08:15</t>
  </si>
  <si>
    <t>https://www.eletrorastro.com.br/produto/acionador-manual-com-sirene-convencional-12-24v-27706-segurimax-83561</t>
  </si>
  <si>
    <t>https://www.eletricaarea.com.br/seguranca-e-comunicacao/acionador-manual-com-sirene-1224v-convencional</t>
  </si>
  <si>
    <t>https://www.magazineluiza.com.br/botoeira-acionador-manual-de-alarme-incendio-com-sirene-12v-segurimax/p/jjj932e9g5/pi/bami/</t>
  </si>
  <si>
    <t xml:space="preserve">ACIONADOR MANUAL COM SIRENE CONVENCIONAL 12/24V </t>
  </si>
  <si>
    <t>6.</t>
  </si>
  <si>
    <t>ENTRADA DE ENERGIA (QUADRO DE COMANDO)</t>
  </si>
  <si>
    <t>6.1</t>
  </si>
  <si>
    <t>CABO PARA ALARME/DETECÇÃO INCÊNDIO 1X2X1,00MM² VERMELHO</t>
  </si>
  <si>
    <t xml:space="preserve">Cabo para alarme/detecção incêndio 1x2x1,00mm² </t>
  </si>
  <si>
    <t xml:space="preserve">CABO PARA ALARME/DETECÇÃO INCÊNDIO 1X2X1,00MM² </t>
  </si>
  <si>
    <t>Acesso em 09.11.2023 às 08:58</t>
  </si>
  <si>
    <t>https://loja.conduscamp.com.br/produto/cabo-para-alarmedeteccao-incendio-1x2x100mm%c2%b2-vermelho/5415751?idSku=5937960</t>
  </si>
  <si>
    <t xml:space="preserve">Conduscamp 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</si>
  <si>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</si>
  <si>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</si>
  <si>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</si>
  <si>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</si>
  <si>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</si>
  <si>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</si>
  <si>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</si>
  <si>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</si>
  <si>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</si>
  <si>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</si>
  <si>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</si>
  <si>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</si>
  <si>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7.</t>
  </si>
  <si>
    <t>7.1</t>
  </si>
  <si>
    <t xml:space="preserve">ALARME DE INCÊNDIO </t>
  </si>
  <si>
    <t>6.14</t>
  </si>
  <si>
    <t>ESCAVAÇÕES (TUBULAÇÕES E CAIXAS)</t>
  </si>
  <si>
    <t>PLACAS</t>
  </si>
  <si>
    <t>7.2</t>
  </si>
  <si>
    <t>7.3</t>
  </si>
  <si>
    <t>8.</t>
  </si>
  <si>
    <t>8.1</t>
  </si>
  <si>
    <t>8.2</t>
  </si>
  <si>
    <t xml:space="preserve">Sirene audiovisual </t>
  </si>
  <si>
    <t>Acesso em 09.11.2023 às 20:27</t>
  </si>
  <si>
    <t>https://www.mercadolivre.com.br/sinalizador-audiovisual-convencional-intelbras-sav-420-c/p/MLB21742617?from=gshop&amp;matt_tool=94824937&amp;matt_word=&amp;matt_source=google&amp;matt_campaign_id=14302215546&amp;matt_ad_group_id=130580035630&amp;matt_match_type=&amp;matt_network=g&amp;matt_device=c&amp;matt_creative=542969737629&amp;matt_keyword=&amp;matt_ad_position=&amp;matt_ad_type=pla&amp;matt_merchant_id=735098660&amp;matt_product_id=MLB21742617-product&amp;matt_product_partition_id=1801632139836&amp;matt_target_id=aud-2009166904988:pla-1801632139836&amp;gad_source=1&amp;gclid=Cj0KCQiAo7KqBhDhARIsAKhZ4uhB0rhWdxabyLlK92_8C9rvY3C18K-ftdcyXuP0vvAlqYaplro6FMAaAjl7EALw_wcB#shipping</t>
  </si>
  <si>
    <t>https://www.netalarmes.com.br/alarme/alarme-de-incendio/sinalizador-audiovisual-convencional-intelbras-sav-420-c?parceiro=8046&amp;parceiro=8764&amp;gad_source=4&amp;gclid=Cj0KCQiAo7KqBhDhARIsAKhZ4ujfRGuR5V9dIpnxZ5wjody1iUjk8L0uy6ytPyd8EZeZmOHuGduir8UaAoj0EALw_wcB</t>
  </si>
  <si>
    <t>https://www.multiseg.com.br/2798/sinalizador-audiovisual-24v-ip20-convencional-?gclid=Cj0KCQiAo7KqBhDhARIsAKhZ4uiuoAjDDCMEGhuzVR-JU0pB1Q-wh4InkXM_7STCwLLNDH5Tr3iRwNkaAggfEALw_wcB</t>
  </si>
  <si>
    <t>NetAlarmes</t>
  </si>
  <si>
    <t>Multiseg</t>
  </si>
  <si>
    <t>*Referência SINAPI Set/2023 - Não Desonerado</t>
  </si>
  <si>
    <t>GRADE DE FERRO C/ GRADIL EM BARRA CHATA 3/4" X 1/8"</t>
  </si>
  <si>
    <t>Portão, 10 de Novembro de 2023</t>
  </si>
  <si>
    <t>Mangueira para mangotinho 1" com esguicho</t>
  </si>
  <si>
    <t>Acesso em 21.11.2023 às 16:06</t>
  </si>
  <si>
    <t>BUCHA DE NYLON, DIAMETRO DO FURO 8 MM, COMPRIMENTO 40 MM, COM PARAFUSO DE ROSCA SOBERBA, CABECA CHATA, FENDA SIMPLES, 4,8 X 50 MM</t>
  </si>
  <si>
    <t>ADAPTADOR EM LATAO, ENGATE RAPIDO1 1/2" X ROSCA INTERNA 5 FIOS 2 1/2", PARA INSTALACAO PREDIAL DE COMBATE A INCENDIO</t>
  </si>
  <si>
    <t>REGISTRO OU VALVULA GLOBO ANGULAR EM LATAO, PARA HIDRANTES EM INSTALACAO PREDIAL DE INCENDIO, 45 GRAUS, DIAMETRO DE 2 1/2", COM VOLANTE, CLASSE DE PRESSAO DE ATE 200 PSI</t>
  </si>
  <si>
    <t>CAIXA DE INCENDIO/ABRIGO PARA MANGUEIRA, DE SOBREPOR/EXTERNA, COM 90 X 60 X 17 CM, EM CHAPA DE ACO, PORTA COM VENTILACAO, VISOR COM A INSCRICAO "INCENDIO", SUPORTE/CESTA INTERNA PARA A MANGUEIRA, PINTURA ELETROSTATICA VERMELHA</t>
  </si>
  <si>
    <t>CHAVE DUPLA PARA CONEXOES TIPO STORZ, ENGATE RAPIDO 1 1/2" X 2 1/2", EM LATAO, PARA INSTALACAO PREDIAL COMBATE A INCENDIO</t>
  </si>
  <si>
    <t>MANGUEIRA DE INCENDIO, TIPO 1, DE 1 1/2", COMPRIMENTO = 20 M, TECIDO EM FIO DE POLIESTER E TUBO INTERNO EM BORRACHA SINTETICA, COM UNIOES ENGATE RAPIDO</t>
  </si>
  <si>
    <t>REDUCAO FIXA TIPO STORZ, ENGATE RAPIDO 2.1/2" X 1.1/2", EM LATAO, PARA INSTALACAO PREDIAL COMBATE A INCENDIO PREDIAL</t>
  </si>
  <si>
    <t>MANGUEIRA DE INCENDIO, TIPO 2, DE 1 1/2", COMPRIMENTO = 15 M, TECIDO EM FIO DE POLIESTER E TUBO INTERNO EM BORRACHA SINTETICA, COM UNIOES ENGATE RAPIDO</t>
  </si>
  <si>
    <t>ESGUICHO JATO REGULAVEL, TIPO ELKHART, ENGATE RAPIDO 1 1/2", PARA COMBATE A INCENDIO</t>
  </si>
  <si>
    <t>https://www.multiseg.com.br/4748/mangueira-mangotinho-c-esguicho-1-x-30m</t>
  </si>
  <si>
    <t>https://lojafadef.com.br/produtos/mangueira-de-incendio-semirrigida-1-mangotinho-30-metros-rigidflex/?variant=633193118&amp;pf=mc</t>
  </si>
  <si>
    <t>Fadef</t>
  </si>
  <si>
    <t>Acesso em 22.11.2023 às 10:51</t>
  </si>
  <si>
    <t>Mangueira para mangotinho 1" com esguicho - 30 metros</t>
  </si>
  <si>
    <t>OBRA: PPCI GINÁSIO CLÓVIS SCHAEFFER e CENTRO DE EVENTOS</t>
  </si>
  <si>
    <t>PLANILHA ORÇAMENTÁRIA</t>
  </si>
  <si>
    <t>Portão,22 de Novembro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</si>
</sst>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#,##0.00;[Red]\(#,##0.00\);\-;@"/>
    <numFmt numFmtId="165" formatCode="&quot;R$ &quot;#,##0.00"/>
    <numFmt numFmtId="166" formatCode="#,##0.00_);[Red]\(#,##0.00\);\-;@"/>
    <numFmt numFmtId="167" formatCode="#,##0.00;[Red]\-#,##0.00;\-;@"/>
    <numFmt numFmtId="168" formatCode="#,##0.00_ ;[Red]\-#,##0.00\ "/>
    <numFmt numFmtId="169" formatCode="0.000"/>
    <numFmt numFmtId="170" formatCode="&quot;R$&quot;\ #,##0.00"/>
  </numFmts>
  <fonts count="14" x14ac:knownFonts="1">
    <font>
      <sz val="11"/>
      <color rgb="FF000000"/>
      <name val="Calibri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8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AE3F3"/>
        <bgColor rgb="FFCCFFFF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3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111">
    <xf numFmtId="0" fontId="0" fillId="0" borderId="0" xfId="0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165" fontId="0" fillId="0" borderId="2" xfId="0" applyNumberFormat="1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5" fontId="0" fillId="0" borderId="1" xfId="0" applyNumberFormat="1" applyBorder="1" applyAlignment="1">
      <alignment vertical="center" wrapText="1"/>
    </xf>
    <xf numFmtId="10" fontId="0" fillId="0" borderId="0" xfId="0" applyNumberFormat="1" applyAlignment="1">
      <alignment horizontal="left" vertic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3" xfId="0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3" fillId="0" borderId="0" xfId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3" fillId="0" borderId="1" xfId="1" applyBorder="1" applyAlignment="1">
      <alignment vertical="center"/>
    </xf>
    <xf numFmtId="44" fontId="3" fillId="0" borderId="1" xfId="1" applyNumberFormat="1" applyBorder="1" applyAlignment="1">
      <alignment vertical="center"/>
    </xf>
    <xf numFmtId="167" fontId="0" fillId="0" borderId="1" xfId="3" applyNumberFormat="1" applyFont="1" applyBorder="1" applyAlignment="1">
      <alignment horizontal="center" vertical="center"/>
    </xf>
    <xf numFmtId="44" fontId="11" fillId="3" borderId="1" xfId="3" applyFont="1" applyFill="1" applyBorder="1" applyAlignment="1">
      <alignment vertical="center"/>
    </xf>
    <xf numFmtId="167" fontId="11" fillId="3" borderId="1" xfId="1" applyNumberFormat="1" applyFont="1" applyFill="1" applyBorder="1" applyAlignment="1">
      <alignment horizontal="center" vertical="center"/>
    </xf>
    <xf numFmtId="167" fontId="3" fillId="0" borderId="1" xfId="1" applyNumberFormat="1" applyBorder="1" applyAlignment="1">
      <alignment horizontal="center" vertical="center"/>
    </xf>
    <xf numFmtId="168" fontId="3" fillId="0" borderId="0" xfId="1" applyNumberFormat="1" applyAlignment="1">
      <alignment vertical="center"/>
    </xf>
    <xf numFmtId="10" fontId="0" fillId="0" borderId="1" xfId="2" applyNumberFormat="1" applyFont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6" fillId="2" borderId="17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left"/>
    </xf>
    <xf numFmtId="44" fontId="6" fillId="2" borderId="7" xfId="4" applyFont="1" applyFill="1" applyBorder="1" applyAlignment="1">
      <alignment horizontal="left"/>
    </xf>
    <xf numFmtId="44" fontId="6" fillId="2" borderId="8" xfId="4" applyFont="1" applyFill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69" fontId="0" fillId="0" borderId="1" xfId="0" applyNumberFormat="1" applyBorder="1"/>
    <xf numFmtId="0" fontId="7" fillId="0" borderId="3" xfId="0" applyFont="1" applyBorder="1" applyAlignment="1">
      <alignment horizontal="left"/>
    </xf>
    <xf numFmtId="0" fontId="0" fillId="0" borderId="4" xfId="0" applyBorder="1"/>
    <xf numFmtId="169" fontId="0" fillId="0" borderId="4" xfId="0" applyNumberFormat="1" applyBorder="1" applyAlignment="1">
      <alignment horizontal="center"/>
    </xf>
    <xf numFmtId="169" fontId="0" fillId="0" borderId="0" xfId="0" applyNumberFormat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7" fillId="0" borderId="4" xfId="0" applyFont="1" applyBorder="1"/>
    <xf numFmtId="0" fontId="7" fillId="0" borderId="4" xfId="0" applyFont="1" applyBorder="1" applyAlignment="1">
      <alignment horizontal="left"/>
    </xf>
    <xf numFmtId="49" fontId="6" fillId="2" borderId="8" xfId="0" quotePrefix="1" applyNumberFormat="1" applyFont="1" applyFill="1" applyBorder="1" applyAlignment="1">
      <alignment horizontal="center"/>
    </xf>
    <xf numFmtId="49" fontId="7" fillId="0" borderId="4" xfId="0" quotePrefix="1" applyNumberFormat="1" applyFont="1" applyBorder="1" applyAlignment="1">
      <alignment horizontal="left" vertical="center"/>
    </xf>
    <xf numFmtId="164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7" fillId="0" borderId="3" xfId="0" applyFont="1" applyBorder="1" applyAlignment="1">
      <alignment horizontal="center" vertical="center"/>
    </xf>
    <xf numFmtId="44" fontId="0" fillId="0" borderId="0" xfId="4" applyFont="1" applyBorder="1"/>
    <xf numFmtId="170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/>
    </xf>
    <xf numFmtId="170" fontId="0" fillId="0" borderId="4" xfId="0" applyNumberFormat="1" applyBorder="1" applyAlignment="1">
      <alignment horizontal="center"/>
    </xf>
    <xf numFmtId="170" fontId="0" fillId="0" borderId="5" xfId="0" applyNumberFormat="1" applyBorder="1" applyAlignment="1">
      <alignment horizontal="center"/>
    </xf>
    <xf numFmtId="170" fontId="4" fillId="0" borderId="0" xfId="0" applyNumberFormat="1" applyFont="1" applyAlignment="1">
      <alignment horizontal="center" vertical="center"/>
    </xf>
    <xf numFmtId="44" fontId="0" fillId="0" borderId="1" xfId="4" applyFont="1" applyBorder="1" applyAlignment="1">
      <alignment horizontal="center" vertical="center"/>
    </xf>
    <xf numFmtId="44" fontId="0" fillId="0" borderId="0" xfId="4" applyFont="1" applyBorder="1" applyAlignment="1">
      <alignment horizontal="center" vertical="center"/>
    </xf>
    <xf numFmtId="170" fontId="0" fillId="0" borderId="2" xfId="0" applyNumberFormat="1" applyBorder="1" applyAlignment="1">
      <alignment vertical="center" wrapText="1"/>
    </xf>
    <xf numFmtId="170" fontId="4" fillId="0" borderId="1" xfId="0" applyNumberFormat="1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44" fontId="0" fillId="0" borderId="1" xfId="4" applyFont="1" applyBorder="1"/>
    <xf numFmtId="49" fontId="0" fillId="0" borderId="1" xfId="0" quotePrefix="1" applyNumberFormat="1" applyBorder="1" applyAlignment="1">
      <alignment horizontal="left"/>
    </xf>
    <xf numFmtId="0" fontId="9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left" vertical="center"/>
    </xf>
    <xf numFmtId="0" fontId="11" fillId="3" borderId="2" xfId="1" applyFont="1" applyFill="1" applyBorder="1" applyAlignment="1">
      <alignment horizontal="left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0" borderId="0" xfId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</cellXfs>
  <cellStyles count="5">
    <cellStyle name="Moeda" xfId="4" builtinId="4"/>
    <cellStyle name="Moeda 2" xfId="3" xr:uid="{4DFFC5DE-A7CD-461A-93C2-A7F1D96DD52A}"/>
    <cellStyle name="Normal" xfId="0" builtinId="0"/>
    <cellStyle name="Normal 2" xfId="1" xr:uid="{A1CFA7A3-64F7-47E1-9DE2-455B7FCD7DAD}"/>
    <cellStyle name="Porcentagem 2" xfId="2" xr:uid="{D1D031F6-3BAC-412B-A21C-68840F594924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E598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33"/>
  <sheetViews>
    <sheetView tabSelected="1" topLeftCell="A96" zoomScale="70" zoomScaleNormal="70" workbookViewId="0">
      <selection activeCell="J121" sqref="J121"/>
    </sheetView>
  </sheetViews>
  <sheetFormatPr defaultColWidth="14.42578125" defaultRowHeight="15" x14ac:dyDescent="0.25"/>
  <cols>
    <col min="1" max="1" width="7.140625" style="3" customWidth="1"/>
    <col min="2" max="2" width="9.140625" style="3" customWidth="1"/>
    <col min="3" max="3" width="8.28515625" style="3" customWidth="1"/>
    <col min="4" max="4" width="73.140625" style="3" customWidth="1"/>
    <col min="5" max="5" width="10.5703125" style="3" customWidth="1"/>
    <col min="6" max="6" width="10.5703125" style="4" customWidth="1"/>
    <col min="7" max="7" width="12" style="3" bestFit="1" customWidth="1"/>
    <col min="8" max="8" width="11.5703125" style="3" customWidth="1"/>
    <col min="9" max="9" width="12" style="3" bestFit="1" customWidth="1"/>
    <col min="10" max="10" width="16.85546875" style="3" customWidth="1"/>
    <col min="11" max="11" width="11.5703125" style="3" customWidth="1"/>
    <col min="12" max="12" width="13.7109375" style="3" customWidth="1"/>
    <col min="13" max="13" width="22.7109375" style="3" customWidth="1"/>
    <col min="14" max="14" width="20.28515625" style="3" customWidth="1"/>
    <col min="15" max="15" width="21.42578125" style="3" customWidth="1"/>
    <col min="16" max="32" width="8.7109375" style="3" customWidth="1"/>
    <col min="33" max="16384" width="14.42578125" style="3"/>
  </cols>
  <sheetData>
    <row r="1" spans="1:15" ht="14.25" customHeight="1" x14ac:dyDescent="0.25">
      <c r="A1" s="92" t="s">
        <v>336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ht="14.25" customHeight="1" x14ac:dyDescent="0.25">
      <c r="A2" s="93" t="s">
        <v>335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</row>
    <row r="3" spans="1:15" ht="14.25" customHeight="1" x14ac:dyDescent="0.25">
      <c r="A3" s="93" t="s">
        <v>260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25" customHeight="1" x14ac:dyDescent="0.25">
      <c r="A4" s="9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5" ht="14.25" customHeight="1" x14ac:dyDescent="0.25">
      <c r="E5" s="4"/>
      <c r="O5" s="5"/>
    </row>
    <row r="6" spans="1:15" ht="14.25" customHeight="1" x14ac:dyDescent="0.25">
      <c r="A6" s="94" t="s">
        <v>0</v>
      </c>
      <c r="B6" s="95" t="s">
        <v>1</v>
      </c>
      <c r="C6" s="94" t="s">
        <v>2</v>
      </c>
      <c r="D6" s="94" t="s">
        <v>3</v>
      </c>
      <c r="E6" s="94" t="s">
        <v>4</v>
      </c>
      <c r="F6" s="94" t="s">
        <v>5</v>
      </c>
      <c r="G6" s="95" t="s">
        <v>6</v>
      </c>
      <c r="H6" s="95"/>
      <c r="I6" s="95"/>
      <c r="J6" s="95" t="s">
        <v>7</v>
      </c>
      <c r="K6" s="95"/>
      <c r="L6" s="95"/>
      <c r="M6" s="95" t="s">
        <v>8</v>
      </c>
      <c r="N6" s="95"/>
      <c r="O6" s="95"/>
    </row>
    <row r="7" spans="1:15" ht="14.25" customHeight="1" x14ac:dyDescent="0.25">
      <c r="A7" s="94"/>
      <c r="B7" s="94"/>
      <c r="C7" s="94"/>
      <c r="D7" s="94"/>
      <c r="E7" s="94"/>
      <c r="F7" s="94"/>
      <c r="G7" s="2" t="s">
        <v>9</v>
      </c>
      <c r="H7" s="2" t="s">
        <v>10</v>
      </c>
      <c r="I7" s="2" t="s">
        <v>11</v>
      </c>
      <c r="J7" s="2" t="s">
        <v>9</v>
      </c>
      <c r="K7" s="2" t="s">
        <v>10</v>
      </c>
      <c r="L7" s="2" t="s">
        <v>11</v>
      </c>
      <c r="M7" s="2" t="s">
        <v>9</v>
      </c>
      <c r="N7" s="2" t="s">
        <v>10</v>
      </c>
      <c r="O7" s="6" t="s">
        <v>11</v>
      </c>
    </row>
    <row r="8" spans="1:15" x14ac:dyDescent="0.25">
      <c r="A8" s="1" t="s">
        <v>12</v>
      </c>
      <c r="B8" s="88" t="s">
        <v>214</v>
      </c>
      <c r="C8" s="8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</row>
    <row r="9" spans="1:15" x14ac:dyDescent="0.25">
      <c r="A9" s="7" t="s">
        <v>13</v>
      </c>
      <c r="B9" s="8" t="s">
        <v>14</v>
      </c>
      <c r="C9" s="9">
        <v>1</v>
      </c>
      <c r="D9" s="10" t="s">
        <v>176</v>
      </c>
      <c r="E9" s="84" t="s">
        <v>24</v>
      </c>
      <c r="F9" s="11">
        <v>1</v>
      </c>
      <c r="G9" s="81">
        <v>25835.95</v>
      </c>
      <c r="H9" s="81">
        <v>169.95999999999998</v>
      </c>
      <c r="I9" s="74">
        <f t="shared" ref="I9" si="0">IF($C9="","",G9+H9)</f>
        <v>26005.91</v>
      </c>
      <c r="J9" s="74">
        <f t="shared" ref="J9:J47" si="1">IF($C9="","",ROUND(G9*(1+$D$113),2))</f>
        <v>32036.58</v>
      </c>
      <c r="K9" s="74">
        <f t="shared" ref="K9:K47" si="2">IF($C9="","",ROUND(H9*(1+$D$113),2))</f>
        <v>210.75</v>
      </c>
      <c r="L9" s="74">
        <f t="shared" ref="L9" si="3">IF($C9="","",J9+K9)</f>
        <v>32247.33</v>
      </c>
      <c r="M9" s="74">
        <f t="shared" ref="M9:M47" si="4">IF($C9="","",ROUND(J9*$F9,2))</f>
        <v>32036.58</v>
      </c>
      <c r="N9" s="74">
        <f t="shared" ref="N9:N47" si="5">IF($C9="","",ROUND(K9*$F9,2))</f>
        <v>210.75</v>
      </c>
      <c r="O9" s="74">
        <f t="shared" ref="O9" si="6">IF($C9="","",M9+N9)</f>
        <v>32247.33</v>
      </c>
    </row>
    <row r="10" spans="1:15" x14ac:dyDescent="0.25">
      <c r="A10" s="7" t="s">
        <v>16</v>
      </c>
      <c r="B10" s="8" t="s">
        <v>14</v>
      </c>
      <c r="C10" s="9">
        <v>2</v>
      </c>
      <c r="D10" s="10" t="s">
        <v>182</v>
      </c>
      <c r="E10" s="84" t="s">
        <v>24</v>
      </c>
      <c r="F10" s="11">
        <v>1</v>
      </c>
      <c r="G10" s="81">
        <v>3590.8849999999998</v>
      </c>
      <c r="H10" s="81">
        <v>169.95999999999998</v>
      </c>
      <c r="I10" s="74">
        <f t="shared" ref="I10" si="7">IF($C10="","",G10+H10)</f>
        <v>3760.8449999999998</v>
      </c>
      <c r="J10" s="74">
        <f t="shared" si="1"/>
        <v>4452.7</v>
      </c>
      <c r="K10" s="74">
        <f t="shared" si="2"/>
        <v>210.75</v>
      </c>
      <c r="L10" s="74">
        <f t="shared" ref="L10" si="8">IF($C10="","",J10+K10)</f>
        <v>4663.45</v>
      </c>
      <c r="M10" s="74">
        <f t="shared" si="4"/>
        <v>4452.7</v>
      </c>
      <c r="N10" s="74">
        <f t="shared" si="5"/>
        <v>210.75</v>
      </c>
      <c r="O10" s="74">
        <f t="shared" ref="O10" si="9">IF($C10="","",M10+N10)</f>
        <v>4663.45</v>
      </c>
    </row>
    <row r="11" spans="1:15" x14ac:dyDescent="0.25">
      <c r="A11" s="7" t="s">
        <v>18</v>
      </c>
      <c r="B11" s="8" t="s">
        <v>14</v>
      </c>
      <c r="C11" s="9">
        <v>3</v>
      </c>
      <c r="D11" s="10" t="s">
        <v>106</v>
      </c>
      <c r="E11" s="84" t="s">
        <v>24</v>
      </c>
      <c r="F11" s="11">
        <v>1</v>
      </c>
      <c r="G11" s="81">
        <v>27.990000000000002</v>
      </c>
      <c r="H11" s="81">
        <v>37.9</v>
      </c>
      <c r="I11" s="74">
        <f t="shared" ref="I11:I13" si="10">IF($C11="","",G11+H11)</f>
        <v>65.89</v>
      </c>
      <c r="J11" s="74">
        <f t="shared" si="1"/>
        <v>34.71</v>
      </c>
      <c r="K11" s="74">
        <f t="shared" si="2"/>
        <v>47</v>
      </c>
      <c r="L11" s="74">
        <f t="shared" ref="L11:L13" si="11">IF($C11="","",J11+K11)</f>
        <v>81.710000000000008</v>
      </c>
      <c r="M11" s="74">
        <f t="shared" si="4"/>
        <v>34.71</v>
      </c>
      <c r="N11" s="74">
        <f t="shared" si="5"/>
        <v>47</v>
      </c>
      <c r="O11" s="74">
        <f t="shared" ref="O11:O13" si="12">IF($C11="","",M11+N11)</f>
        <v>81.710000000000008</v>
      </c>
    </row>
    <row r="12" spans="1:15" x14ac:dyDescent="0.25">
      <c r="A12" s="7" t="s">
        <v>19</v>
      </c>
      <c r="B12" s="8" t="s">
        <v>14</v>
      </c>
      <c r="C12" s="9">
        <v>4</v>
      </c>
      <c r="D12" s="10" t="s">
        <v>107</v>
      </c>
      <c r="E12" s="84" t="s">
        <v>24</v>
      </c>
      <c r="F12" s="11">
        <v>6</v>
      </c>
      <c r="G12" s="81">
        <v>23.580000000000002</v>
      </c>
      <c r="H12" s="81">
        <v>37.9</v>
      </c>
      <c r="I12" s="74">
        <f t="shared" si="10"/>
        <v>61.480000000000004</v>
      </c>
      <c r="J12" s="74">
        <f t="shared" si="1"/>
        <v>29.24</v>
      </c>
      <c r="K12" s="74">
        <f t="shared" si="2"/>
        <v>47</v>
      </c>
      <c r="L12" s="74">
        <f t="shared" si="11"/>
        <v>76.239999999999995</v>
      </c>
      <c r="M12" s="74">
        <f t="shared" si="4"/>
        <v>175.44</v>
      </c>
      <c r="N12" s="74">
        <f t="shared" si="5"/>
        <v>282</v>
      </c>
      <c r="O12" s="74">
        <f t="shared" si="12"/>
        <v>457.44</v>
      </c>
    </row>
    <row r="13" spans="1:15" ht="30" x14ac:dyDescent="0.25">
      <c r="A13" s="7" t="s">
        <v>20</v>
      </c>
      <c r="B13" s="8" t="s">
        <v>14</v>
      </c>
      <c r="C13" s="9">
        <v>5</v>
      </c>
      <c r="D13" s="10" t="s">
        <v>108</v>
      </c>
      <c r="E13" s="84" t="s">
        <v>24</v>
      </c>
      <c r="F13" s="11">
        <v>6</v>
      </c>
      <c r="G13" s="81">
        <v>50.129999999999995</v>
      </c>
      <c r="H13" s="81">
        <v>37.9</v>
      </c>
      <c r="I13" s="74">
        <f t="shared" si="10"/>
        <v>88.03</v>
      </c>
      <c r="J13" s="74">
        <f t="shared" si="1"/>
        <v>62.16</v>
      </c>
      <c r="K13" s="74">
        <f t="shared" si="2"/>
        <v>47</v>
      </c>
      <c r="L13" s="74">
        <f t="shared" si="11"/>
        <v>109.16</v>
      </c>
      <c r="M13" s="74">
        <f t="shared" si="4"/>
        <v>372.96</v>
      </c>
      <c r="N13" s="74">
        <f t="shared" si="5"/>
        <v>282</v>
      </c>
      <c r="O13" s="74">
        <f t="shared" si="12"/>
        <v>654.96</v>
      </c>
    </row>
    <row r="14" spans="1:15" x14ac:dyDescent="0.25">
      <c r="A14" s="7" t="s">
        <v>21</v>
      </c>
      <c r="B14" s="8" t="s">
        <v>14</v>
      </c>
      <c r="C14" s="9">
        <v>6</v>
      </c>
      <c r="D14" s="10" t="s">
        <v>109</v>
      </c>
      <c r="E14" s="84" t="s">
        <v>24</v>
      </c>
      <c r="F14" s="11">
        <v>1</v>
      </c>
      <c r="G14" s="81">
        <v>69.680000000000007</v>
      </c>
      <c r="H14" s="81">
        <v>37.9</v>
      </c>
      <c r="I14" s="74">
        <f t="shared" ref="I14:I26" si="13">IF($C14="","",G14+H14)</f>
        <v>107.58000000000001</v>
      </c>
      <c r="J14" s="74">
        <f t="shared" si="1"/>
        <v>86.4</v>
      </c>
      <c r="K14" s="74">
        <f t="shared" si="2"/>
        <v>47</v>
      </c>
      <c r="L14" s="74">
        <f t="shared" ref="L14:L26" si="14">IF($C14="","",J14+K14)</f>
        <v>133.4</v>
      </c>
      <c r="M14" s="74">
        <f t="shared" si="4"/>
        <v>86.4</v>
      </c>
      <c r="N14" s="74">
        <f t="shared" si="5"/>
        <v>47</v>
      </c>
      <c r="O14" s="74">
        <f t="shared" ref="O14:O26" si="15">IF($C14="","",M14+N14)</f>
        <v>133.4</v>
      </c>
    </row>
    <row r="15" spans="1:15" x14ac:dyDescent="0.25">
      <c r="A15" s="7" t="s">
        <v>132</v>
      </c>
      <c r="B15" s="8" t="s">
        <v>14</v>
      </c>
      <c r="C15" s="9">
        <v>7</v>
      </c>
      <c r="D15" s="10" t="s">
        <v>110</v>
      </c>
      <c r="E15" s="84" t="s">
        <v>24</v>
      </c>
      <c r="F15" s="11">
        <v>3</v>
      </c>
      <c r="G15" s="81">
        <v>68.28</v>
      </c>
      <c r="H15" s="81">
        <v>37.9</v>
      </c>
      <c r="I15" s="74">
        <f t="shared" si="13"/>
        <v>106.18</v>
      </c>
      <c r="J15" s="74">
        <f t="shared" si="1"/>
        <v>84.67</v>
      </c>
      <c r="K15" s="74">
        <f t="shared" si="2"/>
        <v>47</v>
      </c>
      <c r="L15" s="74">
        <f t="shared" si="14"/>
        <v>131.67000000000002</v>
      </c>
      <c r="M15" s="74">
        <f t="shared" si="4"/>
        <v>254.01</v>
      </c>
      <c r="N15" s="74">
        <f t="shared" si="5"/>
        <v>141</v>
      </c>
      <c r="O15" s="74">
        <f t="shared" si="15"/>
        <v>395.01</v>
      </c>
    </row>
    <row r="16" spans="1:15" ht="30" x14ac:dyDescent="0.25">
      <c r="A16" s="7" t="s">
        <v>134</v>
      </c>
      <c r="B16" s="8" t="s">
        <v>14</v>
      </c>
      <c r="C16" s="9">
        <v>8</v>
      </c>
      <c r="D16" s="10" t="s">
        <v>114</v>
      </c>
      <c r="E16" s="84" t="s">
        <v>24</v>
      </c>
      <c r="F16" s="11">
        <v>8</v>
      </c>
      <c r="G16" s="81">
        <v>28.090000000000003</v>
      </c>
      <c r="H16" s="81">
        <v>37.9</v>
      </c>
      <c r="I16" s="74">
        <f t="shared" si="13"/>
        <v>65.990000000000009</v>
      </c>
      <c r="J16" s="74">
        <f t="shared" si="1"/>
        <v>34.83</v>
      </c>
      <c r="K16" s="74">
        <f t="shared" si="2"/>
        <v>47</v>
      </c>
      <c r="L16" s="74">
        <f t="shared" si="14"/>
        <v>81.83</v>
      </c>
      <c r="M16" s="74">
        <f t="shared" si="4"/>
        <v>278.64</v>
      </c>
      <c r="N16" s="74">
        <f t="shared" si="5"/>
        <v>376</v>
      </c>
      <c r="O16" s="74">
        <f t="shared" si="15"/>
        <v>654.64</v>
      </c>
    </row>
    <row r="17" spans="1:15" ht="30" x14ac:dyDescent="0.25">
      <c r="A17" s="7" t="s">
        <v>183</v>
      </c>
      <c r="B17" s="8" t="s">
        <v>14</v>
      </c>
      <c r="C17" s="9">
        <v>9</v>
      </c>
      <c r="D17" s="10" t="s">
        <v>115</v>
      </c>
      <c r="E17" s="84" t="s">
        <v>24</v>
      </c>
      <c r="F17" s="11">
        <v>20</v>
      </c>
      <c r="G17" s="81">
        <v>118.14</v>
      </c>
      <c r="H17" s="81">
        <v>37.9</v>
      </c>
      <c r="I17" s="74">
        <f t="shared" si="13"/>
        <v>156.04</v>
      </c>
      <c r="J17" s="74">
        <f t="shared" si="1"/>
        <v>146.49</v>
      </c>
      <c r="K17" s="74">
        <f t="shared" si="2"/>
        <v>47</v>
      </c>
      <c r="L17" s="74">
        <f t="shared" si="14"/>
        <v>193.49</v>
      </c>
      <c r="M17" s="74">
        <f t="shared" si="4"/>
        <v>2929.8</v>
      </c>
      <c r="N17" s="74">
        <f t="shared" si="5"/>
        <v>940</v>
      </c>
      <c r="O17" s="74">
        <f t="shared" si="15"/>
        <v>3869.8</v>
      </c>
    </row>
    <row r="18" spans="1:15" ht="30" x14ac:dyDescent="0.25">
      <c r="A18" s="7" t="s">
        <v>184</v>
      </c>
      <c r="B18" s="8" t="s">
        <v>14</v>
      </c>
      <c r="C18" s="9">
        <v>10</v>
      </c>
      <c r="D18" s="10" t="s">
        <v>116</v>
      </c>
      <c r="E18" s="84" t="s">
        <v>24</v>
      </c>
      <c r="F18" s="11">
        <v>5</v>
      </c>
      <c r="G18" s="81">
        <v>175.05</v>
      </c>
      <c r="H18" s="81">
        <v>37.9</v>
      </c>
      <c r="I18" s="74">
        <f t="shared" si="13"/>
        <v>212.95000000000002</v>
      </c>
      <c r="J18" s="74">
        <f t="shared" si="1"/>
        <v>217.06</v>
      </c>
      <c r="K18" s="74">
        <f t="shared" si="2"/>
        <v>47</v>
      </c>
      <c r="L18" s="74">
        <f t="shared" si="14"/>
        <v>264.06</v>
      </c>
      <c r="M18" s="74">
        <f t="shared" si="4"/>
        <v>1085.3</v>
      </c>
      <c r="N18" s="74">
        <f t="shared" si="5"/>
        <v>235</v>
      </c>
      <c r="O18" s="74">
        <f t="shared" si="15"/>
        <v>1320.3</v>
      </c>
    </row>
    <row r="19" spans="1:15" ht="45" x14ac:dyDescent="0.25">
      <c r="A19" s="7" t="s">
        <v>185</v>
      </c>
      <c r="B19" s="12" t="s">
        <v>17</v>
      </c>
      <c r="C19" s="8">
        <v>92370</v>
      </c>
      <c r="D19" s="13" t="s">
        <v>73</v>
      </c>
      <c r="E19" s="84" t="s">
        <v>24</v>
      </c>
      <c r="F19" s="11">
        <v>14</v>
      </c>
      <c r="G19" s="74">
        <v>17.400000000000002</v>
      </c>
      <c r="H19" s="74">
        <v>21.3</v>
      </c>
      <c r="I19" s="74">
        <f t="shared" si="13"/>
        <v>38.700000000000003</v>
      </c>
      <c r="J19" s="74">
        <f t="shared" si="1"/>
        <v>21.58</v>
      </c>
      <c r="K19" s="74">
        <f t="shared" si="2"/>
        <v>26.41</v>
      </c>
      <c r="L19" s="74">
        <f t="shared" si="14"/>
        <v>47.989999999999995</v>
      </c>
      <c r="M19" s="74">
        <f t="shared" si="4"/>
        <v>302.12</v>
      </c>
      <c r="N19" s="74">
        <f t="shared" si="5"/>
        <v>369.74</v>
      </c>
      <c r="O19" s="74">
        <f t="shared" si="15"/>
        <v>671.86</v>
      </c>
    </row>
    <row r="20" spans="1:15" x14ac:dyDescent="0.25">
      <c r="A20" s="7" t="s">
        <v>186</v>
      </c>
      <c r="B20" s="8" t="s">
        <v>14</v>
      </c>
      <c r="C20" s="9">
        <v>11</v>
      </c>
      <c r="D20" s="10" t="s">
        <v>122</v>
      </c>
      <c r="E20" s="84" t="s">
        <v>24</v>
      </c>
      <c r="F20" s="11">
        <v>1</v>
      </c>
      <c r="G20" s="81">
        <v>8.9000000000000021</v>
      </c>
      <c r="H20" s="81">
        <v>163.44</v>
      </c>
      <c r="I20" s="74">
        <f t="shared" ref="I20" si="16">IF($C20="","",G20+H20)</f>
        <v>172.34</v>
      </c>
      <c r="J20" s="74">
        <f t="shared" si="1"/>
        <v>11.04</v>
      </c>
      <c r="K20" s="74">
        <f t="shared" si="2"/>
        <v>202.67</v>
      </c>
      <c r="L20" s="74">
        <f t="shared" ref="L20" si="17">IF($C20="","",J20+K20)</f>
        <v>213.70999999999998</v>
      </c>
      <c r="M20" s="74">
        <f t="shared" si="4"/>
        <v>11.04</v>
      </c>
      <c r="N20" s="74">
        <f t="shared" si="5"/>
        <v>202.67</v>
      </c>
      <c r="O20" s="74">
        <f t="shared" ref="O20" si="18">IF($C20="","",M20+N20)</f>
        <v>213.70999999999998</v>
      </c>
    </row>
    <row r="21" spans="1:15" x14ac:dyDescent="0.25">
      <c r="A21" s="7" t="s">
        <v>187</v>
      </c>
      <c r="B21" s="8" t="s">
        <v>14</v>
      </c>
      <c r="C21" s="9">
        <v>12</v>
      </c>
      <c r="D21" s="10" t="s">
        <v>112</v>
      </c>
      <c r="E21" s="84" t="s">
        <v>24</v>
      </c>
      <c r="F21" s="11">
        <v>7</v>
      </c>
      <c r="G21" s="81">
        <v>18.290000000000003</v>
      </c>
      <c r="H21" s="81">
        <v>37.9</v>
      </c>
      <c r="I21" s="74">
        <f t="shared" si="13"/>
        <v>56.19</v>
      </c>
      <c r="J21" s="74">
        <f t="shared" si="1"/>
        <v>22.68</v>
      </c>
      <c r="K21" s="74">
        <f t="shared" si="2"/>
        <v>47</v>
      </c>
      <c r="L21" s="74">
        <f t="shared" si="14"/>
        <v>69.680000000000007</v>
      </c>
      <c r="M21" s="74">
        <f t="shared" si="4"/>
        <v>158.76</v>
      </c>
      <c r="N21" s="74">
        <f t="shared" si="5"/>
        <v>329</v>
      </c>
      <c r="O21" s="74">
        <f t="shared" si="15"/>
        <v>487.76</v>
      </c>
    </row>
    <row r="22" spans="1:15" ht="45" x14ac:dyDescent="0.25">
      <c r="A22" s="7" t="s">
        <v>188</v>
      </c>
      <c r="B22" s="12" t="s">
        <v>17</v>
      </c>
      <c r="C22" s="8">
        <v>97498</v>
      </c>
      <c r="D22" s="13" t="s">
        <v>70</v>
      </c>
      <c r="E22" s="84" t="s">
        <v>23</v>
      </c>
      <c r="F22" s="11">
        <v>3.4</v>
      </c>
      <c r="G22" s="74">
        <v>38.6</v>
      </c>
      <c r="H22" s="74">
        <v>7.07</v>
      </c>
      <c r="I22" s="74">
        <f t="shared" si="13"/>
        <v>45.67</v>
      </c>
      <c r="J22" s="74">
        <f t="shared" si="1"/>
        <v>47.86</v>
      </c>
      <c r="K22" s="74">
        <f t="shared" si="2"/>
        <v>8.77</v>
      </c>
      <c r="L22" s="74">
        <f t="shared" si="14"/>
        <v>56.629999999999995</v>
      </c>
      <c r="M22" s="74">
        <f t="shared" si="4"/>
        <v>162.72</v>
      </c>
      <c r="N22" s="74">
        <f t="shared" si="5"/>
        <v>29.82</v>
      </c>
      <c r="O22" s="74">
        <f t="shared" si="15"/>
        <v>192.54</v>
      </c>
    </row>
    <row r="23" spans="1:15" ht="45" x14ac:dyDescent="0.25">
      <c r="A23" s="7" t="s">
        <v>189</v>
      </c>
      <c r="B23" s="12" t="s">
        <v>17</v>
      </c>
      <c r="C23" s="8">
        <v>92367</v>
      </c>
      <c r="D23" s="13" t="s">
        <v>65</v>
      </c>
      <c r="E23" s="84" t="s">
        <v>23</v>
      </c>
      <c r="F23" s="11">
        <v>179.5</v>
      </c>
      <c r="G23" s="74">
        <v>99.48</v>
      </c>
      <c r="H23" s="74">
        <v>10.61</v>
      </c>
      <c r="I23" s="74">
        <f t="shared" si="13"/>
        <v>110.09</v>
      </c>
      <c r="J23" s="74">
        <f t="shared" si="1"/>
        <v>123.36</v>
      </c>
      <c r="K23" s="74">
        <f t="shared" si="2"/>
        <v>13.16</v>
      </c>
      <c r="L23" s="74">
        <f t="shared" si="14"/>
        <v>136.52000000000001</v>
      </c>
      <c r="M23" s="74">
        <f t="shared" si="4"/>
        <v>22143.119999999999</v>
      </c>
      <c r="N23" s="74">
        <f t="shared" si="5"/>
        <v>2362.2199999999998</v>
      </c>
      <c r="O23" s="74">
        <f t="shared" si="15"/>
        <v>24505.34</v>
      </c>
    </row>
    <row r="24" spans="1:15" ht="45" x14ac:dyDescent="0.25">
      <c r="A24" s="7" t="s">
        <v>190</v>
      </c>
      <c r="B24" s="12" t="s">
        <v>17</v>
      </c>
      <c r="C24" s="8">
        <v>92368</v>
      </c>
      <c r="D24" s="13" t="s">
        <v>66</v>
      </c>
      <c r="E24" s="84" t="s">
        <v>23</v>
      </c>
      <c r="F24" s="11">
        <v>64.2</v>
      </c>
      <c r="G24" s="74">
        <v>133.34</v>
      </c>
      <c r="H24" s="74">
        <v>11.96</v>
      </c>
      <c r="I24" s="74">
        <f t="shared" si="13"/>
        <v>145.30000000000001</v>
      </c>
      <c r="J24" s="74">
        <f t="shared" si="1"/>
        <v>165.34</v>
      </c>
      <c r="K24" s="74">
        <f t="shared" si="2"/>
        <v>14.83</v>
      </c>
      <c r="L24" s="74">
        <f t="shared" si="14"/>
        <v>180.17000000000002</v>
      </c>
      <c r="M24" s="74">
        <f t="shared" si="4"/>
        <v>10614.83</v>
      </c>
      <c r="N24" s="74">
        <f t="shared" si="5"/>
        <v>952.09</v>
      </c>
      <c r="O24" s="74">
        <f t="shared" si="15"/>
        <v>11566.92</v>
      </c>
    </row>
    <row r="25" spans="1:15" ht="45" x14ac:dyDescent="0.25">
      <c r="A25" s="7" t="s">
        <v>191</v>
      </c>
      <c r="B25" s="12" t="s">
        <v>17</v>
      </c>
      <c r="C25" s="8">
        <v>92642</v>
      </c>
      <c r="D25" s="13" t="s">
        <v>75</v>
      </c>
      <c r="E25" s="84" t="s">
        <v>24</v>
      </c>
      <c r="F25" s="11">
        <v>6</v>
      </c>
      <c r="G25" s="74">
        <v>131.6</v>
      </c>
      <c r="H25" s="74">
        <v>63.87</v>
      </c>
      <c r="I25" s="74">
        <f t="shared" si="13"/>
        <v>195.47</v>
      </c>
      <c r="J25" s="74">
        <f t="shared" si="1"/>
        <v>163.18</v>
      </c>
      <c r="K25" s="74">
        <f t="shared" si="2"/>
        <v>79.2</v>
      </c>
      <c r="L25" s="74">
        <f t="shared" si="14"/>
        <v>242.38</v>
      </c>
      <c r="M25" s="74">
        <f t="shared" si="4"/>
        <v>979.08</v>
      </c>
      <c r="N25" s="74">
        <f t="shared" si="5"/>
        <v>475.2</v>
      </c>
      <c r="O25" s="74">
        <f t="shared" si="15"/>
        <v>1454.28</v>
      </c>
    </row>
    <row r="26" spans="1:15" ht="45" x14ac:dyDescent="0.25">
      <c r="A26" s="7" t="s">
        <v>192</v>
      </c>
      <c r="B26" s="12" t="s">
        <v>17</v>
      </c>
      <c r="C26" s="8">
        <v>92644</v>
      </c>
      <c r="D26" s="13" t="s">
        <v>76</v>
      </c>
      <c r="E26" s="84" t="s">
        <v>24</v>
      </c>
      <c r="F26" s="11">
        <v>6</v>
      </c>
      <c r="G26" s="74">
        <v>173.04</v>
      </c>
      <c r="H26" s="74">
        <v>71.91</v>
      </c>
      <c r="I26" s="74">
        <f t="shared" si="13"/>
        <v>244.95</v>
      </c>
      <c r="J26" s="74">
        <f t="shared" si="1"/>
        <v>214.57</v>
      </c>
      <c r="K26" s="74">
        <f t="shared" si="2"/>
        <v>89.17</v>
      </c>
      <c r="L26" s="74">
        <f t="shared" si="14"/>
        <v>303.74</v>
      </c>
      <c r="M26" s="74">
        <f t="shared" si="4"/>
        <v>1287.42</v>
      </c>
      <c r="N26" s="74">
        <f t="shared" si="5"/>
        <v>535.02</v>
      </c>
      <c r="O26" s="74">
        <f t="shared" si="15"/>
        <v>1822.44</v>
      </c>
    </row>
    <row r="27" spans="1:15" x14ac:dyDescent="0.25">
      <c r="A27" s="7" t="s">
        <v>193</v>
      </c>
      <c r="B27" s="8" t="s">
        <v>14</v>
      </c>
      <c r="C27" s="9">
        <v>13</v>
      </c>
      <c r="D27" s="10" t="s">
        <v>128</v>
      </c>
      <c r="E27" s="83" t="s">
        <v>24</v>
      </c>
      <c r="F27" s="11">
        <v>1</v>
      </c>
      <c r="G27" s="81">
        <v>134.49</v>
      </c>
      <c r="H27" s="81">
        <v>37.9</v>
      </c>
      <c r="I27" s="74">
        <f t="shared" ref="I27" si="19">IF($C27="","",G27+H27)</f>
        <v>172.39000000000001</v>
      </c>
      <c r="J27" s="74">
        <f t="shared" si="1"/>
        <v>166.77</v>
      </c>
      <c r="K27" s="74">
        <f t="shared" si="2"/>
        <v>47</v>
      </c>
      <c r="L27" s="74">
        <f t="shared" ref="L27" si="20">IF($C27="","",J27+K27)</f>
        <v>213.77</v>
      </c>
      <c r="M27" s="74">
        <f t="shared" si="4"/>
        <v>166.77</v>
      </c>
      <c r="N27" s="74">
        <f t="shared" si="5"/>
        <v>47</v>
      </c>
      <c r="O27" s="74">
        <f t="shared" ref="O27" si="21">IF($C27="","",M27+N27)</f>
        <v>213.77</v>
      </c>
    </row>
    <row r="28" spans="1:15" x14ac:dyDescent="0.25">
      <c r="A28" s="7" t="s">
        <v>194</v>
      </c>
      <c r="B28" s="8" t="s">
        <v>14</v>
      </c>
      <c r="C28" s="9">
        <v>14</v>
      </c>
      <c r="D28" s="10" t="s">
        <v>129</v>
      </c>
      <c r="E28" s="83" t="s">
        <v>24</v>
      </c>
      <c r="F28" s="11">
        <v>1</v>
      </c>
      <c r="G28" s="81">
        <v>189.55</v>
      </c>
      <c r="H28" s="81">
        <v>37.9</v>
      </c>
      <c r="I28" s="74">
        <f t="shared" ref="I28:I33" si="22">IF($C28="","",G28+H28)</f>
        <v>227.45000000000002</v>
      </c>
      <c r="J28" s="74">
        <f t="shared" si="1"/>
        <v>235.04</v>
      </c>
      <c r="K28" s="74">
        <f t="shared" si="2"/>
        <v>47</v>
      </c>
      <c r="L28" s="74">
        <f t="shared" ref="L28:L33" si="23">IF($C28="","",J28+K28)</f>
        <v>282.03999999999996</v>
      </c>
      <c r="M28" s="74">
        <f t="shared" si="4"/>
        <v>235.04</v>
      </c>
      <c r="N28" s="74">
        <f t="shared" si="5"/>
        <v>47</v>
      </c>
      <c r="O28" s="74">
        <f t="shared" ref="O28:O33" si="24">IF($C28="","",M28+N28)</f>
        <v>282.03999999999996</v>
      </c>
    </row>
    <row r="29" spans="1:15" ht="45" x14ac:dyDescent="0.25">
      <c r="A29" s="7" t="s">
        <v>195</v>
      </c>
      <c r="B29" s="12" t="s">
        <v>17</v>
      </c>
      <c r="C29" s="8">
        <v>92897</v>
      </c>
      <c r="D29" s="13" t="s">
        <v>77</v>
      </c>
      <c r="E29" s="84" t="s">
        <v>24</v>
      </c>
      <c r="F29" s="11">
        <v>2</v>
      </c>
      <c r="G29" s="74">
        <v>249.75</v>
      </c>
      <c r="H29" s="74">
        <v>35.93</v>
      </c>
      <c r="I29" s="74">
        <f t="shared" si="22"/>
        <v>285.68</v>
      </c>
      <c r="J29" s="74">
        <f t="shared" si="1"/>
        <v>309.69</v>
      </c>
      <c r="K29" s="74">
        <f t="shared" si="2"/>
        <v>44.55</v>
      </c>
      <c r="L29" s="74">
        <f t="shared" si="23"/>
        <v>354.24</v>
      </c>
      <c r="M29" s="74">
        <f t="shared" si="4"/>
        <v>619.38</v>
      </c>
      <c r="N29" s="74">
        <f t="shared" si="5"/>
        <v>89.1</v>
      </c>
      <c r="O29" s="74">
        <f t="shared" si="24"/>
        <v>708.48</v>
      </c>
    </row>
    <row r="30" spans="1:15" ht="45" x14ac:dyDescent="0.25">
      <c r="A30" s="7" t="s">
        <v>196</v>
      </c>
      <c r="B30" s="12" t="s">
        <v>17</v>
      </c>
      <c r="C30" s="8">
        <v>92936</v>
      </c>
      <c r="D30" s="13" t="s">
        <v>78</v>
      </c>
      <c r="E30" s="84" t="s">
        <v>24</v>
      </c>
      <c r="F30" s="11">
        <v>2</v>
      </c>
      <c r="G30" s="74">
        <v>105.07</v>
      </c>
      <c r="H30" s="74">
        <v>35.94</v>
      </c>
      <c r="I30" s="74">
        <f t="shared" si="22"/>
        <v>141.01</v>
      </c>
      <c r="J30" s="74">
        <f t="shared" si="1"/>
        <v>130.29</v>
      </c>
      <c r="K30" s="74">
        <f t="shared" si="2"/>
        <v>44.57</v>
      </c>
      <c r="L30" s="74">
        <f t="shared" si="23"/>
        <v>174.85999999999999</v>
      </c>
      <c r="M30" s="74">
        <f t="shared" si="4"/>
        <v>260.58</v>
      </c>
      <c r="N30" s="74">
        <f t="shared" si="5"/>
        <v>89.14</v>
      </c>
      <c r="O30" s="74">
        <f t="shared" si="24"/>
        <v>349.71999999999997</v>
      </c>
    </row>
    <row r="31" spans="1:15" ht="51" customHeight="1" x14ac:dyDescent="0.25">
      <c r="A31" s="7" t="s">
        <v>197</v>
      </c>
      <c r="B31" s="8" t="s">
        <v>14</v>
      </c>
      <c r="C31" s="9">
        <v>15</v>
      </c>
      <c r="D31" s="10" t="s">
        <v>63</v>
      </c>
      <c r="E31" s="83" t="s">
        <v>24</v>
      </c>
      <c r="F31" s="11">
        <v>7</v>
      </c>
      <c r="G31" s="81">
        <v>1616.9250000000002</v>
      </c>
      <c r="H31" s="81">
        <v>131.87</v>
      </c>
      <c r="I31" s="74">
        <f t="shared" si="22"/>
        <v>1748.7950000000001</v>
      </c>
      <c r="J31" s="74">
        <f t="shared" si="1"/>
        <v>2004.99</v>
      </c>
      <c r="K31" s="74">
        <f t="shared" si="2"/>
        <v>163.52000000000001</v>
      </c>
      <c r="L31" s="74">
        <f t="shared" si="23"/>
        <v>2168.5100000000002</v>
      </c>
      <c r="M31" s="74">
        <f t="shared" si="4"/>
        <v>14034.93</v>
      </c>
      <c r="N31" s="74">
        <f t="shared" si="5"/>
        <v>1144.6400000000001</v>
      </c>
      <c r="O31" s="74">
        <f t="shared" si="24"/>
        <v>15179.57</v>
      </c>
    </row>
    <row r="32" spans="1:15" ht="45" x14ac:dyDescent="0.25">
      <c r="A32" s="7" t="s">
        <v>198</v>
      </c>
      <c r="B32" s="12" t="s">
        <v>17</v>
      </c>
      <c r="C32" s="8">
        <v>92377</v>
      </c>
      <c r="D32" s="13" t="s">
        <v>74</v>
      </c>
      <c r="E32" s="84" t="s">
        <v>24</v>
      </c>
      <c r="F32" s="11">
        <v>7</v>
      </c>
      <c r="G32" s="74">
        <v>57.519999999999996</v>
      </c>
      <c r="H32" s="74">
        <v>31.95</v>
      </c>
      <c r="I32" s="74">
        <f t="shared" si="22"/>
        <v>89.47</v>
      </c>
      <c r="J32" s="74">
        <f t="shared" si="1"/>
        <v>71.319999999999993</v>
      </c>
      <c r="K32" s="74">
        <f t="shared" si="2"/>
        <v>39.619999999999997</v>
      </c>
      <c r="L32" s="74">
        <f t="shared" si="23"/>
        <v>110.94</v>
      </c>
      <c r="M32" s="74">
        <f t="shared" si="4"/>
        <v>499.24</v>
      </c>
      <c r="N32" s="74">
        <f t="shared" si="5"/>
        <v>277.33999999999997</v>
      </c>
      <c r="O32" s="74">
        <f t="shared" si="24"/>
        <v>776.57999999999993</v>
      </c>
    </row>
    <row r="33" spans="1:15" ht="30" x14ac:dyDescent="0.25">
      <c r="A33" s="7" t="s">
        <v>199</v>
      </c>
      <c r="B33" s="12" t="s">
        <v>17</v>
      </c>
      <c r="C33" s="8">
        <v>94499</v>
      </c>
      <c r="D33" s="13" t="s">
        <v>87</v>
      </c>
      <c r="E33" s="84" t="s">
        <v>24</v>
      </c>
      <c r="F33" s="11">
        <v>1</v>
      </c>
      <c r="G33" s="74">
        <v>322.27999999999997</v>
      </c>
      <c r="H33" s="74">
        <v>19.72</v>
      </c>
      <c r="I33" s="74">
        <f t="shared" si="22"/>
        <v>342</v>
      </c>
      <c r="J33" s="74">
        <f t="shared" si="1"/>
        <v>399.63</v>
      </c>
      <c r="K33" s="74">
        <f t="shared" si="2"/>
        <v>24.45</v>
      </c>
      <c r="L33" s="74">
        <f t="shared" si="23"/>
        <v>424.08</v>
      </c>
      <c r="M33" s="74">
        <f t="shared" si="4"/>
        <v>399.63</v>
      </c>
      <c r="N33" s="74">
        <f t="shared" si="5"/>
        <v>24.45</v>
      </c>
      <c r="O33" s="74">
        <f t="shared" si="24"/>
        <v>424.08</v>
      </c>
    </row>
    <row r="34" spans="1:15" ht="30" x14ac:dyDescent="0.25">
      <c r="A34" s="7" t="s">
        <v>200</v>
      </c>
      <c r="B34" s="8" t="s">
        <v>14</v>
      </c>
      <c r="C34" s="9">
        <v>16</v>
      </c>
      <c r="D34" s="10" t="s">
        <v>127</v>
      </c>
      <c r="E34" s="83" t="s">
        <v>24</v>
      </c>
      <c r="F34" s="11">
        <v>7</v>
      </c>
      <c r="G34" s="81">
        <v>8.9000000000000021</v>
      </c>
      <c r="H34" s="81">
        <v>102.66</v>
      </c>
      <c r="I34" s="74">
        <f t="shared" ref="I34:I37" si="25">IF($C34="","",G34+H34)</f>
        <v>111.56</v>
      </c>
      <c r="J34" s="74">
        <f t="shared" si="1"/>
        <v>11.04</v>
      </c>
      <c r="K34" s="74">
        <f t="shared" si="2"/>
        <v>127.3</v>
      </c>
      <c r="L34" s="74">
        <f t="shared" ref="L34:L37" si="26">IF($C34="","",J34+K34)</f>
        <v>138.34</v>
      </c>
      <c r="M34" s="74">
        <f t="shared" si="4"/>
        <v>77.28</v>
      </c>
      <c r="N34" s="74">
        <f t="shared" si="5"/>
        <v>891.1</v>
      </c>
      <c r="O34" s="74">
        <f t="shared" ref="O34:O37" si="27">IF($C34="","",M34+N34)</f>
        <v>968.38</v>
      </c>
    </row>
    <row r="35" spans="1:15" ht="30" x14ac:dyDescent="0.25">
      <c r="A35" s="7" t="s">
        <v>201</v>
      </c>
      <c r="B35" s="12" t="s">
        <v>17</v>
      </c>
      <c r="C35" s="8">
        <v>94500</v>
      </c>
      <c r="D35" s="13" t="s">
        <v>88</v>
      </c>
      <c r="E35" s="84" t="s">
        <v>24</v>
      </c>
      <c r="F35" s="11">
        <v>2</v>
      </c>
      <c r="G35" s="74">
        <v>390.33000000000004</v>
      </c>
      <c r="H35" s="74">
        <v>24.71</v>
      </c>
      <c r="I35" s="74">
        <f t="shared" si="25"/>
        <v>415.04</v>
      </c>
      <c r="J35" s="74">
        <f t="shared" si="1"/>
        <v>484.01</v>
      </c>
      <c r="K35" s="74">
        <f t="shared" si="2"/>
        <v>30.64</v>
      </c>
      <c r="L35" s="74">
        <f t="shared" si="26"/>
        <v>514.65</v>
      </c>
      <c r="M35" s="74">
        <f t="shared" si="4"/>
        <v>968.02</v>
      </c>
      <c r="N35" s="74">
        <f t="shared" si="5"/>
        <v>61.28</v>
      </c>
      <c r="O35" s="74">
        <f t="shared" si="27"/>
        <v>1029.3</v>
      </c>
    </row>
    <row r="36" spans="1:15" ht="30" x14ac:dyDescent="0.25">
      <c r="A36" s="7" t="s">
        <v>202</v>
      </c>
      <c r="B36" s="12" t="s">
        <v>17</v>
      </c>
      <c r="C36" s="28">
        <v>95250</v>
      </c>
      <c r="D36" s="13" t="s">
        <v>89</v>
      </c>
      <c r="E36" s="84" t="s">
        <v>24</v>
      </c>
      <c r="F36" s="11">
        <v>7</v>
      </c>
      <c r="G36" s="74">
        <v>91.22999999999999</v>
      </c>
      <c r="H36" s="74">
        <v>6.43</v>
      </c>
      <c r="I36" s="74">
        <f t="shared" si="25"/>
        <v>97.66</v>
      </c>
      <c r="J36" s="74">
        <f t="shared" si="1"/>
        <v>113.13</v>
      </c>
      <c r="K36" s="74">
        <f t="shared" si="2"/>
        <v>7.97</v>
      </c>
      <c r="L36" s="74">
        <f t="shared" si="26"/>
        <v>121.1</v>
      </c>
      <c r="M36" s="74">
        <f t="shared" si="4"/>
        <v>791.91</v>
      </c>
      <c r="N36" s="74">
        <f t="shared" si="5"/>
        <v>55.79</v>
      </c>
      <c r="O36" s="74">
        <f t="shared" si="27"/>
        <v>847.69999999999993</v>
      </c>
    </row>
    <row r="37" spans="1:15" ht="30" x14ac:dyDescent="0.25">
      <c r="A37" s="7" t="s">
        <v>203</v>
      </c>
      <c r="B37" s="12" t="s">
        <v>17</v>
      </c>
      <c r="C37" s="28">
        <v>99625</v>
      </c>
      <c r="D37" s="13" t="s">
        <v>90</v>
      </c>
      <c r="E37" s="84" t="s">
        <v>24</v>
      </c>
      <c r="F37" s="11">
        <v>1</v>
      </c>
      <c r="G37" s="74">
        <v>790.53</v>
      </c>
      <c r="H37" s="74">
        <v>24.71</v>
      </c>
      <c r="I37" s="74">
        <f t="shared" si="25"/>
        <v>815.24</v>
      </c>
      <c r="J37" s="74">
        <f t="shared" si="1"/>
        <v>980.26</v>
      </c>
      <c r="K37" s="74">
        <f t="shared" si="2"/>
        <v>30.64</v>
      </c>
      <c r="L37" s="74">
        <f t="shared" si="26"/>
        <v>1010.9</v>
      </c>
      <c r="M37" s="74">
        <f t="shared" si="4"/>
        <v>980.26</v>
      </c>
      <c r="N37" s="74">
        <f t="shared" si="5"/>
        <v>30.64</v>
      </c>
      <c r="O37" s="74">
        <f t="shared" si="27"/>
        <v>1010.9</v>
      </c>
    </row>
    <row r="38" spans="1:15" ht="30" x14ac:dyDescent="0.25">
      <c r="A38" s="7" t="s">
        <v>204</v>
      </c>
      <c r="B38" s="8" t="s">
        <v>14</v>
      </c>
      <c r="C38" s="9">
        <v>17</v>
      </c>
      <c r="D38" s="10" t="s">
        <v>102</v>
      </c>
      <c r="E38" s="83" t="s">
        <v>24</v>
      </c>
      <c r="F38" s="11">
        <v>4</v>
      </c>
      <c r="G38" s="81">
        <v>38.840000000000003</v>
      </c>
      <c r="H38" s="81">
        <v>37.9</v>
      </c>
      <c r="I38" s="74">
        <f t="shared" ref="I38" si="28">IF($C38="","",G38+H38)</f>
        <v>76.740000000000009</v>
      </c>
      <c r="J38" s="74">
        <f t="shared" si="1"/>
        <v>48.16</v>
      </c>
      <c r="K38" s="74">
        <f t="shared" si="2"/>
        <v>47</v>
      </c>
      <c r="L38" s="74">
        <f t="shared" ref="L38" si="29">IF($C38="","",J38+K38)</f>
        <v>95.16</v>
      </c>
      <c r="M38" s="74">
        <f t="shared" si="4"/>
        <v>192.64</v>
      </c>
      <c r="N38" s="74">
        <f t="shared" si="5"/>
        <v>188</v>
      </c>
      <c r="O38" s="74">
        <f t="shared" ref="O38" si="30">IF($C38="","",M38+N38)</f>
        <v>380.64</v>
      </c>
    </row>
    <row r="39" spans="1:15" ht="30" x14ac:dyDescent="0.25">
      <c r="A39" s="7" t="s">
        <v>205</v>
      </c>
      <c r="B39" s="8" t="s">
        <v>14</v>
      </c>
      <c r="C39" s="9">
        <v>18</v>
      </c>
      <c r="D39" s="10" t="s">
        <v>111</v>
      </c>
      <c r="E39" s="83" t="s">
        <v>24</v>
      </c>
      <c r="F39" s="11">
        <v>1</v>
      </c>
      <c r="G39" s="81">
        <v>23.020000000000003</v>
      </c>
      <c r="H39" s="81">
        <v>37.9</v>
      </c>
      <c r="I39" s="74">
        <f t="shared" ref="I39:I47" si="31">IF($C39="","",G39+H39)</f>
        <v>60.92</v>
      </c>
      <c r="J39" s="74">
        <f t="shared" si="1"/>
        <v>28.54</v>
      </c>
      <c r="K39" s="74">
        <f t="shared" si="2"/>
        <v>47</v>
      </c>
      <c r="L39" s="74">
        <f t="shared" ref="L39:L47" si="32">IF($C39="","",J39+K39)</f>
        <v>75.539999999999992</v>
      </c>
      <c r="M39" s="74">
        <f t="shared" si="4"/>
        <v>28.54</v>
      </c>
      <c r="N39" s="74">
        <f t="shared" si="5"/>
        <v>47</v>
      </c>
      <c r="O39" s="74">
        <f t="shared" ref="O39:O47" si="33">IF($C39="","",M39+N39)</f>
        <v>75.539999999999992</v>
      </c>
    </row>
    <row r="40" spans="1:15" ht="30" x14ac:dyDescent="0.25">
      <c r="A40" s="7" t="s">
        <v>206</v>
      </c>
      <c r="B40" s="8" t="s">
        <v>14</v>
      </c>
      <c r="C40" s="9">
        <v>19</v>
      </c>
      <c r="D40" s="10" t="s">
        <v>168</v>
      </c>
      <c r="E40" s="83" t="s">
        <v>24</v>
      </c>
      <c r="F40" s="11">
        <v>1</v>
      </c>
      <c r="G40" s="81">
        <v>31.240000000000002</v>
      </c>
      <c r="H40" s="81">
        <v>37.9</v>
      </c>
      <c r="I40" s="74">
        <f t="shared" si="31"/>
        <v>69.14</v>
      </c>
      <c r="J40" s="74">
        <f t="shared" si="1"/>
        <v>38.74</v>
      </c>
      <c r="K40" s="74">
        <f t="shared" si="2"/>
        <v>47</v>
      </c>
      <c r="L40" s="74">
        <f t="shared" si="32"/>
        <v>85.740000000000009</v>
      </c>
      <c r="M40" s="74">
        <f t="shared" si="4"/>
        <v>38.74</v>
      </c>
      <c r="N40" s="74">
        <f t="shared" si="5"/>
        <v>47</v>
      </c>
      <c r="O40" s="74">
        <f t="shared" si="33"/>
        <v>85.740000000000009</v>
      </c>
    </row>
    <row r="41" spans="1:15" ht="30" x14ac:dyDescent="0.25">
      <c r="A41" s="7" t="s">
        <v>207</v>
      </c>
      <c r="B41" s="12" t="s">
        <v>17</v>
      </c>
      <c r="C41" s="28">
        <v>89413</v>
      </c>
      <c r="D41" s="13" t="s">
        <v>72</v>
      </c>
      <c r="E41" s="84" t="s">
        <v>24</v>
      </c>
      <c r="F41" s="11">
        <v>1</v>
      </c>
      <c r="G41" s="74">
        <v>5.95</v>
      </c>
      <c r="H41" s="74">
        <v>7.05</v>
      </c>
      <c r="I41" s="74">
        <f t="shared" si="31"/>
        <v>13</v>
      </c>
      <c r="J41" s="74">
        <f t="shared" si="1"/>
        <v>7.38</v>
      </c>
      <c r="K41" s="74">
        <f t="shared" si="2"/>
        <v>8.74</v>
      </c>
      <c r="L41" s="74">
        <f t="shared" si="32"/>
        <v>16.12</v>
      </c>
      <c r="M41" s="74">
        <f t="shared" si="4"/>
        <v>7.38</v>
      </c>
      <c r="N41" s="74">
        <f t="shared" si="5"/>
        <v>8.74</v>
      </c>
      <c r="O41" s="74">
        <f t="shared" si="33"/>
        <v>16.12</v>
      </c>
    </row>
    <row r="42" spans="1:15" ht="30" x14ac:dyDescent="0.25">
      <c r="A42" s="7" t="s">
        <v>208</v>
      </c>
      <c r="B42" s="8" t="s">
        <v>14</v>
      </c>
      <c r="C42" s="9">
        <v>20</v>
      </c>
      <c r="D42" s="10" t="s">
        <v>120</v>
      </c>
      <c r="E42" s="83" t="s">
        <v>24</v>
      </c>
      <c r="F42" s="11">
        <v>2</v>
      </c>
      <c r="G42" s="81">
        <v>117.30000000000001</v>
      </c>
      <c r="H42" s="81">
        <v>7.04</v>
      </c>
      <c r="I42" s="74">
        <f t="shared" ref="I42" si="34">IF($C42="","",G42+H42)</f>
        <v>124.34000000000002</v>
      </c>
      <c r="J42" s="74">
        <f t="shared" si="1"/>
        <v>145.44999999999999</v>
      </c>
      <c r="K42" s="74">
        <f t="shared" si="2"/>
        <v>8.73</v>
      </c>
      <c r="L42" s="74">
        <f t="shared" ref="L42" si="35">IF($C42="","",J42+K42)</f>
        <v>154.17999999999998</v>
      </c>
      <c r="M42" s="74">
        <f t="shared" si="4"/>
        <v>290.89999999999998</v>
      </c>
      <c r="N42" s="74">
        <f t="shared" si="5"/>
        <v>17.46</v>
      </c>
      <c r="O42" s="74">
        <f t="shared" ref="O42" si="36">IF($C42="","",M42+N42)</f>
        <v>308.35999999999996</v>
      </c>
    </row>
    <row r="43" spans="1:15" ht="30" x14ac:dyDescent="0.25">
      <c r="A43" s="7" t="s">
        <v>209</v>
      </c>
      <c r="B43" s="12" t="s">
        <v>17</v>
      </c>
      <c r="C43" s="28">
        <v>89357</v>
      </c>
      <c r="D43" s="13" t="s">
        <v>64</v>
      </c>
      <c r="E43" s="84" t="s">
        <v>23</v>
      </c>
      <c r="F43" s="11">
        <v>0.6</v>
      </c>
      <c r="G43" s="74">
        <v>15.150000000000002</v>
      </c>
      <c r="H43" s="74">
        <v>19.7</v>
      </c>
      <c r="I43" s="74">
        <f t="shared" si="31"/>
        <v>34.85</v>
      </c>
      <c r="J43" s="74">
        <f t="shared" si="1"/>
        <v>18.79</v>
      </c>
      <c r="K43" s="74">
        <f t="shared" si="2"/>
        <v>24.43</v>
      </c>
      <c r="L43" s="74">
        <f t="shared" si="32"/>
        <v>43.22</v>
      </c>
      <c r="M43" s="74">
        <f t="shared" si="4"/>
        <v>11.27</v>
      </c>
      <c r="N43" s="74">
        <f t="shared" si="5"/>
        <v>14.66</v>
      </c>
      <c r="O43" s="74">
        <f t="shared" si="33"/>
        <v>25.93</v>
      </c>
    </row>
    <row r="44" spans="1:15" ht="45" x14ac:dyDescent="0.25">
      <c r="A44" s="7" t="s">
        <v>210</v>
      </c>
      <c r="B44" s="12" t="s">
        <v>17</v>
      </c>
      <c r="C44" s="28">
        <v>94652</v>
      </c>
      <c r="D44" s="13" t="s">
        <v>68</v>
      </c>
      <c r="E44" s="84" t="s">
        <v>23</v>
      </c>
      <c r="F44" s="11">
        <v>0.21</v>
      </c>
      <c r="G44" s="74">
        <v>31.099999999999998</v>
      </c>
      <c r="H44" s="74">
        <v>13.34</v>
      </c>
      <c r="I44" s="74">
        <f t="shared" si="31"/>
        <v>44.44</v>
      </c>
      <c r="J44" s="74">
        <f t="shared" si="1"/>
        <v>38.56</v>
      </c>
      <c r="K44" s="74">
        <f t="shared" si="2"/>
        <v>16.54</v>
      </c>
      <c r="L44" s="74">
        <f t="shared" si="32"/>
        <v>55.1</v>
      </c>
      <c r="M44" s="74">
        <f t="shared" si="4"/>
        <v>8.1</v>
      </c>
      <c r="N44" s="74">
        <f t="shared" si="5"/>
        <v>3.47</v>
      </c>
      <c r="O44" s="74">
        <f t="shared" si="33"/>
        <v>11.57</v>
      </c>
    </row>
    <row r="45" spans="1:15" ht="45" x14ac:dyDescent="0.25">
      <c r="A45" s="7" t="s">
        <v>211</v>
      </c>
      <c r="B45" s="12" t="s">
        <v>17</v>
      </c>
      <c r="C45" s="28">
        <v>94654</v>
      </c>
      <c r="D45" s="13" t="s">
        <v>69</v>
      </c>
      <c r="E45" s="84" t="s">
        <v>23</v>
      </c>
      <c r="F45" s="11">
        <v>5.23</v>
      </c>
      <c r="G45" s="74">
        <v>66.900000000000006</v>
      </c>
      <c r="H45" s="74">
        <v>23.35</v>
      </c>
      <c r="I45" s="74">
        <f t="shared" si="31"/>
        <v>90.25</v>
      </c>
      <c r="J45" s="74">
        <f t="shared" si="1"/>
        <v>82.96</v>
      </c>
      <c r="K45" s="74">
        <f t="shared" si="2"/>
        <v>28.95</v>
      </c>
      <c r="L45" s="74">
        <f t="shared" si="32"/>
        <v>111.91</v>
      </c>
      <c r="M45" s="74">
        <f t="shared" si="4"/>
        <v>433.88</v>
      </c>
      <c r="N45" s="74">
        <f t="shared" si="5"/>
        <v>151.41</v>
      </c>
      <c r="O45" s="74">
        <f t="shared" si="33"/>
        <v>585.29</v>
      </c>
    </row>
    <row r="46" spans="1:15" ht="45" x14ac:dyDescent="0.25">
      <c r="A46" s="7" t="s">
        <v>212</v>
      </c>
      <c r="B46" s="12" t="s">
        <v>17</v>
      </c>
      <c r="C46" s="28">
        <v>94699</v>
      </c>
      <c r="D46" s="13" t="s">
        <v>83</v>
      </c>
      <c r="E46" s="84" t="s">
        <v>24</v>
      </c>
      <c r="F46" s="11">
        <v>2</v>
      </c>
      <c r="G46" s="74">
        <v>113.53999999999999</v>
      </c>
      <c r="H46" s="74">
        <v>28.03</v>
      </c>
      <c r="I46" s="74">
        <f t="shared" si="31"/>
        <v>141.57</v>
      </c>
      <c r="J46" s="74">
        <f t="shared" si="1"/>
        <v>140.79</v>
      </c>
      <c r="K46" s="74">
        <f t="shared" si="2"/>
        <v>34.76</v>
      </c>
      <c r="L46" s="74">
        <f t="shared" si="32"/>
        <v>175.54999999999998</v>
      </c>
      <c r="M46" s="74">
        <f t="shared" si="4"/>
        <v>281.58</v>
      </c>
      <c r="N46" s="74">
        <f t="shared" si="5"/>
        <v>69.52</v>
      </c>
      <c r="O46" s="74">
        <f t="shared" si="33"/>
        <v>351.09999999999997</v>
      </c>
    </row>
    <row r="47" spans="1:15" ht="30" x14ac:dyDescent="0.25">
      <c r="A47" s="7" t="s">
        <v>213</v>
      </c>
      <c r="B47" s="12" t="s">
        <v>17</v>
      </c>
      <c r="C47" s="28">
        <v>102618</v>
      </c>
      <c r="D47" s="13" t="s">
        <v>156</v>
      </c>
      <c r="E47" s="84" t="s">
        <v>24</v>
      </c>
      <c r="F47" s="11">
        <v>2</v>
      </c>
      <c r="G47" s="74">
        <v>4147.5</v>
      </c>
      <c r="H47" s="74">
        <v>135.11000000000001</v>
      </c>
      <c r="I47" s="74">
        <f t="shared" si="31"/>
        <v>4282.6099999999997</v>
      </c>
      <c r="J47" s="74">
        <f t="shared" si="1"/>
        <v>5142.8999999999996</v>
      </c>
      <c r="K47" s="74">
        <f t="shared" si="2"/>
        <v>167.54</v>
      </c>
      <c r="L47" s="74">
        <f t="shared" si="32"/>
        <v>5310.44</v>
      </c>
      <c r="M47" s="74">
        <f t="shared" si="4"/>
        <v>10285.799999999999</v>
      </c>
      <c r="N47" s="74">
        <f t="shared" si="5"/>
        <v>335.08</v>
      </c>
      <c r="O47" s="74">
        <f t="shared" si="33"/>
        <v>10620.88</v>
      </c>
    </row>
    <row r="48" spans="1:15" x14ac:dyDescent="0.25">
      <c r="A48" s="90" t="str">
        <f>"TOTAL SUBITEM "&amp;A8&amp;" - "&amp;B8</f>
        <v>TOTAL SUBITEM 1. - PPCI</v>
      </c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82">
        <f>SUM(M9:M47)</f>
        <v>107977.50000000004</v>
      </c>
      <c r="N48" s="82">
        <f>SUM(N9:N47)</f>
        <v>11667.08</v>
      </c>
      <c r="O48" s="82">
        <f>SUM(O9:O47)</f>
        <v>119644.58</v>
      </c>
    </row>
    <row r="49" spans="1:15" x14ac:dyDescent="0.25">
      <c r="A49" s="60" t="s">
        <v>215</v>
      </c>
      <c r="B49" s="88" t="s">
        <v>216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</row>
    <row r="50" spans="1:15" ht="30" x14ac:dyDescent="0.25">
      <c r="A50" s="62" t="s">
        <v>217</v>
      </c>
      <c r="B50" s="12" t="s">
        <v>17</v>
      </c>
      <c r="C50" s="8">
        <v>94500</v>
      </c>
      <c r="D50" s="13" t="s">
        <v>88</v>
      </c>
      <c r="E50" s="84" t="s">
        <v>24</v>
      </c>
      <c r="F50" s="11">
        <v>2</v>
      </c>
      <c r="G50" s="74">
        <v>390.33000000000004</v>
      </c>
      <c r="H50" s="74">
        <v>24.71</v>
      </c>
      <c r="I50" s="74">
        <f t="shared" ref="I50" si="37">IF($C50="","",G50+H50)</f>
        <v>415.04</v>
      </c>
      <c r="J50" s="74">
        <f t="shared" ref="J50:J62" si="38">IF($C50="","",ROUND(G50*(1+$D$113),2))</f>
        <v>484.01</v>
      </c>
      <c r="K50" s="74">
        <f t="shared" ref="K50:K62" si="39">IF($C50="","",ROUND(H50*(1+$D$113),2))</f>
        <v>30.64</v>
      </c>
      <c r="L50" s="74">
        <f t="shared" ref="L50" si="40">IF($C50="","",J50+K50)</f>
        <v>514.65</v>
      </c>
      <c r="M50" s="74">
        <f t="shared" ref="M50:M62" si="41">IF($C50="","",ROUND(J50*$F50,2))</f>
        <v>968.02</v>
      </c>
      <c r="N50" s="74">
        <f t="shared" ref="N50:N62" si="42">IF($C50="","",ROUND(K50*$F50,2))</f>
        <v>61.28</v>
      </c>
      <c r="O50" s="74">
        <f t="shared" ref="O50" si="43">IF($C50="","",M50+N50)</f>
        <v>1029.3</v>
      </c>
    </row>
    <row r="51" spans="1:15" ht="30" x14ac:dyDescent="0.25">
      <c r="A51" s="62" t="s">
        <v>218</v>
      </c>
      <c r="B51" s="12" t="s">
        <v>17</v>
      </c>
      <c r="C51" s="8">
        <v>89353</v>
      </c>
      <c r="D51" s="13" t="s">
        <v>86</v>
      </c>
      <c r="E51" s="84" t="s">
        <v>24</v>
      </c>
      <c r="F51" s="11">
        <v>2</v>
      </c>
      <c r="G51" s="74">
        <v>41.7</v>
      </c>
      <c r="H51" s="74">
        <v>4.76</v>
      </c>
      <c r="I51" s="74">
        <f t="shared" ref="I51:I58" si="44">IF($C51="","",G51+H51)</f>
        <v>46.46</v>
      </c>
      <c r="J51" s="74">
        <f t="shared" si="38"/>
        <v>51.71</v>
      </c>
      <c r="K51" s="74">
        <f t="shared" si="39"/>
        <v>5.9</v>
      </c>
      <c r="L51" s="74">
        <f t="shared" ref="L51:L58" si="45">IF($C51="","",J51+K51)</f>
        <v>57.61</v>
      </c>
      <c r="M51" s="74">
        <f t="shared" si="41"/>
        <v>103.42</v>
      </c>
      <c r="N51" s="74">
        <f t="shared" si="42"/>
        <v>11.8</v>
      </c>
      <c r="O51" s="74">
        <f t="shared" ref="O51:O58" si="46">IF($C51="","",M51+N51)</f>
        <v>115.22</v>
      </c>
    </row>
    <row r="52" spans="1:15" ht="60" x14ac:dyDescent="0.25">
      <c r="A52" s="62" t="s">
        <v>219</v>
      </c>
      <c r="B52" s="12" t="s">
        <v>17</v>
      </c>
      <c r="C52" s="8">
        <v>94703</v>
      </c>
      <c r="D52" s="13" t="s">
        <v>84</v>
      </c>
      <c r="E52" s="84" t="s">
        <v>24</v>
      </c>
      <c r="F52" s="11">
        <v>1</v>
      </c>
      <c r="G52" s="74">
        <v>17.12</v>
      </c>
      <c r="H52" s="74">
        <v>5.89</v>
      </c>
      <c r="I52" s="74">
        <f t="shared" si="44"/>
        <v>23.01</v>
      </c>
      <c r="J52" s="74">
        <f t="shared" si="38"/>
        <v>21.23</v>
      </c>
      <c r="K52" s="74">
        <f t="shared" si="39"/>
        <v>7.3</v>
      </c>
      <c r="L52" s="74">
        <f t="shared" si="45"/>
        <v>28.53</v>
      </c>
      <c r="M52" s="74">
        <f t="shared" si="41"/>
        <v>21.23</v>
      </c>
      <c r="N52" s="74">
        <f t="shared" si="42"/>
        <v>7.3</v>
      </c>
      <c r="O52" s="74">
        <f t="shared" si="46"/>
        <v>28.53</v>
      </c>
    </row>
    <row r="53" spans="1:15" ht="60" x14ac:dyDescent="0.25">
      <c r="A53" s="62" t="s">
        <v>220</v>
      </c>
      <c r="B53" s="12" t="s">
        <v>17</v>
      </c>
      <c r="C53" s="8">
        <v>94704</v>
      </c>
      <c r="D53" s="13" t="s">
        <v>85</v>
      </c>
      <c r="E53" s="84" t="s">
        <v>24</v>
      </c>
      <c r="F53" s="11">
        <v>1</v>
      </c>
      <c r="G53" s="74">
        <v>24.080000000000002</v>
      </c>
      <c r="H53" s="74">
        <v>5.88</v>
      </c>
      <c r="I53" s="74">
        <f t="shared" si="44"/>
        <v>29.96</v>
      </c>
      <c r="J53" s="74">
        <f t="shared" si="38"/>
        <v>29.86</v>
      </c>
      <c r="K53" s="74">
        <f t="shared" si="39"/>
        <v>7.29</v>
      </c>
      <c r="L53" s="74">
        <f t="shared" si="45"/>
        <v>37.15</v>
      </c>
      <c r="M53" s="74">
        <f t="shared" si="41"/>
        <v>29.86</v>
      </c>
      <c r="N53" s="74">
        <f t="shared" si="42"/>
        <v>7.29</v>
      </c>
      <c r="O53" s="74">
        <f t="shared" si="46"/>
        <v>37.15</v>
      </c>
    </row>
    <row r="54" spans="1:15" ht="60" x14ac:dyDescent="0.25">
      <c r="A54" s="62" t="s">
        <v>221</v>
      </c>
      <c r="B54" s="12" t="s">
        <v>17</v>
      </c>
      <c r="C54" s="8">
        <v>94658</v>
      </c>
      <c r="D54" s="13" t="s">
        <v>79</v>
      </c>
      <c r="E54" s="84" t="s">
        <v>24</v>
      </c>
      <c r="F54" s="11">
        <v>4</v>
      </c>
      <c r="G54" s="74">
        <v>4.5599999999999987</v>
      </c>
      <c r="H54" s="74">
        <v>3.47</v>
      </c>
      <c r="I54" s="74">
        <f t="shared" si="44"/>
        <v>8.0299999999999994</v>
      </c>
      <c r="J54" s="74">
        <f t="shared" si="38"/>
        <v>5.65</v>
      </c>
      <c r="K54" s="74">
        <f t="shared" si="39"/>
        <v>4.3</v>
      </c>
      <c r="L54" s="74">
        <f t="shared" si="45"/>
        <v>9.9499999999999993</v>
      </c>
      <c r="M54" s="74">
        <f t="shared" si="41"/>
        <v>22.6</v>
      </c>
      <c r="N54" s="74">
        <f t="shared" si="42"/>
        <v>17.2</v>
      </c>
      <c r="O54" s="74">
        <f t="shared" si="46"/>
        <v>39.799999999999997</v>
      </c>
    </row>
    <row r="55" spans="1:15" ht="60" x14ac:dyDescent="0.25">
      <c r="A55" s="62" t="s">
        <v>222</v>
      </c>
      <c r="B55" s="12" t="s">
        <v>17</v>
      </c>
      <c r="C55" s="8">
        <v>94668</v>
      </c>
      <c r="D55" s="13" t="s">
        <v>80</v>
      </c>
      <c r="E55" s="84" t="s">
        <v>24</v>
      </c>
      <c r="F55" s="11">
        <v>4</v>
      </c>
      <c r="G55" s="74">
        <v>46.34</v>
      </c>
      <c r="H55" s="74">
        <v>14.01</v>
      </c>
      <c r="I55" s="74">
        <f t="shared" si="44"/>
        <v>60.35</v>
      </c>
      <c r="J55" s="74">
        <f t="shared" si="38"/>
        <v>57.46</v>
      </c>
      <c r="K55" s="74">
        <f t="shared" si="39"/>
        <v>17.37</v>
      </c>
      <c r="L55" s="74">
        <f t="shared" si="45"/>
        <v>74.83</v>
      </c>
      <c r="M55" s="74">
        <f t="shared" si="41"/>
        <v>229.84</v>
      </c>
      <c r="N55" s="74">
        <f t="shared" si="42"/>
        <v>69.48</v>
      </c>
      <c r="O55" s="74">
        <f t="shared" si="46"/>
        <v>299.32</v>
      </c>
    </row>
    <row r="56" spans="1:15" x14ac:dyDescent="0.25">
      <c r="A56" s="62" t="s">
        <v>223</v>
      </c>
      <c r="B56" s="12" t="s">
        <v>230</v>
      </c>
      <c r="C56" s="8">
        <v>1100</v>
      </c>
      <c r="D56" s="12" t="s">
        <v>231</v>
      </c>
      <c r="E56" s="85" t="s">
        <v>24</v>
      </c>
      <c r="F56" s="11">
        <v>1</v>
      </c>
      <c r="G56" s="74">
        <v>40.25</v>
      </c>
      <c r="H56" s="74">
        <v>2.96</v>
      </c>
      <c r="I56" s="74">
        <f>G56+H56</f>
        <v>43.21</v>
      </c>
      <c r="J56" s="74">
        <f t="shared" si="38"/>
        <v>49.91</v>
      </c>
      <c r="K56" s="74">
        <f t="shared" si="39"/>
        <v>3.67</v>
      </c>
      <c r="L56" s="74">
        <f t="shared" ref="L56" si="47">IF($C56="","",J56+K56)</f>
        <v>53.58</v>
      </c>
      <c r="M56" s="74">
        <f t="shared" si="41"/>
        <v>49.91</v>
      </c>
      <c r="N56" s="74">
        <f t="shared" si="42"/>
        <v>3.67</v>
      </c>
      <c r="O56" s="74">
        <f t="shared" ref="O56" si="48">IF($C56="","",M56+N56)</f>
        <v>53.58</v>
      </c>
    </row>
    <row r="57" spans="1:15" ht="30" x14ac:dyDescent="0.25">
      <c r="A57" s="62" t="s">
        <v>224</v>
      </c>
      <c r="B57" s="12" t="s">
        <v>17</v>
      </c>
      <c r="C57" s="8">
        <v>89408</v>
      </c>
      <c r="D57" s="13" t="s">
        <v>71</v>
      </c>
      <c r="E57" s="84" t="s">
        <v>24</v>
      </c>
      <c r="F57" s="11">
        <v>3</v>
      </c>
      <c r="G57" s="74">
        <v>3.3299999999999992</v>
      </c>
      <c r="H57" s="74">
        <v>5.94</v>
      </c>
      <c r="I57" s="74">
        <f t="shared" si="44"/>
        <v>9.27</v>
      </c>
      <c r="J57" s="74">
        <f t="shared" si="38"/>
        <v>4.13</v>
      </c>
      <c r="K57" s="74">
        <f t="shared" si="39"/>
        <v>7.37</v>
      </c>
      <c r="L57" s="74">
        <f t="shared" si="45"/>
        <v>11.5</v>
      </c>
      <c r="M57" s="74">
        <f t="shared" si="41"/>
        <v>12.39</v>
      </c>
      <c r="N57" s="74">
        <f t="shared" si="42"/>
        <v>22.11</v>
      </c>
      <c r="O57" s="74">
        <f t="shared" si="46"/>
        <v>34.5</v>
      </c>
    </row>
    <row r="58" spans="1:15" ht="45" x14ac:dyDescent="0.25">
      <c r="A58" s="62" t="s">
        <v>225</v>
      </c>
      <c r="B58" s="12" t="s">
        <v>17</v>
      </c>
      <c r="C58" s="8">
        <v>94684</v>
      </c>
      <c r="D58" s="13" t="s">
        <v>81</v>
      </c>
      <c r="E58" s="84" t="s">
        <v>24</v>
      </c>
      <c r="F58" s="11">
        <v>1</v>
      </c>
      <c r="G58" s="74">
        <v>132.04</v>
      </c>
      <c r="H58" s="74">
        <v>21.05</v>
      </c>
      <c r="I58" s="74">
        <f t="shared" si="44"/>
        <v>153.09</v>
      </c>
      <c r="J58" s="74">
        <f t="shared" si="38"/>
        <v>163.72999999999999</v>
      </c>
      <c r="K58" s="74">
        <f t="shared" si="39"/>
        <v>26.1</v>
      </c>
      <c r="L58" s="74">
        <f t="shared" si="45"/>
        <v>189.82999999999998</v>
      </c>
      <c r="M58" s="74">
        <f t="shared" si="41"/>
        <v>163.72999999999999</v>
      </c>
      <c r="N58" s="74">
        <f t="shared" si="42"/>
        <v>26.1</v>
      </c>
      <c r="O58" s="74">
        <f t="shared" si="46"/>
        <v>189.82999999999998</v>
      </c>
    </row>
    <row r="59" spans="1:15" ht="45" x14ac:dyDescent="0.25">
      <c r="A59" s="62" t="s">
        <v>226</v>
      </c>
      <c r="B59" s="12" t="s">
        <v>17</v>
      </c>
      <c r="C59" s="8">
        <v>94648</v>
      </c>
      <c r="D59" s="13" t="s">
        <v>67</v>
      </c>
      <c r="E59" s="84" t="s">
        <v>23</v>
      </c>
      <c r="F59" s="11">
        <v>9.6999999999999993</v>
      </c>
      <c r="G59" s="74">
        <v>6.1000000000000005</v>
      </c>
      <c r="H59" s="74">
        <v>5.79</v>
      </c>
      <c r="I59" s="74">
        <f t="shared" ref="I59:I62" si="49">IF($C59="","",G59+H59)</f>
        <v>11.89</v>
      </c>
      <c r="J59" s="74">
        <f t="shared" si="38"/>
        <v>7.56</v>
      </c>
      <c r="K59" s="74">
        <f t="shared" si="39"/>
        <v>7.18</v>
      </c>
      <c r="L59" s="74">
        <f t="shared" ref="L59:L62" si="50">IF($C59="","",J59+K59)</f>
        <v>14.739999999999998</v>
      </c>
      <c r="M59" s="74">
        <f t="shared" si="41"/>
        <v>73.33</v>
      </c>
      <c r="N59" s="74">
        <f t="shared" si="42"/>
        <v>69.650000000000006</v>
      </c>
      <c r="O59" s="74">
        <f t="shared" ref="O59:O62" si="51">IF($C59="","",M59+N59)</f>
        <v>142.98000000000002</v>
      </c>
    </row>
    <row r="60" spans="1:15" ht="45" x14ac:dyDescent="0.25">
      <c r="A60" s="62" t="s">
        <v>227</v>
      </c>
      <c r="B60" s="12" t="s">
        <v>17</v>
      </c>
      <c r="C60" s="8">
        <v>94654</v>
      </c>
      <c r="D60" s="13" t="s">
        <v>69</v>
      </c>
      <c r="E60" s="84" t="s">
        <v>23</v>
      </c>
      <c r="F60" s="11">
        <v>5.5</v>
      </c>
      <c r="G60" s="74">
        <v>66.900000000000006</v>
      </c>
      <c r="H60" s="74">
        <v>23.35</v>
      </c>
      <c r="I60" s="74">
        <f t="shared" si="49"/>
        <v>90.25</v>
      </c>
      <c r="J60" s="74">
        <f t="shared" si="38"/>
        <v>82.96</v>
      </c>
      <c r="K60" s="74">
        <f t="shared" si="39"/>
        <v>28.95</v>
      </c>
      <c r="L60" s="74">
        <f t="shared" si="50"/>
        <v>111.91</v>
      </c>
      <c r="M60" s="74">
        <f t="shared" si="41"/>
        <v>456.28</v>
      </c>
      <c r="N60" s="74">
        <f t="shared" si="42"/>
        <v>159.22999999999999</v>
      </c>
      <c r="O60" s="74">
        <f t="shared" si="51"/>
        <v>615.51</v>
      </c>
    </row>
    <row r="61" spans="1:15" ht="45" x14ac:dyDescent="0.25">
      <c r="A61" s="62" t="s">
        <v>228</v>
      </c>
      <c r="B61" s="12" t="s">
        <v>17</v>
      </c>
      <c r="C61" s="8">
        <v>94688</v>
      </c>
      <c r="D61" s="13" t="s">
        <v>82</v>
      </c>
      <c r="E61" s="84" t="s">
        <v>24</v>
      </c>
      <c r="F61" s="11">
        <v>1</v>
      </c>
      <c r="G61" s="74">
        <v>5.51</v>
      </c>
      <c r="H61" s="74">
        <v>6.9</v>
      </c>
      <c r="I61" s="74">
        <f t="shared" si="49"/>
        <v>12.41</v>
      </c>
      <c r="J61" s="74">
        <f t="shared" si="38"/>
        <v>6.83</v>
      </c>
      <c r="K61" s="74">
        <f t="shared" si="39"/>
        <v>8.56</v>
      </c>
      <c r="L61" s="74">
        <f t="shared" si="50"/>
        <v>15.39</v>
      </c>
      <c r="M61" s="74">
        <f t="shared" si="41"/>
        <v>6.83</v>
      </c>
      <c r="N61" s="74">
        <f t="shared" si="42"/>
        <v>8.56</v>
      </c>
      <c r="O61" s="74">
        <f t="shared" si="51"/>
        <v>15.39</v>
      </c>
    </row>
    <row r="62" spans="1:15" ht="45" x14ac:dyDescent="0.25">
      <c r="A62" s="62" t="s">
        <v>229</v>
      </c>
      <c r="B62" s="12" t="s">
        <v>17</v>
      </c>
      <c r="C62" s="8">
        <v>94699</v>
      </c>
      <c r="D62" s="13" t="s">
        <v>83</v>
      </c>
      <c r="E62" s="84" t="s">
        <v>24</v>
      </c>
      <c r="F62" s="11">
        <v>1</v>
      </c>
      <c r="G62" s="74">
        <v>113.53999999999999</v>
      </c>
      <c r="H62" s="74">
        <v>28.03</v>
      </c>
      <c r="I62" s="74">
        <f t="shared" si="49"/>
        <v>141.57</v>
      </c>
      <c r="J62" s="74">
        <f t="shared" si="38"/>
        <v>140.79</v>
      </c>
      <c r="K62" s="74">
        <f t="shared" si="39"/>
        <v>34.76</v>
      </c>
      <c r="L62" s="74">
        <f t="shared" si="50"/>
        <v>175.54999999999998</v>
      </c>
      <c r="M62" s="74">
        <f t="shared" si="41"/>
        <v>140.79</v>
      </c>
      <c r="N62" s="74">
        <f t="shared" si="42"/>
        <v>34.76</v>
      </c>
      <c r="O62" s="74">
        <f t="shared" si="51"/>
        <v>175.54999999999998</v>
      </c>
    </row>
    <row r="63" spans="1:15" x14ac:dyDescent="0.25">
      <c r="A63" s="90" t="str">
        <f>"TOTAL SUBITEM "&amp;A49&amp;" - "&amp;B49</f>
        <v xml:space="preserve">TOTAL SUBITEM 2. - ALIMENTAÇÃO </v>
      </c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82">
        <f>SUM(M50:M62)</f>
        <v>2278.2299999999996</v>
      </c>
      <c r="N63" s="82">
        <f>SUM(N50:N62)</f>
        <v>498.43</v>
      </c>
      <c r="O63" s="82">
        <f>SUM(O50:O62)</f>
        <v>2776.66</v>
      </c>
    </row>
    <row r="64" spans="1:15" x14ac:dyDescent="0.25">
      <c r="A64" s="60" t="s">
        <v>261</v>
      </c>
      <c r="B64" s="88" t="s">
        <v>248</v>
      </c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</row>
    <row r="65" spans="1:15" ht="28.9" customHeight="1" x14ac:dyDescent="0.25">
      <c r="A65" s="62" t="s">
        <v>232</v>
      </c>
      <c r="B65" s="12" t="s">
        <v>17</v>
      </c>
      <c r="C65" s="8">
        <v>93358</v>
      </c>
      <c r="D65" s="13" t="s">
        <v>92</v>
      </c>
      <c r="E65" s="84" t="s">
        <v>22</v>
      </c>
      <c r="F65" s="11">
        <v>5.5</v>
      </c>
      <c r="G65" s="74">
        <v>21.13000000000001</v>
      </c>
      <c r="H65" s="74">
        <v>65.819999999999993</v>
      </c>
      <c r="I65" s="74">
        <f t="shared" ref="I65" si="52">IF($C65="","",G65+H65)</f>
        <v>86.95</v>
      </c>
      <c r="J65" s="74">
        <f t="shared" ref="J65:J77" si="53">IF($C65="","",ROUND(G65*(1+$D$113),2))</f>
        <v>26.2</v>
      </c>
      <c r="K65" s="74">
        <f t="shared" ref="K65:K77" si="54">IF($C65="","",ROUND(H65*(1+$D$113),2))</f>
        <v>81.62</v>
      </c>
      <c r="L65" s="74">
        <f t="shared" ref="L65" si="55">IF($C65="","",J65+K65)</f>
        <v>107.82000000000001</v>
      </c>
      <c r="M65" s="74">
        <f t="shared" ref="M65" si="56">IF($C65="","",ROUND(J65*$F65,2))</f>
        <v>144.1</v>
      </c>
      <c r="N65" s="74">
        <f t="shared" ref="N65" si="57">IF($C65="","",ROUND(K65*$F65,2))</f>
        <v>448.91</v>
      </c>
      <c r="O65" s="74">
        <f t="shared" ref="O65" si="58">IF($C65="","",M65+N65)</f>
        <v>593.01</v>
      </c>
    </row>
    <row r="66" spans="1:15" ht="28.9" customHeight="1" x14ac:dyDescent="0.25">
      <c r="A66" s="62" t="s">
        <v>233</v>
      </c>
      <c r="B66" s="12" t="s">
        <v>17</v>
      </c>
      <c r="C66" s="8">
        <v>97084</v>
      </c>
      <c r="D66" s="13" t="s">
        <v>50</v>
      </c>
      <c r="E66" s="84" t="s">
        <v>15</v>
      </c>
      <c r="F66" s="11">
        <v>15.2</v>
      </c>
      <c r="G66" s="74">
        <v>0.15999999999999992</v>
      </c>
      <c r="H66" s="74">
        <v>0.53</v>
      </c>
      <c r="I66" s="74">
        <f t="shared" ref="I66:I67" si="59">IF($C66="","",G66+H66)</f>
        <v>0.69</v>
      </c>
      <c r="J66" s="74">
        <f t="shared" si="53"/>
        <v>0.2</v>
      </c>
      <c r="K66" s="74">
        <f t="shared" si="54"/>
        <v>0.66</v>
      </c>
      <c r="L66" s="74">
        <f t="shared" ref="L66:L67" si="60">IF($C66="","",J66+K66)</f>
        <v>0.8600000000000001</v>
      </c>
      <c r="M66" s="74">
        <f t="shared" ref="M66:M67" si="61">IF($C66="","",ROUND(J66*$F66,2))</f>
        <v>3.04</v>
      </c>
      <c r="N66" s="74">
        <f t="shared" ref="N66:N67" si="62">IF($C66="","",ROUND(K66*$F66,2))</f>
        <v>10.029999999999999</v>
      </c>
      <c r="O66" s="74">
        <f t="shared" ref="O66:O67" si="63">IF($C66="","",M66+N66)</f>
        <v>13.07</v>
      </c>
    </row>
    <row r="67" spans="1:15" ht="14.45" customHeight="1" x14ac:dyDescent="0.25">
      <c r="A67" s="62" t="s">
        <v>234</v>
      </c>
      <c r="B67" s="12" t="s">
        <v>17</v>
      </c>
      <c r="C67" s="64">
        <v>97086</v>
      </c>
      <c r="D67" s="13" t="s">
        <v>51</v>
      </c>
      <c r="E67" s="84" t="s">
        <v>15</v>
      </c>
      <c r="F67" s="11">
        <v>3</v>
      </c>
      <c r="G67" s="74">
        <v>41.09</v>
      </c>
      <c r="H67" s="74">
        <v>75.11</v>
      </c>
      <c r="I67" s="74">
        <f t="shared" si="59"/>
        <v>116.2</v>
      </c>
      <c r="J67" s="74">
        <f t="shared" si="53"/>
        <v>50.95</v>
      </c>
      <c r="K67" s="74">
        <f t="shared" si="54"/>
        <v>93.14</v>
      </c>
      <c r="L67" s="74">
        <f t="shared" si="60"/>
        <v>144.09</v>
      </c>
      <c r="M67" s="74">
        <f t="shared" si="61"/>
        <v>152.85</v>
      </c>
      <c r="N67" s="74">
        <f t="shared" si="62"/>
        <v>279.42</v>
      </c>
      <c r="O67" s="74">
        <f t="shared" si="63"/>
        <v>432.27</v>
      </c>
    </row>
    <row r="68" spans="1:15" ht="28.9" customHeight="1" x14ac:dyDescent="0.25">
      <c r="A68" s="62" t="s">
        <v>235</v>
      </c>
      <c r="B68" s="12" t="s">
        <v>17</v>
      </c>
      <c r="C68" s="8">
        <v>100324</v>
      </c>
      <c r="D68" s="13" t="s">
        <v>55</v>
      </c>
      <c r="E68" s="84" t="s">
        <v>22</v>
      </c>
      <c r="F68" s="11">
        <v>0.76</v>
      </c>
      <c r="G68" s="74">
        <v>89.55</v>
      </c>
      <c r="H68" s="74">
        <v>27.5</v>
      </c>
      <c r="I68" s="74">
        <f t="shared" ref="I68:I72" si="64">IF($C68="","",G68+H68)</f>
        <v>117.05</v>
      </c>
      <c r="J68" s="74">
        <f t="shared" si="53"/>
        <v>111.04</v>
      </c>
      <c r="K68" s="74">
        <f t="shared" si="54"/>
        <v>34.1</v>
      </c>
      <c r="L68" s="74">
        <f t="shared" ref="L68:L72" si="65">IF($C68="","",J68+K68)</f>
        <v>145.14000000000001</v>
      </c>
      <c r="M68" s="74">
        <f t="shared" ref="M68:M72" si="66">IF($C68="","",ROUND(J68*$F68,2))</f>
        <v>84.39</v>
      </c>
      <c r="N68" s="74">
        <f t="shared" ref="N68:N72" si="67">IF($C68="","",ROUND(K68*$F68,2))</f>
        <v>25.92</v>
      </c>
      <c r="O68" s="74">
        <f t="shared" ref="O68:O72" si="68">IF($C68="","",M68+N68)</f>
        <v>110.31</v>
      </c>
    </row>
    <row r="69" spans="1:15" ht="28.9" customHeight="1" x14ac:dyDescent="0.25">
      <c r="A69" s="62" t="s">
        <v>236</v>
      </c>
      <c r="B69" s="12" t="s">
        <v>17</v>
      </c>
      <c r="C69" s="8">
        <v>97087</v>
      </c>
      <c r="D69" s="13" t="s">
        <v>52</v>
      </c>
      <c r="E69" s="84" t="s">
        <v>15</v>
      </c>
      <c r="F69" s="11">
        <v>15.2</v>
      </c>
      <c r="G69" s="74">
        <v>2.98</v>
      </c>
      <c r="H69" s="74">
        <v>0.36</v>
      </c>
      <c r="I69" s="74">
        <f t="shared" si="64"/>
        <v>3.34</v>
      </c>
      <c r="J69" s="74">
        <f t="shared" si="53"/>
        <v>3.7</v>
      </c>
      <c r="K69" s="74">
        <f t="shared" si="54"/>
        <v>0.45</v>
      </c>
      <c r="L69" s="74">
        <f t="shared" si="65"/>
        <v>4.1500000000000004</v>
      </c>
      <c r="M69" s="74">
        <f t="shared" si="66"/>
        <v>56.24</v>
      </c>
      <c r="N69" s="74">
        <f t="shared" si="67"/>
        <v>6.84</v>
      </c>
      <c r="O69" s="74">
        <f t="shared" si="68"/>
        <v>63.08</v>
      </c>
    </row>
    <row r="70" spans="1:15" ht="28.9" customHeight="1" x14ac:dyDescent="0.25">
      <c r="A70" s="62" t="s">
        <v>237</v>
      </c>
      <c r="B70" s="12" t="s">
        <v>17</v>
      </c>
      <c r="C70" s="8">
        <v>97090</v>
      </c>
      <c r="D70" s="13" t="s">
        <v>53</v>
      </c>
      <c r="E70" s="84" t="s">
        <v>29</v>
      </c>
      <c r="F70" s="11">
        <v>97.416000000000011</v>
      </c>
      <c r="G70" s="74">
        <v>13.87</v>
      </c>
      <c r="H70" s="74">
        <v>0.81</v>
      </c>
      <c r="I70" s="74">
        <f t="shared" si="64"/>
        <v>14.68</v>
      </c>
      <c r="J70" s="74">
        <f t="shared" si="53"/>
        <v>17.2</v>
      </c>
      <c r="K70" s="74">
        <f t="shared" si="54"/>
        <v>1</v>
      </c>
      <c r="L70" s="74">
        <f t="shared" si="65"/>
        <v>18.2</v>
      </c>
      <c r="M70" s="74">
        <f t="shared" si="66"/>
        <v>1675.56</v>
      </c>
      <c r="N70" s="74">
        <f t="shared" si="67"/>
        <v>97.42</v>
      </c>
      <c r="O70" s="74">
        <f t="shared" si="68"/>
        <v>1772.98</v>
      </c>
    </row>
    <row r="71" spans="1:15" ht="28.9" customHeight="1" x14ac:dyDescent="0.25">
      <c r="A71" s="62" t="s">
        <v>238</v>
      </c>
      <c r="B71" s="12" t="s">
        <v>17</v>
      </c>
      <c r="C71" s="8">
        <v>97096</v>
      </c>
      <c r="D71" s="13" t="s">
        <v>54</v>
      </c>
      <c r="E71" s="84" t="s">
        <v>22</v>
      </c>
      <c r="F71" s="11">
        <v>2.15</v>
      </c>
      <c r="G71" s="74">
        <v>586.29999999999995</v>
      </c>
      <c r="H71" s="74">
        <v>15.5</v>
      </c>
      <c r="I71" s="74">
        <f t="shared" si="64"/>
        <v>601.79999999999995</v>
      </c>
      <c r="J71" s="74">
        <f t="shared" si="53"/>
        <v>727.01</v>
      </c>
      <c r="K71" s="74">
        <f t="shared" si="54"/>
        <v>19.22</v>
      </c>
      <c r="L71" s="74">
        <f t="shared" si="65"/>
        <v>746.23</v>
      </c>
      <c r="M71" s="74">
        <f t="shared" si="66"/>
        <v>1563.07</v>
      </c>
      <c r="N71" s="74">
        <f t="shared" si="67"/>
        <v>41.32</v>
      </c>
      <c r="O71" s="74">
        <f t="shared" si="68"/>
        <v>1604.3899999999999</v>
      </c>
    </row>
    <row r="72" spans="1:15" ht="14.45" customHeight="1" x14ac:dyDescent="0.25">
      <c r="A72" s="62" t="s">
        <v>239</v>
      </c>
      <c r="B72" s="12" t="s">
        <v>14</v>
      </c>
      <c r="C72" s="64">
        <v>21</v>
      </c>
      <c r="D72" s="10" t="s">
        <v>241</v>
      </c>
      <c r="E72" s="83" t="s">
        <v>99</v>
      </c>
      <c r="F72" s="11">
        <v>12</v>
      </c>
      <c r="G72" s="81">
        <v>8.18</v>
      </c>
      <c r="H72" s="81">
        <v>5.12</v>
      </c>
      <c r="I72" s="74">
        <f t="shared" si="64"/>
        <v>13.3</v>
      </c>
      <c r="J72" s="74">
        <f t="shared" si="53"/>
        <v>10.14</v>
      </c>
      <c r="K72" s="74">
        <f t="shared" si="54"/>
        <v>6.35</v>
      </c>
      <c r="L72" s="74">
        <f t="shared" si="65"/>
        <v>16.490000000000002</v>
      </c>
      <c r="M72" s="74">
        <f t="shared" si="66"/>
        <v>121.68</v>
      </c>
      <c r="N72" s="74">
        <f t="shared" si="67"/>
        <v>76.2</v>
      </c>
      <c r="O72" s="74">
        <f t="shared" si="68"/>
        <v>197.88</v>
      </c>
    </row>
    <row r="73" spans="1:15" ht="28.9" customHeight="1" x14ac:dyDescent="0.25">
      <c r="A73" s="62" t="s">
        <v>240</v>
      </c>
      <c r="B73" s="12" t="s">
        <v>17</v>
      </c>
      <c r="C73" s="32">
        <v>100367</v>
      </c>
      <c r="D73" s="13" t="s">
        <v>49</v>
      </c>
      <c r="E73" s="84" t="s">
        <v>24</v>
      </c>
      <c r="F73" s="11">
        <v>3</v>
      </c>
      <c r="G73" s="74">
        <v>517.59999999999991</v>
      </c>
      <c r="H73" s="74">
        <v>293.31</v>
      </c>
      <c r="I73" s="74">
        <f t="shared" ref="I73" si="69">IF($C73="","",G73+H73)</f>
        <v>810.90999999999985</v>
      </c>
      <c r="J73" s="74">
        <f t="shared" si="53"/>
        <v>641.82000000000005</v>
      </c>
      <c r="K73" s="74">
        <f t="shared" si="54"/>
        <v>363.7</v>
      </c>
      <c r="L73" s="74">
        <f t="shared" ref="L73" si="70">IF($C73="","",J73+K73)</f>
        <v>1005.52</v>
      </c>
      <c r="M73" s="74">
        <f t="shared" ref="M73" si="71">IF($C73="","",ROUND(J73*$F73,2))</f>
        <v>1925.46</v>
      </c>
      <c r="N73" s="74">
        <f t="shared" ref="N73" si="72">IF($C73="","",ROUND(K73*$F73,2))</f>
        <v>1091.0999999999999</v>
      </c>
      <c r="O73" s="74">
        <f t="shared" ref="O73" si="73">IF($C73="","",M73+N73)</f>
        <v>3016.56</v>
      </c>
    </row>
    <row r="74" spans="1:15" ht="45" x14ac:dyDescent="0.25">
      <c r="A74" s="62" t="s">
        <v>244</v>
      </c>
      <c r="B74" s="12" t="s">
        <v>17</v>
      </c>
      <c r="C74" s="8">
        <v>92543</v>
      </c>
      <c r="D74" s="13" t="s">
        <v>47</v>
      </c>
      <c r="E74" s="84" t="s">
        <v>15</v>
      </c>
      <c r="F74" s="11">
        <v>2.6</v>
      </c>
      <c r="G74" s="74">
        <v>12.18</v>
      </c>
      <c r="H74" s="74">
        <v>3.87</v>
      </c>
      <c r="I74" s="74">
        <f t="shared" ref="I74:I77" si="74">IF($C74="","",G74+H74)</f>
        <v>16.05</v>
      </c>
      <c r="J74" s="74">
        <f t="shared" si="53"/>
        <v>15.1</v>
      </c>
      <c r="K74" s="74">
        <f t="shared" si="54"/>
        <v>4.8</v>
      </c>
      <c r="L74" s="74">
        <f t="shared" ref="L74:L77" si="75">IF($C74="","",J74+K74)</f>
        <v>19.899999999999999</v>
      </c>
      <c r="M74" s="74">
        <f t="shared" ref="M74:M77" si="76">IF($C74="","",ROUND(J74*$F74,2))</f>
        <v>39.26</v>
      </c>
      <c r="N74" s="74">
        <f t="shared" ref="N74:N77" si="77">IF($C74="","",ROUND(K74*$F74,2))</f>
        <v>12.48</v>
      </c>
      <c r="O74" s="74">
        <f t="shared" ref="O74:O77" si="78">IF($C74="","",M74+N74)</f>
        <v>51.739999999999995</v>
      </c>
    </row>
    <row r="75" spans="1:15" ht="28.9" customHeight="1" x14ac:dyDescent="0.25">
      <c r="A75" s="62" t="s">
        <v>245</v>
      </c>
      <c r="B75" s="12" t="s">
        <v>17</v>
      </c>
      <c r="C75" s="8">
        <v>94213</v>
      </c>
      <c r="D75" s="13" t="s">
        <v>48</v>
      </c>
      <c r="E75" s="84" t="s">
        <v>15</v>
      </c>
      <c r="F75" s="11">
        <v>2.6</v>
      </c>
      <c r="G75" s="74">
        <v>60.07</v>
      </c>
      <c r="H75" s="74">
        <v>3.53</v>
      </c>
      <c r="I75" s="74">
        <f t="shared" si="74"/>
        <v>63.6</v>
      </c>
      <c r="J75" s="74">
        <f t="shared" si="53"/>
        <v>74.489999999999995</v>
      </c>
      <c r="K75" s="74">
        <f t="shared" si="54"/>
        <v>4.38</v>
      </c>
      <c r="L75" s="74">
        <f t="shared" si="75"/>
        <v>78.86999999999999</v>
      </c>
      <c r="M75" s="74">
        <f t="shared" si="76"/>
        <v>193.67</v>
      </c>
      <c r="N75" s="74">
        <f t="shared" si="77"/>
        <v>11.39</v>
      </c>
      <c r="O75" s="74">
        <f t="shared" si="78"/>
        <v>205.06</v>
      </c>
    </row>
    <row r="76" spans="1:15" x14ac:dyDescent="0.25">
      <c r="A76" s="62" t="s">
        <v>246</v>
      </c>
      <c r="B76" s="12" t="s">
        <v>230</v>
      </c>
      <c r="C76" s="8">
        <v>12105</v>
      </c>
      <c r="D76" s="29" t="s">
        <v>317</v>
      </c>
      <c r="E76" s="85" t="s">
        <v>15</v>
      </c>
      <c r="F76" s="11">
        <v>6.7</v>
      </c>
      <c r="G76" s="74">
        <v>322.24</v>
      </c>
      <c r="H76" s="74">
        <v>140.09</v>
      </c>
      <c r="I76" s="74">
        <f t="shared" si="74"/>
        <v>462.33000000000004</v>
      </c>
      <c r="J76" s="74">
        <f t="shared" si="53"/>
        <v>399.58</v>
      </c>
      <c r="K76" s="74">
        <f t="shared" si="54"/>
        <v>173.71</v>
      </c>
      <c r="L76" s="74">
        <f t="shared" si="75"/>
        <v>573.29</v>
      </c>
      <c r="M76" s="74">
        <f t="shared" ref="M76" si="79">IF($C76="","",ROUND(J76*$F76,2))</f>
        <v>2677.19</v>
      </c>
      <c r="N76" s="74">
        <f t="shared" ref="N76" si="80">IF($C76="","",ROUND(K76*$F76,2))</f>
        <v>1163.8599999999999</v>
      </c>
      <c r="O76" s="74">
        <f t="shared" ref="O76" si="81">IF($C76="","",M76+N76)</f>
        <v>3841.05</v>
      </c>
    </row>
    <row r="77" spans="1:15" ht="60" x14ac:dyDescent="0.25">
      <c r="A77" s="62" t="s">
        <v>247</v>
      </c>
      <c r="B77" s="12" t="s">
        <v>230</v>
      </c>
      <c r="C77" s="8">
        <v>8900</v>
      </c>
      <c r="D77" s="29" t="s">
        <v>249</v>
      </c>
      <c r="E77" s="85" t="s">
        <v>15</v>
      </c>
      <c r="F77" s="11">
        <v>1.1199999999999999</v>
      </c>
      <c r="G77" s="74">
        <v>617.48</v>
      </c>
      <c r="H77" s="74">
        <v>34.92</v>
      </c>
      <c r="I77" s="74">
        <f t="shared" si="74"/>
        <v>652.4</v>
      </c>
      <c r="J77" s="74">
        <f t="shared" si="53"/>
        <v>765.68</v>
      </c>
      <c r="K77" s="74">
        <f t="shared" si="54"/>
        <v>43.3</v>
      </c>
      <c r="L77" s="74">
        <f t="shared" si="75"/>
        <v>808.9799999999999</v>
      </c>
      <c r="M77" s="74">
        <f t="shared" si="76"/>
        <v>857.56</v>
      </c>
      <c r="N77" s="74">
        <f t="shared" si="77"/>
        <v>48.5</v>
      </c>
      <c r="O77" s="74">
        <f t="shared" si="78"/>
        <v>906.06</v>
      </c>
    </row>
    <row r="78" spans="1:15" x14ac:dyDescent="0.25">
      <c r="A78" s="90" t="str">
        <f>"TOTAL SUBITEM "&amp;A64&amp;" - "&amp;B64</f>
        <v>TOTAL SUBITEM 3. - RADIER E CASA DE BOMBAS</v>
      </c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82">
        <f>SUM(M65:M77)</f>
        <v>9494.07</v>
      </c>
      <c r="N78" s="82">
        <f>SUM(N65:N77)</f>
        <v>3313.3899999999994</v>
      </c>
      <c r="O78" s="82">
        <f>SUM(O65:O77)</f>
        <v>12807.46</v>
      </c>
    </row>
    <row r="79" spans="1:15" x14ac:dyDescent="0.25">
      <c r="A79" s="60" t="s">
        <v>262</v>
      </c>
      <c r="B79" s="88" t="s">
        <v>302</v>
      </c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</row>
    <row r="80" spans="1:15" ht="28.9" customHeight="1" x14ac:dyDescent="0.25">
      <c r="A80" s="62" t="s">
        <v>250</v>
      </c>
      <c r="B80" s="12" t="s">
        <v>17</v>
      </c>
      <c r="C80" s="8">
        <v>93358</v>
      </c>
      <c r="D80" s="13" t="s">
        <v>92</v>
      </c>
      <c r="E80" s="84" t="s">
        <v>22</v>
      </c>
      <c r="F80" s="11">
        <v>11.204000000000001</v>
      </c>
      <c r="G80" s="74">
        <v>21.13000000000001</v>
      </c>
      <c r="H80" s="74">
        <v>65.819999999999993</v>
      </c>
      <c r="I80" s="74">
        <f t="shared" ref="I80:I81" si="82">IF($C80="","",G80+H80)</f>
        <v>86.95</v>
      </c>
      <c r="J80" s="74">
        <f>IF($C80="","",ROUND(G80*(1+$D$113),2))</f>
        <v>26.2</v>
      </c>
      <c r="K80" s="74">
        <f>IF($C80="","",ROUND(H80*(1+$D$113),2))</f>
        <v>81.62</v>
      </c>
      <c r="L80" s="74">
        <f t="shared" ref="L80:L81" si="83">IF($C80="","",J80+K80)</f>
        <v>107.82000000000001</v>
      </c>
      <c r="M80" s="74">
        <f t="shared" ref="M80:M81" si="84">IF($C80="","",ROUND(J80*$F80,2))</f>
        <v>293.54000000000002</v>
      </c>
      <c r="N80" s="74">
        <f t="shared" ref="N80:N81" si="85">IF($C80="","",ROUND(K80*$F80,2))</f>
        <v>914.47</v>
      </c>
      <c r="O80" s="74">
        <f t="shared" ref="O80:O81" si="86">IF($C80="","",M80+N80)</f>
        <v>1208.01</v>
      </c>
    </row>
    <row r="81" spans="1:15" ht="28.9" customHeight="1" x14ac:dyDescent="0.25">
      <c r="A81" s="62" t="s">
        <v>251</v>
      </c>
      <c r="B81" s="12" t="s">
        <v>17</v>
      </c>
      <c r="C81" s="8">
        <v>104737</v>
      </c>
      <c r="D81" s="13" t="s">
        <v>157</v>
      </c>
      <c r="E81" s="84" t="s">
        <v>22</v>
      </c>
      <c r="F81" s="70">
        <v>9.5500000000000007</v>
      </c>
      <c r="G81" s="74">
        <v>7.1899999999999995</v>
      </c>
      <c r="H81" s="74">
        <v>14.87</v>
      </c>
      <c r="I81" s="74">
        <f t="shared" si="82"/>
        <v>22.06</v>
      </c>
      <c r="J81" s="74">
        <f>IF($C81="","",ROUND(G81*(1+$D$113),2))</f>
        <v>8.92</v>
      </c>
      <c r="K81" s="74">
        <f>IF($C81="","",ROUND(H81*(1+$D$113),2))</f>
        <v>18.440000000000001</v>
      </c>
      <c r="L81" s="74">
        <f t="shared" si="83"/>
        <v>27.36</v>
      </c>
      <c r="M81" s="74">
        <f t="shared" si="84"/>
        <v>85.19</v>
      </c>
      <c r="N81" s="74">
        <f t="shared" si="85"/>
        <v>176.1</v>
      </c>
      <c r="O81" s="74">
        <f t="shared" si="86"/>
        <v>261.28999999999996</v>
      </c>
    </row>
    <row r="82" spans="1:15" x14ac:dyDescent="0.25">
      <c r="A82" s="90" t="str">
        <f>"TOTAL SUBITEM "&amp;A79&amp;" - "&amp;B79</f>
        <v>TOTAL SUBITEM 4. - ESCAVAÇÕES (TUBULAÇÕES E CAIXAS)</v>
      </c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82">
        <f>SUM(M80:M81)</f>
        <v>378.73</v>
      </c>
      <c r="N82" s="82">
        <f>SUM(N80:N81)</f>
        <v>1090.57</v>
      </c>
      <c r="O82" s="82">
        <f>SUM(O80:O81)</f>
        <v>1469.3</v>
      </c>
    </row>
    <row r="83" spans="1:15" x14ac:dyDescent="0.25">
      <c r="A83" s="60" t="s">
        <v>257</v>
      </c>
      <c r="B83" s="88" t="s">
        <v>258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</row>
    <row r="84" spans="1:15" ht="13.9" customHeight="1" x14ac:dyDescent="0.25">
      <c r="A84" s="62" t="s">
        <v>259</v>
      </c>
      <c r="B84" s="12" t="s">
        <v>14</v>
      </c>
      <c r="C84" s="64">
        <v>22</v>
      </c>
      <c r="D84" s="10" t="s">
        <v>256</v>
      </c>
      <c r="E84" s="83" t="s">
        <v>24</v>
      </c>
      <c r="F84" s="11">
        <v>1</v>
      </c>
      <c r="G84" s="81">
        <v>3902.23</v>
      </c>
      <c r="H84" s="81">
        <v>59.67</v>
      </c>
      <c r="I84" s="74">
        <f t="shared" ref="I84" si="87">IF($C84="","",G84+H84)</f>
        <v>3961.9</v>
      </c>
      <c r="J84" s="74">
        <f>IF($C84="","",ROUND(G84*(1+$D$113),2))</f>
        <v>4838.7700000000004</v>
      </c>
      <c r="K84" s="74">
        <f>IF($C84="","",ROUND(H84*(1+$D$113),2))</f>
        <v>73.989999999999995</v>
      </c>
      <c r="L84" s="74">
        <f t="shared" ref="L84" si="88">IF($C84="","",J84+K84)</f>
        <v>4912.76</v>
      </c>
      <c r="M84" s="74">
        <f t="shared" ref="M84" si="89">IF($C84="","",ROUND(J84*$F84,2))</f>
        <v>4838.7700000000004</v>
      </c>
      <c r="N84" s="74">
        <f t="shared" ref="N84" si="90">IF($C84="","",ROUND(K84*$F84,2))</f>
        <v>73.989999999999995</v>
      </c>
      <c r="O84" s="74">
        <f t="shared" ref="O84" si="91">IF($C84="","",M84+N84)</f>
        <v>4912.76</v>
      </c>
    </row>
    <row r="85" spans="1:15" x14ac:dyDescent="0.25">
      <c r="A85" s="90" t="str">
        <f>"TOTAL SUBITEM "&amp;A83&amp;" - "&amp;B83</f>
        <v xml:space="preserve">TOTAL SUBITEM 5. - QUADRO DE COMANDO DE INCÊNDIO </v>
      </c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82">
        <f>SUM(M84)</f>
        <v>4838.7700000000004</v>
      </c>
      <c r="N85" s="82">
        <f>SUM(N84)</f>
        <v>73.989999999999995</v>
      </c>
      <c r="O85" s="82">
        <f>SUM(O84)</f>
        <v>4912.76</v>
      </c>
    </row>
    <row r="86" spans="1:15" x14ac:dyDescent="0.25">
      <c r="A86" s="60" t="s">
        <v>277</v>
      </c>
      <c r="B86" s="88" t="s">
        <v>300</v>
      </c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</row>
    <row r="87" spans="1:15" ht="13.9" customHeight="1" x14ac:dyDescent="0.25">
      <c r="A87" s="62" t="s">
        <v>279</v>
      </c>
      <c r="B87" s="12" t="s">
        <v>14</v>
      </c>
      <c r="C87" s="64">
        <v>23</v>
      </c>
      <c r="D87" s="10" t="s">
        <v>270</v>
      </c>
      <c r="E87" s="83" t="s">
        <v>24</v>
      </c>
      <c r="F87" s="11">
        <v>1</v>
      </c>
      <c r="G87" s="81">
        <v>672.44999999999993</v>
      </c>
      <c r="H87" s="81">
        <v>21.25</v>
      </c>
      <c r="I87" s="74">
        <f t="shared" ref="I87" si="92">IF($C87="","",G87+H87)</f>
        <v>693.69999999999993</v>
      </c>
      <c r="J87" s="74">
        <f t="shared" ref="J87:K91" si="93">IF($C87="","",ROUND(G87*(1+$D$113),2))</f>
        <v>833.84</v>
      </c>
      <c r="K87" s="74">
        <f t="shared" si="93"/>
        <v>26.35</v>
      </c>
      <c r="L87" s="74">
        <f t="shared" ref="L87" si="94">IF($C87="","",J87+K87)</f>
        <v>860.19</v>
      </c>
      <c r="M87" s="74">
        <f t="shared" ref="M87" si="95">IF($C87="","",ROUND(J87*$F87,2))</f>
        <v>833.84</v>
      </c>
      <c r="N87" s="74">
        <f t="shared" ref="N87" si="96">IF($C87="","",ROUND(K87*$F87,2))</f>
        <v>26.35</v>
      </c>
      <c r="O87" s="74">
        <f t="shared" ref="O87" si="97">IF($C87="","",M87+N87)</f>
        <v>860.19</v>
      </c>
    </row>
    <row r="88" spans="1:15" ht="13.9" customHeight="1" x14ac:dyDescent="0.25">
      <c r="A88" s="62" t="s">
        <v>286</v>
      </c>
      <c r="B88" s="12" t="s">
        <v>14</v>
      </c>
      <c r="C88" s="64">
        <v>24</v>
      </c>
      <c r="D88" s="10" t="s">
        <v>276</v>
      </c>
      <c r="E88" s="83" t="s">
        <v>24</v>
      </c>
      <c r="F88" s="11">
        <v>7</v>
      </c>
      <c r="G88" s="81">
        <v>128.28</v>
      </c>
      <c r="H88" s="81">
        <v>7.52</v>
      </c>
      <c r="I88" s="74">
        <f t="shared" ref="I88:I89" si="98">IF($C88="","",G88+H88)</f>
        <v>135.80000000000001</v>
      </c>
      <c r="J88" s="74">
        <f t="shared" si="93"/>
        <v>159.07</v>
      </c>
      <c r="K88" s="74">
        <f t="shared" si="93"/>
        <v>9.32</v>
      </c>
      <c r="L88" s="74">
        <f t="shared" ref="L88:L89" si="99">IF($C88="","",J88+K88)</f>
        <v>168.39</v>
      </c>
      <c r="M88" s="74">
        <f t="shared" ref="M88:M89" si="100">IF($C88="","",ROUND(J88*$F88,2))</f>
        <v>1113.49</v>
      </c>
      <c r="N88" s="74">
        <f t="shared" ref="N88:N89" si="101">IF($C88="","",ROUND(K88*$F88,2))</f>
        <v>65.239999999999995</v>
      </c>
      <c r="O88" s="74">
        <f t="shared" ref="O88:O89" si="102">IF($C88="","",M88+N88)</f>
        <v>1178.73</v>
      </c>
    </row>
    <row r="89" spans="1:15" ht="25.9" customHeight="1" x14ac:dyDescent="0.25">
      <c r="A89" s="62" t="s">
        <v>287</v>
      </c>
      <c r="B89" s="12" t="s">
        <v>17</v>
      </c>
      <c r="C89" s="72">
        <v>97882</v>
      </c>
      <c r="D89" s="13" t="s">
        <v>60</v>
      </c>
      <c r="E89" s="84" t="s">
        <v>24</v>
      </c>
      <c r="F89" s="70">
        <v>3</v>
      </c>
      <c r="G89" s="74">
        <v>178.12</v>
      </c>
      <c r="H89" s="74">
        <v>29.95</v>
      </c>
      <c r="I89" s="74">
        <f t="shared" si="98"/>
        <v>208.07</v>
      </c>
      <c r="J89" s="74">
        <f t="shared" si="93"/>
        <v>220.87</v>
      </c>
      <c r="K89" s="74">
        <f t="shared" si="93"/>
        <v>37.14</v>
      </c>
      <c r="L89" s="74">
        <f t="shared" si="99"/>
        <v>258.01</v>
      </c>
      <c r="M89" s="74">
        <f t="shared" si="100"/>
        <v>662.61</v>
      </c>
      <c r="N89" s="74">
        <f t="shared" si="101"/>
        <v>111.42</v>
      </c>
      <c r="O89" s="74">
        <f t="shared" si="102"/>
        <v>774.03</v>
      </c>
    </row>
    <row r="90" spans="1:15" ht="28.9" customHeight="1" x14ac:dyDescent="0.25">
      <c r="A90" s="62" t="s">
        <v>288</v>
      </c>
      <c r="B90" s="12" t="s">
        <v>17</v>
      </c>
      <c r="C90" s="72">
        <v>93009</v>
      </c>
      <c r="D90" s="13" t="s">
        <v>56</v>
      </c>
      <c r="E90" s="84" t="s">
        <v>23</v>
      </c>
      <c r="F90" s="70">
        <v>25</v>
      </c>
      <c r="G90" s="74">
        <v>28.6</v>
      </c>
      <c r="H90" s="74">
        <v>5.47</v>
      </c>
      <c r="I90" s="74">
        <f t="shared" ref="I90:I99" si="103">IF($C90="","",G90+H90)</f>
        <v>34.07</v>
      </c>
      <c r="J90" s="74">
        <f t="shared" si="93"/>
        <v>35.46</v>
      </c>
      <c r="K90" s="74">
        <f t="shared" si="93"/>
        <v>6.78</v>
      </c>
      <c r="L90" s="74">
        <f t="shared" ref="L90:L99" si="104">IF($C90="","",J90+K90)</f>
        <v>42.24</v>
      </c>
      <c r="M90" s="74">
        <f t="shared" ref="M90:M99" si="105">IF($C90="","",ROUND(J90*$F90,2))</f>
        <v>886.5</v>
      </c>
      <c r="N90" s="74">
        <f t="shared" ref="N90:N99" si="106">IF($C90="","",ROUND(K90*$F90,2))</f>
        <v>169.5</v>
      </c>
      <c r="O90" s="74">
        <f t="shared" ref="O90:O99" si="107">IF($C90="","",M90+N90)</f>
        <v>1056</v>
      </c>
    </row>
    <row r="91" spans="1:15" ht="29.45" customHeight="1" x14ac:dyDescent="0.25">
      <c r="A91" s="62" t="s">
        <v>289</v>
      </c>
      <c r="B91" s="12" t="s">
        <v>17</v>
      </c>
      <c r="C91" s="72">
        <v>91871</v>
      </c>
      <c r="D91" s="13" t="s">
        <v>153</v>
      </c>
      <c r="E91" s="84" t="s">
        <v>23</v>
      </c>
      <c r="F91" s="70">
        <v>158.19999999999999</v>
      </c>
      <c r="G91" s="74">
        <v>8.67</v>
      </c>
      <c r="H91" s="74">
        <v>7.51</v>
      </c>
      <c r="I91" s="74">
        <f t="shared" si="103"/>
        <v>16.18</v>
      </c>
      <c r="J91" s="74">
        <f t="shared" si="93"/>
        <v>10.75</v>
      </c>
      <c r="K91" s="74">
        <f t="shared" si="93"/>
        <v>9.31</v>
      </c>
      <c r="L91" s="74">
        <f t="shared" si="104"/>
        <v>20.060000000000002</v>
      </c>
      <c r="M91" s="74">
        <f t="shared" si="105"/>
        <v>1700.65</v>
      </c>
      <c r="N91" s="74">
        <f t="shared" si="106"/>
        <v>1472.84</v>
      </c>
      <c r="O91" s="74">
        <f t="shared" si="107"/>
        <v>3173.49</v>
      </c>
    </row>
    <row r="92" spans="1:15" ht="25.9" customHeight="1" x14ac:dyDescent="0.25">
      <c r="A92" s="62" t="s">
        <v>290</v>
      </c>
      <c r="B92" s="12" t="s">
        <v>17</v>
      </c>
      <c r="C92" s="72">
        <v>91863</v>
      </c>
      <c r="D92" s="13" t="s">
        <v>152</v>
      </c>
      <c r="E92" s="84" t="s">
        <v>23</v>
      </c>
      <c r="F92" s="70">
        <v>51</v>
      </c>
      <c r="G92" s="74">
        <v>8.02</v>
      </c>
      <c r="H92" s="74">
        <v>5.0599999999999996</v>
      </c>
      <c r="I92" s="74">
        <f t="shared" si="103"/>
        <v>13.079999999999998</v>
      </c>
      <c r="J92" s="74">
        <f t="shared" ref="J92" si="108">IF($C92="","",ROUND(G92*(1+$D$113),2))</f>
        <v>9.94</v>
      </c>
      <c r="K92" s="74">
        <f t="shared" ref="K92" si="109">IF($C92="","",ROUND(H92*(1+$D$113),2))</f>
        <v>6.27</v>
      </c>
      <c r="L92" s="74">
        <f t="shared" si="104"/>
        <v>16.21</v>
      </c>
      <c r="M92" s="74">
        <f t="shared" si="105"/>
        <v>506.94</v>
      </c>
      <c r="N92" s="74">
        <f t="shared" si="106"/>
        <v>319.77</v>
      </c>
      <c r="O92" s="74">
        <f t="shared" si="107"/>
        <v>826.71</v>
      </c>
    </row>
    <row r="93" spans="1:15" ht="29.45" customHeight="1" x14ac:dyDescent="0.25">
      <c r="A93" s="62" t="s">
        <v>291</v>
      </c>
      <c r="B93" s="12" t="s">
        <v>17</v>
      </c>
      <c r="C93" s="72">
        <v>91884</v>
      </c>
      <c r="D93" s="13" t="s">
        <v>155</v>
      </c>
      <c r="E93" s="84" t="s">
        <v>24</v>
      </c>
      <c r="F93" s="70">
        <v>15</v>
      </c>
      <c r="G93" s="74">
        <v>3.4499999999999993</v>
      </c>
      <c r="H93" s="74">
        <v>8.4</v>
      </c>
      <c r="I93" s="74">
        <f t="shared" si="103"/>
        <v>11.85</v>
      </c>
      <c r="J93" s="74">
        <f t="shared" ref="J93:K100" si="110">IF($C93="","",ROUND(G93*(1+$D$113),2))</f>
        <v>4.28</v>
      </c>
      <c r="K93" s="74">
        <f t="shared" si="110"/>
        <v>10.42</v>
      </c>
      <c r="L93" s="74">
        <f t="shared" si="104"/>
        <v>14.7</v>
      </c>
      <c r="M93" s="74">
        <f t="shared" si="105"/>
        <v>64.2</v>
      </c>
      <c r="N93" s="74">
        <f t="shared" si="106"/>
        <v>156.30000000000001</v>
      </c>
      <c r="O93" s="74">
        <f t="shared" si="107"/>
        <v>220.5</v>
      </c>
    </row>
    <row r="94" spans="1:15" ht="31.9" customHeight="1" x14ac:dyDescent="0.25">
      <c r="A94" s="62" t="s">
        <v>292</v>
      </c>
      <c r="B94" s="12" t="s">
        <v>17</v>
      </c>
      <c r="C94" s="72">
        <v>91875</v>
      </c>
      <c r="D94" s="13" t="s">
        <v>154</v>
      </c>
      <c r="E94" s="84" t="s">
        <v>24</v>
      </c>
      <c r="F94" s="70">
        <v>5</v>
      </c>
      <c r="G94" s="74">
        <v>2.7800000000000002</v>
      </c>
      <c r="H94" s="74">
        <v>5.86</v>
      </c>
      <c r="I94" s="74">
        <f t="shared" si="103"/>
        <v>8.64</v>
      </c>
      <c r="J94" s="74">
        <f t="shared" si="110"/>
        <v>3.45</v>
      </c>
      <c r="K94" s="74">
        <f t="shared" si="110"/>
        <v>7.27</v>
      </c>
      <c r="L94" s="74">
        <f t="shared" si="104"/>
        <v>10.719999999999999</v>
      </c>
      <c r="M94" s="74">
        <f t="shared" si="105"/>
        <v>17.25</v>
      </c>
      <c r="N94" s="74">
        <f t="shared" si="106"/>
        <v>36.35</v>
      </c>
      <c r="O94" s="74">
        <f t="shared" si="107"/>
        <v>53.6</v>
      </c>
    </row>
    <row r="95" spans="1:15" ht="29.45" customHeight="1" x14ac:dyDescent="0.25">
      <c r="A95" s="62" t="s">
        <v>293</v>
      </c>
      <c r="B95" s="12" t="s">
        <v>17</v>
      </c>
      <c r="C95" s="72">
        <v>104402</v>
      </c>
      <c r="D95" s="13" t="s">
        <v>61</v>
      </c>
      <c r="E95" s="84" t="s">
        <v>24</v>
      </c>
      <c r="F95" s="70">
        <v>18</v>
      </c>
      <c r="G95" s="74">
        <v>14.909999999999998</v>
      </c>
      <c r="H95" s="74">
        <v>12.4</v>
      </c>
      <c r="I95" s="74">
        <f t="shared" si="103"/>
        <v>27.31</v>
      </c>
      <c r="J95" s="74">
        <f t="shared" si="110"/>
        <v>18.489999999999998</v>
      </c>
      <c r="K95" s="74">
        <f t="shared" si="110"/>
        <v>15.38</v>
      </c>
      <c r="L95" s="74">
        <f t="shared" si="104"/>
        <v>33.869999999999997</v>
      </c>
      <c r="M95" s="74">
        <f t="shared" si="105"/>
        <v>332.82</v>
      </c>
      <c r="N95" s="74">
        <f t="shared" si="106"/>
        <v>276.83999999999997</v>
      </c>
      <c r="O95" s="74">
        <f t="shared" si="107"/>
        <v>609.66</v>
      </c>
    </row>
    <row r="96" spans="1:15" ht="30.6" customHeight="1" x14ac:dyDescent="0.25">
      <c r="A96" s="62" t="s">
        <v>294</v>
      </c>
      <c r="B96" s="12" t="s">
        <v>17</v>
      </c>
      <c r="C96" s="72">
        <v>95814</v>
      </c>
      <c r="D96" s="13" t="s">
        <v>59</v>
      </c>
      <c r="E96" s="84" t="s">
        <v>24</v>
      </c>
      <c r="F96" s="70">
        <v>10</v>
      </c>
      <c r="G96" s="74">
        <v>15.69</v>
      </c>
      <c r="H96" s="74">
        <v>8.9</v>
      </c>
      <c r="I96" s="74">
        <f t="shared" si="103"/>
        <v>24.59</v>
      </c>
      <c r="J96" s="74">
        <f t="shared" si="110"/>
        <v>19.46</v>
      </c>
      <c r="K96" s="74">
        <f t="shared" si="110"/>
        <v>11.04</v>
      </c>
      <c r="L96" s="74">
        <f t="shared" si="104"/>
        <v>30.5</v>
      </c>
      <c r="M96" s="74">
        <f t="shared" si="105"/>
        <v>194.6</v>
      </c>
      <c r="N96" s="74">
        <f t="shared" si="106"/>
        <v>110.4</v>
      </c>
      <c r="O96" s="74">
        <f t="shared" si="107"/>
        <v>305</v>
      </c>
    </row>
    <row r="97" spans="1:15" ht="30" customHeight="1" x14ac:dyDescent="0.25">
      <c r="A97" s="62" t="s">
        <v>295</v>
      </c>
      <c r="B97" s="12" t="s">
        <v>17</v>
      </c>
      <c r="C97" s="72">
        <v>104404</v>
      </c>
      <c r="D97" s="13" t="s">
        <v>62</v>
      </c>
      <c r="E97" s="84" t="s">
        <v>24</v>
      </c>
      <c r="F97" s="70">
        <v>2</v>
      </c>
      <c r="G97" s="74">
        <v>18.22</v>
      </c>
      <c r="H97" s="74">
        <v>16.86</v>
      </c>
      <c r="I97" s="74">
        <f t="shared" si="103"/>
        <v>35.08</v>
      </c>
      <c r="J97" s="74">
        <f t="shared" si="110"/>
        <v>22.59</v>
      </c>
      <c r="K97" s="74">
        <f t="shared" si="110"/>
        <v>20.91</v>
      </c>
      <c r="L97" s="74">
        <f t="shared" si="104"/>
        <v>43.5</v>
      </c>
      <c r="M97" s="74">
        <f t="shared" si="105"/>
        <v>45.18</v>
      </c>
      <c r="N97" s="74">
        <f t="shared" si="106"/>
        <v>41.82</v>
      </c>
      <c r="O97" s="74">
        <f t="shared" si="107"/>
        <v>87</v>
      </c>
    </row>
    <row r="98" spans="1:15" ht="30.6" customHeight="1" x14ac:dyDescent="0.25">
      <c r="A98" s="62" t="s">
        <v>296</v>
      </c>
      <c r="B98" s="12" t="s">
        <v>17</v>
      </c>
      <c r="C98" s="72">
        <v>95808</v>
      </c>
      <c r="D98" s="13" t="s">
        <v>58</v>
      </c>
      <c r="E98" s="84" t="s">
        <v>24</v>
      </c>
      <c r="F98" s="70">
        <v>3</v>
      </c>
      <c r="G98" s="74">
        <v>16.82</v>
      </c>
      <c r="H98" s="74">
        <v>14.63</v>
      </c>
      <c r="I98" s="74">
        <f t="shared" si="103"/>
        <v>31.450000000000003</v>
      </c>
      <c r="J98" s="74">
        <f t="shared" si="110"/>
        <v>20.86</v>
      </c>
      <c r="K98" s="74">
        <f t="shared" si="110"/>
        <v>18.14</v>
      </c>
      <c r="L98" s="74">
        <f t="shared" si="104"/>
        <v>39</v>
      </c>
      <c r="M98" s="74">
        <f t="shared" si="105"/>
        <v>62.58</v>
      </c>
      <c r="N98" s="74">
        <f t="shared" si="106"/>
        <v>54.42</v>
      </c>
      <c r="O98" s="74">
        <f t="shared" si="107"/>
        <v>117</v>
      </c>
    </row>
    <row r="99" spans="1:15" ht="13.9" customHeight="1" x14ac:dyDescent="0.25">
      <c r="A99" s="62" t="s">
        <v>297</v>
      </c>
      <c r="B99" s="12" t="s">
        <v>14</v>
      </c>
      <c r="C99" s="64">
        <v>25</v>
      </c>
      <c r="D99" s="10" t="s">
        <v>282</v>
      </c>
      <c r="E99" s="83" t="s">
        <v>23</v>
      </c>
      <c r="F99" s="11">
        <v>234.2</v>
      </c>
      <c r="G99" s="81">
        <v>5.8699999999999992</v>
      </c>
      <c r="H99" s="81">
        <v>7.52</v>
      </c>
      <c r="I99" s="74">
        <f t="shared" si="103"/>
        <v>13.389999999999999</v>
      </c>
      <c r="J99" s="74">
        <f t="shared" si="110"/>
        <v>7.28</v>
      </c>
      <c r="K99" s="74">
        <f t="shared" si="110"/>
        <v>9.32</v>
      </c>
      <c r="L99" s="74">
        <f t="shared" si="104"/>
        <v>16.600000000000001</v>
      </c>
      <c r="M99" s="74">
        <f t="shared" si="105"/>
        <v>1704.98</v>
      </c>
      <c r="N99" s="74">
        <f t="shared" si="106"/>
        <v>2182.7399999999998</v>
      </c>
      <c r="O99" s="74">
        <f t="shared" si="107"/>
        <v>3887.72</v>
      </c>
    </row>
    <row r="100" spans="1:15" ht="30.6" customHeight="1" x14ac:dyDescent="0.25">
      <c r="A100" s="62" t="s">
        <v>301</v>
      </c>
      <c r="B100" s="12" t="s">
        <v>17</v>
      </c>
      <c r="C100" s="72">
        <v>97882</v>
      </c>
      <c r="D100" s="13" t="s">
        <v>60</v>
      </c>
      <c r="E100" s="84" t="s">
        <v>24</v>
      </c>
      <c r="F100" s="70">
        <v>2</v>
      </c>
      <c r="G100" s="74">
        <v>178.12</v>
      </c>
      <c r="H100" s="74">
        <v>29.95</v>
      </c>
      <c r="I100" s="74">
        <f t="shared" ref="I100" si="111">IF($C100="","",G100+H100)</f>
        <v>208.07</v>
      </c>
      <c r="J100" s="74">
        <f t="shared" si="110"/>
        <v>220.87</v>
      </c>
      <c r="K100" s="74">
        <f t="shared" si="110"/>
        <v>37.14</v>
      </c>
      <c r="L100" s="74">
        <f t="shared" ref="L100" si="112">IF($C100="","",J100+K100)</f>
        <v>258.01</v>
      </c>
      <c r="M100" s="74">
        <f t="shared" ref="M100" si="113">IF($C100="","",ROUND(J100*$F100,2))</f>
        <v>441.74</v>
      </c>
      <c r="N100" s="74">
        <f t="shared" ref="N100" si="114">IF($C100="","",ROUND(K100*$F100,2))</f>
        <v>74.28</v>
      </c>
      <c r="O100" s="74">
        <f t="shared" ref="O100" si="115">IF($C100="","",M100+N100)</f>
        <v>516.02</v>
      </c>
    </row>
    <row r="101" spans="1:15" x14ac:dyDescent="0.25">
      <c r="A101" s="90" t="str">
        <f>"TOTAL SUBITEM "&amp;A86&amp;" - "&amp;B86</f>
        <v xml:space="preserve">TOTAL SUBITEM 6. - ALARME DE INCÊNDIO </v>
      </c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82">
        <f>SUM(M87:M100)</f>
        <v>8567.3799999999992</v>
      </c>
      <c r="N101" s="82">
        <f>SUM(N87:N100)</f>
        <v>5098.2699999999995</v>
      </c>
      <c r="O101" s="82">
        <f>SUM(O87:O100)</f>
        <v>13665.65</v>
      </c>
    </row>
    <row r="102" spans="1:15" x14ac:dyDescent="0.25">
      <c r="A102" s="60" t="s">
        <v>298</v>
      </c>
      <c r="B102" s="88" t="s">
        <v>278</v>
      </c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</row>
    <row r="103" spans="1:15" ht="30.6" customHeight="1" x14ac:dyDescent="0.25">
      <c r="A103" s="62" t="s">
        <v>299</v>
      </c>
      <c r="B103" s="12" t="s">
        <v>17</v>
      </c>
      <c r="C103" s="72">
        <v>97882</v>
      </c>
      <c r="D103" s="13" t="s">
        <v>60</v>
      </c>
      <c r="E103" s="84" t="s">
        <v>24</v>
      </c>
      <c r="F103" s="70">
        <v>9</v>
      </c>
      <c r="G103" s="74">
        <v>178.12</v>
      </c>
      <c r="H103" s="74">
        <v>29.95</v>
      </c>
      <c r="I103" s="74">
        <f t="shared" ref="I103" si="116">IF($C103="","",G103+H103)</f>
        <v>208.07</v>
      </c>
      <c r="J103" s="74">
        <f t="shared" ref="J103" si="117">IF($C103="","",ROUND(G103*(1+$D$113),2))</f>
        <v>220.87</v>
      </c>
      <c r="K103" s="74">
        <f t="shared" ref="K103" si="118">IF($C103="","",ROUND(H103*(1+$D$113),2))</f>
        <v>37.14</v>
      </c>
      <c r="L103" s="74">
        <f t="shared" ref="L103" si="119">IF($C103="","",J103+K103)</f>
        <v>258.01</v>
      </c>
      <c r="M103" s="74">
        <f t="shared" ref="M103" si="120">IF($C103="","",ROUND(J103*$F103,2))</f>
        <v>1987.83</v>
      </c>
      <c r="N103" s="74">
        <f t="shared" ref="N103" si="121">IF($C103="","",ROUND(K103*$F103,2))</f>
        <v>334.26</v>
      </c>
      <c r="O103" s="74">
        <f t="shared" ref="O103" si="122">IF($C103="","",M103+N103)</f>
        <v>2322.09</v>
      </c>
    </row>
    <row r="104" spans="1:15" ht="30.6" customHeight="1" x14ac:dyDescent="0.25">
      <c r="A104" s="62" t="s">
        <v>304</v>
      </c>
      <c r="B104" s="12" t="s">
        <v>17</v>
      </c>
      <c r="C104" s="72">
        <v>93009</v>
      </c>
      <c r="D104" s="13" t="s">
        <v>56</v>
      </c>
      <c r="E104" s="84" t="s">
        <v>23</v>
      </c>
      <c r="F104" s="70">
        <v>80</v>
      </c>
      <c r="G104" s="74">
        <v>28.6</v>
      </c>
      <c r="H104" s="74">
        <v>5.47</v>
      </c>
      <c r="I104" s="74">
        <f t="shared" ref="I104" si="123">IF($C104="","",G104+H104)</f>
        <v>34.07</v>
      </c>
      <c r="J104" s="74">
        <f t="shared" ref="J104" si="124">IF($C104="","",ROUND(G104*(1+$D$113),2))</f>
        <v>35.46</v>
      </c>
      <c r="K104" s="74">
        <f t="shared" ref="K104" si="125">IF($C104="","",ROUND(H104*(1+$D$113),2))</f>
        <v>6.78</v>
      </c>
      <c r="L104" s="74">
        <f t="shared" ref="L104" si="126">IF($C104="","",J104+K104)</f>
        <v>42.24</v>
      </c>
      <c r="M104" s="74">
        <f t="shared" ref="M104" si="127">IF($C104="","",ROUND(J104*$F104,2))</f>
        <v>2836.8</v>
      </c>
      <c r="N104" s="74">
        <f t="shared" ref="N104" si="128">IF($C104="","",ROUND(K104*$F104,2))</f>
        <v>542.4</v>
      </c>
      <c r="O104" s="74">
        <f t="shared" ref="O104" si="129">IF($C104="","",M104+N104)</f>
        <v>3379.2000000000003</v>
      </c>
    </row>
    <row r="105" spans="1:15" ht="30.6" customHeight="1" x14ac:dyDescent="0.25">
      <c r="A105" s="62" t="s">
        <v>305</v>
      </c>
      <c r="B105" s="12" t="s">
        <v>17</v>
      </c>
      <c r="C105" s="72">
        <v>92982</v>
      </c>
      <c r="D105" s="13" t="s">
        <v>57</v>
      </c>
      <c r="E105" s="84" t="s">
        <v>23</v>
      </c>
      <c r="F105" s="70">
        <v>320</v>
      </c>
      <c r="G105" s="74">
        <v>14.88</v>
      </c>
      <c r="H105" s="74">
        <v>0.53</v>
      </c>
      <c r="I105" s="74">
        <f t="shared" ref="I105" si="130">IF($C105="","",G105+H105)</f>
        <v>15.41</v>
      </c>
      <c r="J105" s="74">
        <f t="shared" ref="J105" si="131">IF($C105="","",ROUND(G105*(1+$D$113),2))</f>
        <v>18.45</v>
      </c>
      <c r="K105" s="74">
        <f t="shared" ref="K105" si="132">IF($C105="","",ROUND(H105*(1+$D$113),2))</f>
        <v>0.66</v>
      </c>
      <c r="L105" s="74">
        <f t="shared" ref="L105" si="133">IF($C105="","",J105+K105)</f>
        <v>19.11</v>
      </c>
      <c r="M105" s="74">
        <f t="shared" ref="M105" si="134">IF($C105="","",ROUND(J105*$F105,2))</f>
        <v>5904</v>
      </c>
      <c r="N105" s="74">
        <f t="shared" ref="N105" si="135">IF($C105="","",ROUND(K105*$F105,2))</f>
        <v>211.2</v>
      </c>
      <c r="O105" s="74">
        <f t="shared" ref="O105" si="136">IF($C105="","",M105+N105)</f>
        <v>6115.2</v>
      </c>
    </row>
    <row r="106" spans="1:15" x14ac:dyDescent="0.25">
      <c r="A106" s="90" t="str">
        <f>"TOTAL SUBITEM "&amp;A102&amp;" - "&amp;B102</f>
        <v>TOTAL SUBITEM 7. - ENTRADA DE ENERGIA (QUADRO DE COMANDO)</v>
      </c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82">
        <f>SUM(M103:M105)</f>
        <v>10728.630000000001</v>
      </c>
      <c r="N106" s="82">
        <f>SUM(N103:N105)</f>
        <v>1087.8599999999999</v>
      </c>
      <c r="O106" s="82">
        <f>SUM(O103:O105)</f>
        <v>11816.490000000002</v>
      </c>
    </row>
    <row r="107" spans="1:15" x14ac:dyDescent="0.25">
      <c r="A107" s="60" t="s">
        <v>306</v>
      </c>
      <c r="B107" s="88" t="s">
        <v>303</v>
      </c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</row>
    <row r="108" spans="1:15" ht="13.9" customHeight="1" x14ac:dyDescent="0.25">
      <c r="A108" s="62" t="s">
        <v>307</v>
      </c>
      <c r="B108" s="12" t="s">
        <v>14</v>
      </c>
      <c r="C108" s="64">
        <v>26</v>
      </c>
      <c r="D108" s="10" t="s">
        <v>123</v>
      </c>
      <c r="E108" s="83" t="s">
        <v>23</v>
      </c>
      <c r="F108" s="11">
        <v>3</v>
      </c>
      <c r="G108" s="81">
        <v>22.43</v>
      </c>
      <c r="H108" s="81">
        <v>4.99</v>
      </c>
      <c r="I108" s="74">
        <f t="shared" ref="I108" si="137">IF($C108="","",G108+H108)</f>
        <v>27.42</v>
      </c>
      <c r="J108" s="74">
        <f>IF($C108="","",ROUND(G108*(1+$D$113),2))</f>
        <v>27.81</v>
      </c>
      <c r="K108" s="74">
        <f>IF($C108="","",ROUND(H108*(1+$D$113),2))</f>
        <v>6.19</v>
      </c>
      <c r="L108" s="74">
        <f t="shared" ref="L108" si="138">IF($C108="","",J108+K108)</f>
        <v>34</v>
      </c>
      <c r="M108" s="74">
        <f t="shared" ref="M108" si="139">IF($C108="","",ROUND(J108*$F108,2))</f>
        <v>83.43</v>
      </c>
      <c r="N108" s="74">
        <f t="shared" ref="N108" si="140">IF($C108="","",ROUND(K108*$F108,2))</f>
        <v>18.57</v>
      </c>
      <c r="O108" s="74">
        <f t="shared" ref="O108" si="141">IF($C108="","",M108+N108)</f>
        <v>102</v>
      </c>
    </row>
    <row r="109" spans="1:15" ht="45" x14ac:dyDescent="0.25">
      <c r="A109" s="62" t="s">
        <v>308</v>
      </c>
      <c r="B109" s="12" t="s">
        <v>14</v>
      </c>
      <c r="C109" s="64">
        <v>27</v>
      </c>
      <c r="D109" s="10" t="s">
        <v>124</v>
      </c>
      <c r="E109" s="83" t="s">
        <v>23</v>
      </c>
      <c r="F109" s="11">
        <v>7</v>
      </c>
      <c r="G109" s="81">
        <v>35.17</v>
      </c>
      <c r="H109" s="81">
        <v>4.99</v>
      </c>
      <c r="I109" s="74">
        <f t="shared" ref="I109" si="142">IF($C109="","",G109+H109)</f>
        <v>40.160000000000004</v>
      </c>
      <c r="J109" s="74">
        <f>IF($C109="","",ROUND(G109*(1+$D$113),2))</f>
        <v>43.61</v>
      </c>
      <c r="K109" s="74">
        <f>IF($C109="","",ROUND(H109*(1+$D$113),2))</f>
        <v>6.19</v>
      </c>
      <c r="L109" s="74">
        <f t="shared" ref="L109" si="143">IF($C109="","",J109+K109)</f>
        <v>49.8</v>
      </c>
      <c r="M109" s="74">
        <f t="shared" ref="M109" si="144">IF($C109="","",ROUND(J109*$F109,2))</f>
        <v>305.27</v>
      </c>
      <c r="N109" s="74">
        <f t="shared" ref="N109" si="145">IF($C109="","",ROUND(K109*$F109,2))</f>
        <v>43.33</v>
      </c>
      <c r="O109" s="74">
        <f t="shared" ref="O109" si="146">IF($C109="","",M109+N109)</f>
        <v>348.59999999999997</v>
      </c>
    </row>
    <row r="110" spans="1:15" x14ac:dyDescent="0.25">
      <c r="A110" s="90" t="str">
        <f>"TOTAL SUBITEM "&amp;A107&amp;" - "&amp;B107</f>
        <v>TOTAL SUBITEM 8. - PLACAS</v>
      </c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82">
        <f>SUM(M108:M109)</f>
        <v>388.7</v>
      </c>
      <c r="N110" s="82">
        <f>SUM(N108:N109)</f>
        <v>61.9</v>
      </c>
      <c r="O110" s="82">
        <f>SUM(O108:O109)</f>
        <v>450.59999999999997</v>
      </c>
    </row>
    <row r="111" spans="1:15" x14ac:dyDescent="0.25">
      <c r="A111" s="91" t="s">
        <v>11</v>
      </c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82">
        <f>M48+M63+M78+M82+M85+M101+M106+M110</f>
        <v>144652.01000000007</v>
      </c>
      <c r="N111" s="82">
        <f>N48+N63+N78+N82+N85+N101+N106+N110</f>
        <v>22891.490000000005</v>
      </c>
      <c r="O111" s="82">
        <f>O48+O63+O78+O82+O85+O101+O106+O110</f>
        <v>167543.5</v>
      </c>
    </row>
    <row r="112" spans="1:15" ht="14.25" customHeight="1" x14ac:dyDescent="0.25">
      <c r="E112" s="4"/>
      <c r="O112" s="5"/>
    </row>
    <row r="113" spans="1:15" ht="14.25" customHeight="1" x14ac:dyDescent="0.25">
      <c r="A113" s="3" t="s">
        <v>26</v>
      </c>
      <c r="D113" s="14">
        <v>0.24</v>
      </c>
      <c r="E113" s="4"/>
      <c r="O113" s="5"/>
    </row>
    <row r="114" spans="1:15" ht="14.25" customHeight="1" x14ac:dyDescent="0.25">
      <c r="A114" s="61" t="s">
        <v>316</v>
      </c>
      <c r="E114" s="4"/>
      <c r="J114" s="4"/>
      <c r="O114" s="5"/>
    </row>
    <row r="115" spans="1:15" ht="14.25" customHeight="1" x14ac:dyDescent="0.25">
      <c r="E115" s="4"/>
      <c r="G115" s="4"/>
      <c r="H115" s="4"/>
      <c r="I115" s="4"/>
      <c r="J115" s="4"/>
      <c r="K115" s="4"/>
      <c r="L115" s="4"/>
      <c r="M115" s="4"/>
      <c r="N115" s="4"/>
      <c r="O115" s="5"/>
    </row>
    <row r="116" spans="1:15" ht="14.25" customHeight="1" x14ac:dyDescent="0.25">
      <c r="D116" s="63"/>
      <c r="E116" s="4"/>
      <c r="G116" s="4"/>
      <c r="H116" s="33"/>
      <c r="I116" s="33"/>
      <c r="J116" s="33" t="s">
        <v>137</v>
      </c>
      <c r="K116" s="33"/>
      <c r="L116" s="33"/>
      <c r="M116" s="4"/>
      <c r="N116" s="4"/>
      <c r="O116" s="5"/>
    </row>
    <row r="117" spans="1:15" ht="14.25" customHeight="1" x14ac:dyDescent="0.25">
      <c r="E117" s="4"/>
      <c r="G117" s="4"/>
      <c r="H117" s="4"/>
      <c r="I117" s="4"/>
      <c r="J117" s="4" t="s">
        <v>135</v>
      </c>
      <c r="K117" s="4"/>
      <c r="L117" s="4"/>
      <c r="M117" s="4"/>
      <c r="N117" s="4"/>
      <c r="O117" s="5"/>
    </row>
    <row r="118" spans="1:15" ht="14.25" customHeight="1" x14ac:dyDescent="0.25">
      <c r="A118" s="61" t="s">
        <v>337</v>
      </c>
      <c r="E118" s="4"/>
      <c r="G118" s="4"/>
      <c r="H118" s="4"/>
      <c r="I118" s="4"/>
      <c r="J118" s="32" t="s">
        <v>136</v>
      </c>
      <c r="K118" s="4"/>
      <c r="L118" s="4"/>
      <c r="M118" s="4"/>
      <c r="N118" s="4"/>
      <c r="O118" s="5"/>
    </row>
    <row r="119" spans="1:15" ht="14.25" customHeight="1" x14ac:dyDescent="0.25">
      <c r="E119" s="4"/>
      <c r="O119" s="5"/>
    </row>
    <row r="120" spans="1:15" ht="14.25" customHeight="1" x14ac:dyDescent="0.25">
      <c r="D120" s="63"/>
      <c r="E120" s="4"/>
      <c r="O120" s="5"/>
    </row>
    <row r="121" spans="1:15" ht="14.25" customHeight="1" x14ac:dyDescent="0.25">
      <c r="E121" s="4"/>
      <c r="O121" s="5"/>
    </row>
    <row r="122" spans="1:15" ht="14.25" customHeight="1" x14ac:dyDescent="0.25">
      <c r="E122" s="4"/>
      <c r="O122" s="5"/>
    </row>
    <row r="123" spans="1:15" ht="14.25" customHeight="1" x14ac:dyDescent="0.25">
      <c r="E123" s="4"/>
      <c r="O123" s="5"/>
    </row>
    <row r="124" spans="1:15" ht="14.25" customHeight="1" x14ac:dyDescent="0.25">
      <c r="E124" s="4"/>
      <c r="O124" s="5"/>
    </row>
    <row r="125" spans="1:15" ht="14.25" customHeight="1" x14ac:dyDescent="0.25">
      <c r="E125" s="4"/>
      <c r="O125" s="5"/>
    </row>
    <row r="126" spans="1:15" ht="14.25" customHeight="1" x14ac:dyDescent="0.25">
      <c r="E126" s="4"/>
      <c r="O126" s="5"/>
    </row>
    <row r="127" spans="1:15" ht="14.25" customHeight="1" x14ac:dyDescent="0.25">
      <c r="E127" s="4"/>
      <c r="O127" s="5"/>
    </row>
    <row r="128" spans="1:15" ht="14.25" customHeight="1" x14ac:dyDescent="0.25">
      <c r="E128" s="4"/>
      <c r="O128" s="5"/>
    </row>
    <row r="129" spans="5:15" ht="14.25" customHeight="1" x14ac:dyDescent="0.25">
      <c r="E129" s="4"/>
      <c r="O129" s="5"/>
    </row>
    <row r="130" spans="5:15" ht="14.25" customHeight="1" x14ac:dyDescent="0.25">
      <c r="E130" s="4"/>
      <c r="O130" s="5"/>
    </row>
    <row r="131" spans="5:15" ht="14.25" customHeight="1" x14ac:dyDescent="0.25">
      <c r="E131" s="4"/>
      <c r="O131" s="5"/>
    </row>
    <row r="132" spans="5:15" ht="14.25" customHeight="1" x14ac:dyDescent="0.25">
      <c r="E132" s="4"/>
      <c r="O132" s="5"/>
    </row>
    <row r="133" spans="5:15" ht="14.25" customHeight="1" x14ac:dyDescent="0.25">
      <c r="E133" s="4"/>
      <c r="O133" s="5"/>
    </row>
    <row r="134" spans="5:15" ht="14.25" customHeight="1" x14ac:dyDescent="0.25">
      <c r="E134" s="4"/>
      <c r="O134" s="5"/>
    </row>
    <row r="135" spans="5:15" ht="14.25" customHeight="1" x14ac:dyDescent="0.25">
      <c r="E135" s="4"/>
      <c r="O135" s="5"/>
    </row>
    <row r="136" spans="5:15" ht="14.25" customHeight="1" x14ac:dyDescent="0.25">
      <c r="E136" s="4"/>
      <c r="O136" s="5"/>
    </row>
    <row r="137" spans="5:15" ht="14.25" customHeight="1" x14ac:dyDescent="0.25">
      <c r="E137" s="4"/>
      <c r="O137" s="5"/>
    </row>
    <row r="138" spans="5:15" ht="14.25" customHeight="1" x14ac:dyDescent="0.25">
      <c r="E138" s="4"/>
      <c r="O138" s="5"/>
    </row>
    <row r="139" spans="5:15" ht="14.25" customHeight="1" x14ac:dyDescent="0.25">
      <c r="E139" s="4"/>
      <c r="O139" s="5"/>
    </row>
    <row r="140" spans="5:15" ht="14.25" customHeight="1" x14ac:dyDescent="0.25">
      <c r="E140" s="4"/>
      <c r="O140" s="5"/>
    </row>
    <row r="141" spans="5:15" ht="14.25" customHeight="1" x14ac:dyDescent="0.25">
      <c r="E141" s="4"/>
      <c r="O141" s="5"/>
    </row>
    <row r="142" spans="5:15" ht="14.25" customHeight="1" x14ac:dyDescent="0.25">
      <c r="E142" s="4"/>
      <c r="O142" s="5"/>
    </row>
    <row r="143" spans="5:15" ht="14.25" customHeight="1" x14ac:dyDescent="0.25">
      <c r="E143" s="4"/>
      <c r="O143" s="5"/>
    </row>
    <row r="144" spans="5:15" ht="14.25" customHeight="1" x14ac:dyDescent="0.25">
      <c r="E144" s="4"/>
      <c r="O144" s="5"/>
    </row>
    <row r="145" spans="5:15" ht="14.25" customHeight="1" x14ac:dyDescent="0.25">
      <c r="E145" s="4"/>
      <c r="O145" s="5"/>
    </row>
    <row r="146" spans="5:15" ht="14.25" customHeight="1" x14ac:dyDescent="0.25">
      <c r="E146" s="4"/>
      <c r="O146" s="5"/>
    </row>
    <row r="147" spans="5:15" ht="14.25" customHeight="1" x14ac:dyDescent="0.25">
      <c r="E147" s="4"/>
      <c r="O147" s="5"/>
    </row>
    <row r="148" spans="5:15" ht="14.25" customHeight="1" x14ac:dyDescent="0.25">
      <c r="E148" s="4"/>
      <c r="O148" s="5"/>
    </row>
    <row r="149" spans="5:15" ht="14.25" customHeight="1" x14ac:dyDescent="0.25">
      <c r="E149" s="4"/>
      <c r="O149" s="5"/>
    </row>
    <row r="150" spans="5:15" ht="14.25" customHeight="1" x14ac:dyDescent="0.25">
      <c r="E150" s="4"/>
      <c r="O150" s="5"/>
    </row>
    <row r="151" spans="5:15" ht="14.25" customHeight="1" x14ac:dyDescent="0.25">
      <c r="E151" s="4"/>
      <c r="O151" s="5"/>
    </row>
    <row r="152" spans="5:15" ht="14.25" customHeight="1" x14ac:dyDescent="0.25">
      <c r="E152" s="4"/>
      <c r="O152" s="5"/>
    </row>
    <row r="153" spans="5:15" ht="14.25" customHeight="1" x14ac:dyDescent="0.25">
      <c r="E153" s="4"/>
      <c r="O153" s="5"/>
    </row>
    <row r="154" spans="5:15" ht="14.25" customHeight="1" x14ac:dyDescent="0.25">
      <c r="E154" s="4"/>
      <c r="O154" s="5"/>
    </row>
    <row r="155" spans="5:15" ht="14.25" customHeight="1" x14ac:dyDescent="0.25">
      <c r="E155" s="4"/>
      <c r="O155" s="5"/>
    </row>
    <row r="156" spans="5:15" ht="14.25" customHeight="1" x14ac:dyDescent="0.25">
      <c r="E156" s="4"/>
      <c r="O156" s="5"/>
    </row>
    <row r="157" spans="5:15" ht="14.25" customHeight="1" x14ac:dyDescent="0.25">
      <c r="E157" s="4"/>
      <c r="O157" s="5"/>
    </row>
    <row r="158" spans="5:15" ht="14.25" customHeight="1" x14ac:dyDescent="0.25">
      <c r="E158" s="4"/>
      <c r="O158" s="5"/>
    </row>
    <row r="159" spans="5:15" ht="14.25" customHeight="1" x14ac:dyDescent="0.25">
      <c r="E159" s="4"/>
      <c r="O159" s="5"/>
    </row>
    <row r="160" spans="5:15" ht="14.25" customHeight="1" x14ac:dyDescent="0.25">
      <c r="E160" s="4"/>
      <c r="O160" s="5"/>
    </row>
    <row r="161" spans="5:15" ht="14.25" customHeight="1" x14ac:dyDescent="0.25">
      <c r="E161" s="4"/>
      <c r="O161" s="5"/>
    </row>
    <row r="162" spans="5:15" ht="14.25" customHeight="1" x14ac:dyDescent="0.25">
      <c r="E162" s="4"/>
      <c r="O162" s="5"/>
    </row>
    <row r="163" spans="5:15" ht="14.25" customHeight="1" x14ac:dyDescent="0.25">
      <c r="E163" s="4"/>
      <c r="O163" s="5"/>
    </row>
    <row r="164" spans="5:15" ht="14.25" customHeight="1" x14ac:dyDescent="0.25">
      <c r="E164" s="4"/>
      <c r="O164" s="5"/>
    </row>
    <row r="165" spans="5:15" ht="14.25" customHeight="1" x14ac:dyDescent="0.25">
      <c r="E165" s="4"/>
      <c r="O165" s="5"/>
    </row>
    <row r="166" spans="5:15" ht="14.25" customHeight="1" x14ac:dyDescent="0.25">
      <c r="E166" s="4"/>
      <c r="O166" s="5"/>
    </row>
    <row r="167" spans="5:15" ht="14.25" customHeight="1" x14ac:dyDescent="0.25">
      <c r="E167" s="4"/>
      <c r="O167" s="5"/>
    </row>
    <row r="168" spans="5:15" ht="14.25" customHeight="1" x14ac:dyDescent="0.25">
      <c r="E168" s="4"/>
      <c r="O168" s="5"/>
    </row>
    <row r="169" spans="5:15" ht="14.25" customHeight="1" x14ac:dyDescent="0.25">
      <c r="E169" s="4"/>
      <c r="O169" s="5"/>
    </row>
    <row r="170" spans="5:15" ht="14.25" customHeight="1" x14ac:dyDescent="0.25">
      <c r="E170" s="4"/>
      <c r="O170" s="5"/>
    </row>
    <row r="171" spans="5:15" ht="14.25" customHeight="1" x14ac:dyDescent="0.25">
      <c r="E171" s="4"/>
      <c r="O171" s="5"/>
    </row>
    <row r="172" spans="5:15" ht="14.25" customHeight="1" x14ac:dyDescent="0.25">
      <c r="E172" s="4"/>
      <c r="O172" s="5"/>
    </row>
    <row r="173" spans="5:15" ht="14.25" customHeight="1" x14ac:dyDescent="0.25">
      <c r="E173" s="4"/>
      <c r="O173" s="5"/>
    </row>
    <row r="174" spans="5:15" ht="14.25" customHeight="1" x14ac:dyDescent="0.25">
      <c r="E174" s="4"/>
      <c r="O174" s="5"/>
    </row>
    <row r="175" spans="5:15" ht="14.25" customHeight="1" x14ac:dyDescent="0.25">
      <c r="E175" s="4"/>
      <c r="O175" s="5"/>
    </row>
    <row r="176" spans="5:15" ht="14.25" customHeight="1" x14ac:dyDescent="0.25">
      <c r="E176" s="4"/>
      <c r="O176" s="5"/>
    </row>
    <row r="177" spans="5:15" ht="14.25" customHeight="1" x14ac:dyDescent="0.25">
      <c r="E177" s="4"/>
      <c r="O177" s="5"/>
    </row>
    <row r="178" spans="5:15" ht="14.25" customHeight="1" x14ac:dyDescent="0.25">
      <c r="E178" s="4"/>
      <c r="O178" s="5"/>
    </row>
    <row r="179" spans="5:15" ht="14.25" customHeight="1" x14ac:dyDescent="0.25">
      <c r="E179" s="4"/>
      <c r="O179" s="5"/>
    </row>
    <row r="180" spans="5:15" ht="14.25" customHeight="1" x14ac:dyDescent="0.25">
      <c r="E180" s="4"/>
      <c r="O180" s="5"/>
    </row>
    <row r="181" spans="5:15" ht="14.25" customHeight="1" x14ac:dyDescent="0.25">
      <c r="E181" s="4"/>
      <c r="O181" s="5"/>
    </row>
    <row r="182" spans="5:15" ht="14.25" customHeight="1" x14ac:dyDescent="0.25">
      <c r="E182" s="4"/>
      <c r="O182" s="5"/>
    </row>
    <row r="183" spans="5:15" ht="14.25" customHeight="1" x14ac:dyDescent="0.25">
      <c r="E183" s="4"/>
      <c r="O183" s="5"/>
    </row>
    <row r="184" spans="5:15" ht="14.25" customHeight="1" x14ac:dyDescent="0.25">
      <c r="E184" s="4"/>
      <c r="O184" s="5"/>
    </row>
    <row r="185" spans="5:15" ht="14.25" customHeight="1" x14ac:dyDescent="0.25">
      <c r="E185" s="4"/>
      <c r="O185" s="5"/>
    </row>
    <row r="186" spans="5:15" ht="14.25" customHeight="1" x14ac:dyDescent="0.25">
      <c r="E186" s="4"/>
      <c r="O186" s="5"/>
    </row>
    <row r="187" spans="5:15" ht="14.25" customHeight="1" x14ac:dyDescent="0.25">
      <c r="E187" s="4"/>
      <c r="O187" s="5"/>
    </row>
    <row r="188" spans="5:15" ht="14.25" customHeight="1" x14ac:dyDescent="0.25">
      <c r="E188" s="4"/>
      <c r="O188" s="5"/>
    </row>
    <row r="189" spans="5:15" ht="14.25" customHeight="1" x14ac:dyDescent="0.25">
      <c r="E189" s="4"/>
      <c r="O189" s="5"/>
    </row>
    <row r="190" spans="5:15" ht="14.25" customHeight="1" x14ac:dyDescent="0.25">
      <c r="E190" s="4"/>
      <c r="O190" s="5"/>
    </row>
    <row r="191" spans="5:15" ht="14.25" customHeight="1" x14ac:dyDescent="0.25">
      <c r="E191" s="4"/>
      <c r="O191" s="5"/>
    </row>
    <row r="192" spans="5:15" ht="14.25" customHeight="1" x14ac:dyDescent="0.25">
      <c r="E192" s="4"/>
      <c r="O192" s="5"/>
    </row>
    <row r="193" spans="5:15" ht="14.25" customHeight="1" x14ac:dyDescent="0.25">
      <c r="E193" s="4"/>
      <c r="O193" s="5"/>
    </row>
    <row r="194" spans="5:15" ht="14.25" customHeight="1" x14ac:dyDescent="0.25">
      <c r="E194" s="4"/>
      <c r="O194" s="5"/>
    </row>
    <row r="195" spans="5:15" ht="14.25" customHeight="1" x14ac:dyDescent="0.25">
      <c r="E195" s="4"/>
      <c r="O195" s="5"/>
    </row>
    <row r="196" spans="5:15" ht="14.25" customHeight="1" x14ac:dyDescent="0.25">
      <c r="E196" s="4"/>
      <c r="O196" s="5"/>
    </row>
    <row r="197" spans="5:15" ht="14.25" customHeight="1" x14ac:dyDescent="0.25">
      <c r="E197" s="4"/>
      <c r="O197" s="5"/>
    </row>
    <row r="198" spans="5:15" ht="14.25" customHeight="1" x14ac:dyDescent="0.25">
      <c r="E198" s="4"/>
      <c r="O198" s="5"/>
    </row>
    <row r="199" spans="5:15" ht="14.25" customHeight="1" x14ac:dyDescent="0.25">
      <c r="E199" s="4"/>
      <c r="O199" s="5"/>
    </row>
    <row r="200" spans="5:15" ht="14.25" customHeight="1" x14ac:dyDescent="0.25">
      <c r="E200" s="4"/>
      <c r="O200" s="5"/>
    </row>
    <row r="201" spans="5:15" ht="14.25" customHeight="1" x14ac:dyDescent="0.25">
      <c r="E201" s="4"/>
      <c r="O201" s="5"/>
    </row>
    <row r="202" spans="5:15" ht="14.25" customHeight="1" x14ac:dyDescent="0.25">
      <c r="E202" s="4"/>
      <c r="O202" s="5"/>
    </row>
    <row r="203" spans="5:15" ht="14.25" customHeight="1" x14ac:dyDescent="0.25">
      <c r="E203" s="4"/>
      <c r="O203" s="5"/>
    </row>
    <row r="204" spans="5:15" ht="14.25" customHeight="1" x14ac:dyDescent="0.25">
      <c r="E204" s="4"/>
      <c r="O204" s="5"/>
    </row>
    <row r="205" spans="5:15" ht="14.25" customHeight="1" x14ac:dyDescent="0.25">
      <c r="E205" s="4"/>
      <c r="O205" s="5"/>
    </row>
    <row r="206" spans="5:15" ht="14.25" customHeight="1" x14ac:dyDescent="0.25">
      <c r="E206" s="4"/>
      <c r="O206" s="5"/>
    </row>
    <row r="207" spans="5:15" ht="14.25" customHeight="1" x14ac:dyDescent="0.25">
      <c r="E207" s="4"/>
      <c r="O207" s="5"/>
    </row>
    <row r="208" spans="5:15" ht="14.25" customHeight="1" x14ac:dyDescent="0.25">
      <c r="E208" s="4"/>
      <c r="O208" s="5"/>
    </row>
    <row r="209" spans="5:15" ht="14.25" customHeight="1" x14ac:dyDescent="0.25">
      <c r="E209" s="4"/>
      <c r="O209" s="5"/>
    </row>
    <row r="210" spans="5:15" ht="14.25" customHeight="1" x14ac:dyDescent="0.25">
      <c r="E210" s="4"/>
      <c r="O210" s="5"/>
    </row>
    <row r="211" spans="5:15" ht="14.25" customHeight="1" x14ac:dyDescent="0.25">
      <c r="E211" s="4"/>
      <c r="O211" s="5"/>
    </row>
    <row r="212" spans="5:15" ht="14.25" customHeight="1" x14ac:dyDescent="0.25">
      <c r="E212" s="4"/>
      <c r="O212" s="5"/>
    </row>
    <row r="213" spans="5:15" ht="14.25" customHeight="1" x14ac:dyDescent="0.25">
      <c r="E213" s="4"/>
      <c r="O213" s="5"/>
    </row>
    <row r="214" spans="5:15" ht="14.25" customHeight="1" x14ac:dyDescent="0.25">
      <c r="E214" s="4"/>
      <c r="O214" s="5"/>
    </row>
    <row r="215" spans="5:15" ht="14.25" customHeight="1" x14ac:dyDescent="0.25">
      <c r="E215" s="4"/>
      <c r="O215" s="5"/>
    </row>
    <row r="216" spans="5:15" ht="14.25" customHeight="1" x14ac:dyDescent="0.25">
      <c r="E216" s="4"/>
      <c r="O216" s="5"/>
    </row>
    <row r="217" spans="5:15" ht="14.25" customHeight="1" x14ac:dyDescent="0.25">
      <c r="E217" s="4"/>
      <c r="O217" s="5"/>
    </row>
    <row r="218" spans="5:15" ht="14.25" customHeight="1" x14ac:dyDescent="0.25">
      <c r="E218" s="4"/>
      <c r="O218" s="5"/>
    </row>
    <row r="219" spans="5:15" ht="14.25" customHeight="1" x14ac:dyDescent="0.25">
      <c r="E219" s="4"/>
      <c r="O219" s="5"/>
    </row>
    <row r="220" spans="5:15" ht="14.25" customHeight="1" x14ac:dyDescent="0.25">
      <c r="E220" s="4"/>
      <c r="O220" s="5"/>
    </row>
    <row r="221" spans="5:15" ht="14.25" customHeight="1" x14ac:dyDescent="0.25">
      <c r="E221" s="4"/>
      <c r="O221" s="5"/>
    </row>
    <row r="222" spans="5:15" ht="14.25" customHeight="1" x14ac:dyDescent="0.25">
      <c r="E222" s="4"/>
      <c r="O222" s="5"/>
    </row>
    <row r="223" spans="5:15" ht="14.25" customHeight="1" x14ac:dyDescent="0.25">
      <c r="E223" s="4"/>
      <c r="O223" s="5"/>
    </row>
    <row r="224" spans="5:15" ht="14.25" customHeight="1" x14ac:dyDescent="0.25">
      <c r="E224" s="4"/>
      <c r="O224" s="5"/>
    </row>
    <row r="225" spans="5:15" ht="14.25" customHeight="1" x14ac:dyDescent="0.25">
      <c r="E225" s="4"/>
      <c r="O225" s="5"/>
    </row>
    <row r="226" spans="5:15" ht="14.25" customHeight="1" x14ac:dyDescent="0.25">
      <c r="E226" s="4"/>
      <c r="O226" s="5"/>
    </row>
    <row r="227" spans="5:15" ht="14.25" customHeight="1" x14ac:dyDescent="0.25">
      <c r="E227" s="4"/>
      <c r="O227" s="5"/>
    </row>
    <row r="228" spans="5:15" ht="14.25" customHeight="1" x14ac:dyDescent="0.25">
      <c r="E228" s="4"/>
      <c r="O228" s="5"/>
    </row>
    <row r="229" spans="5:15" ht="14.25" customHeight="1" x14ac:dyDescent="0.25">
      <c r="E229" s="4"/>
      <c r="O229" s="5"/>
    </row>
    <row r="230" spans="5:15" ht="14.25" customHeight="1" x14ac:dyDescent="0.25">
      <c r="E230" s="4"/>
      <c r="O230" s="5"/>
    </row>
    <row r="231" spans="5:15" ht="14.25" customHeight="1" x14ac:dyDescent="0.25">
      <c r="E231" s="4"/>
      <c r="O231" s="5"/>
    </row>
    <row r="232" spans="5:15" ht="14.25" customHeight="1" x14ac:dyDescent="0.25">
      <c r="E232" s="4"/>
      <c r="O232" s="5"/>
    </row>
    <row r="233" spans="5:15" ht="14.25" customHeight="1" x14ac:dyDescent="0.25">
      <c r="E233" s="4"/>
      <c r="O233" s="5"/>
    </row>
    <row r="234" spans="5:15" ht="14.25" customHeight="1" x14ac:dyDescent="0.25">
      <c r="E234" s="4"/>
      <c r="O234" s="5"/>
    </row>
    <row r="235" spans="5:15" ht="14.25" customHeight="1" x14ac:dyDescent="0.25">
      <c r="E235" s="4"/>
      <c r="O235" s="5"/>
    </row>
    <row r="236" spans="5:15" ht="14.25" customHeight="1" x14ac:dyDescent="0.25">
      <c r="E236" s="4"/>
      <c r="O236" s="5"/>
    </row>
    <row r="237" spans="5:15" ht="14.25" customHeight="1" x14ac:dyDescent="0.25">
      <c r="E237" s="4"/>
      <c r="O237" s="5"/>
    </row>
    <row r="238" spans="5:15" ht="14.25" customHeight="1" x14ac:dyDescent="0.25">
      <c r="E238" s="4"/>
      <c r="O238" s="5"/>
    </row>
    <row r="239" spans="5:15" ht="14.25" customHeight="1" x14ac:dyDescent="0.25">
      <c r="E239" s="4"/>
      <c r="O239" s="5"/>
    </row>
    <row r="240" spans="5:15" ht="14.25" customHeight="1" x14ac:dyDescent="0.25">
      <c r="E240" s="4"/>
      <c r="O240" s="5"/>
    </row>
    <row r="241" spans="5:15" ht="14.25" customHeight="1" x14ac:dyDescent="0.25">
      <c r="E241" s="4"/>
      <c r="O241" s="5"/>
    </row>
    <row r="242" spans="5:15" ht="14.25" customHeight="1" x14ac:dyDescent="0.25">
      <c r="E242" s="4"/>
      <c r="O242" s="5"/>
    </row>
    <row r="243" spans="5:15" ht="14.25" customHeight="1" x14ac:dyDescent="0.25">
      <c r="E243" s="4"/>
      <c r="O243" s="5"/>
    </row>
    <row r="244" spans="5:15" ht="14.25" customHeight="1" x14ac:dyDescent="0.25">
      <c r="E244" s="4"/>
      <c r="O244" s="5"/>
    </row>
    <row r="245" spans="5:15" ht="14.25" customHeight="1" x14ac:dyDescent="0.25">
      <c r="E245" s="4"/>
      <c r="O245" s="5"/>
    </row>
    <row r="246" spans="5:15" ht="14.25" customHeight="1" x14ac:dyDescent="0.25">
      <c r="E246" s="4"/>
      <c r="O246" s="5"/>
    </row>
    <row r="247" spans="5:15" ht="14.25" customHeight="1" x14ac:dyDescent="0.25">
      <c r="E247" s="4"/>
      <c r="O247" s="5"/>
    </row>
    <row r="248" spans="5:15" ht="14.25" customHeight="1" x14ac:dyDescent="0.25">
      <c r="E248" s="4"/>
      <c r="O248" s="5"/>
    </row>
    <row r="249" spans="5:15" ht="14.25" customHeight="1" x14ac:dyDescent="0.25">
      <c r="E249" s="4"/>
      <c r="O249" s="5"/>
    </row>
    <row r="250" spans="5:15" ht="14.25" customHeight="1" x14ac:dyDescent="0.25">
      <c r="E250" s="4"/>
      <c r="O250" s="5"/>
    </row>
    <row r="251" spans="5:15" ht="14.25" customHeight="1" x14ac:dyDescent="0.25">
      <c r="E251" s="4"/>
      <c r="O251" s="5"/>
    </row>
    <row r="252" spans="5:15" ht="14.25" customHeight="1" x14ac:dyDescent="0.25">
      <c r="E252" s="4"/>
      <c r="O252" s="5"/>
    </row>
    <row r="253" spans="5:15" ht="14.25" customHeight="1" x14ac:dyDescent="0.25">
      <c r="E253" s="4"/>
      <c r="O253" s="5"/>
    </row>
    <row r="254" spans="5:15" ht="14.25" customHeight="1" x14ac:dyDescent="0.25">
      <c r="E254" s="4"/>
      <c r="O254" s="5"/>
    </row>
    <row r="255" spans="5:15" ht="14.25" customHeight="1" x14ac:dyDescent="0.25">
      <c r="E255" s="4"/>
      <c r="O255" s="5"/>
    </row>
    <row r="256" spans="5:15" ht="14.25" customHeight="1" x14ac:dyDescent="0.25">
      <c r="E256" s="4"/>
      <c r="O256" s="5"/>
    </row>
    <row r="257" spans="5:15" ht="14.25" customHeight="1" x14ac:dyDescent="0.25">
      <c r="E257" s="4"/>
      <c r="O257" s="5"/>
    </row>
    <row r="258" spans="5:15" ht="14.25" customHeight="1" x14ac:dyDescent="0.25">
      <c r="E258" s="4"/>
      <c r="O258" s="5"/>
    </row>
    <row r="259" spans="5:15" ht="14.25" customHeight="1" x14ac:dyDescent="0.25">
      <c r="E259" s="4"/>
      <c r="O259" s="5"/>
    </row>
    <row r="260" spans="5:15" ht="14.25" customHeight="1" x14ac:dyDescent="0.25">
      <c r="E260" s="4"/>
      <c r="O260" s="5"/>
    </row>
    <row r="261" spans="5:15" ht="14.25" customHeight="1" x14ac:dyDescent="0.25">
      <c r="E261" s="4"/>
      <c r="O261" s="5"/>
    </row>
    <row r="262" spans="5:15" ht="14.25" customHeight="1" x14ac:dyDescent="0.25">
      <c r="E262" s="4"/>
      <c r="O262" s="5"/>
    </row>
    <row r="263" spans="5:15" ht="14.25" customHeight="1" x14ac:dyDescent="0.25">
      <c r="E263" s="4"/>
      <c r="O263" s="5"/>
    </row>
    <row r="264" spans="5:15" ht="14.25" customHeight="1" x14ac:dyDescent="0.25">
      <c r="E264" s="4"/>
      <c r="O264" s="5"/>
    </row>
    <row r="265" spans="5:15" ht="14.25" customHeight="1" x14ac:dyDescent="0.25">
      <c r="E265" s="4"/>
      <c r="O265" s="5"/>
    </row>
    <row r="266" spans="5:15" ht="14.25" customHeight="1" x14ac:dyDescent="0.25">
      <c r="E266" s="4"/>
      <c r="O266" s="5"/>
    </row>
    <row r="267" spans="5:15" ht="14.25" customHeight="1" x14ac:dyDescent="0.25">
      <c r="E267" s="4"/>
      <c r="O267" s="5"/>
    </row>
    <row r="268" spans="5:15" ht="14.25" customHeight="1" x14ac:dyDescent="0.25">
      <c r="E268" s="4"/>
      <c r="O268" s="5"/>
    </row>
    <row r="269" spans="5:15" ht="14.25" customHeight="1" x14ac:dyDescent="0.25">
      <c r="E269" s="4"/>
      <c r="O269" s="5"/>
    </row>
    <row r="270" spans="5:15" ht="14.25" customHeight="1" x14ac:dyDescent="0.25">
      <c r="E270" s="4"/>
      <c r="O270" s="5"/>
    </row>
    <row r="271" spans="5:15" ht="14.25" customHeight="1" x14ac:dyDescent="0.25">
      <c r="E271" s="4"/>
      <c r="O271" s="5"/>
    </row>
    <row r="272" spans="5:15" ht="14.25" customHeight="1" x14ac:dyDescent="0.25">
      <c r="E272" s="4"/>
      <c r="O272" s="5"/>
    </row>
    <row r="273" spans="5:15" ht="14.25" customHeight="1" x14ac:dyDescent="0.25">
      <c r="E273" s="4"/>
      <c r="O273" s="5"/>
    </row>
    <row r="274" spans="5:15" ht="14.25" customHeight="1" x14ac:dyDescent="0.25">
      <c r="E274" s="4"/>
      <c r="O274" s="5"/>
    </row>
    <row r="275" spans="5:15" ht="14.25" customHeight="1" x14ac:dyDescent="0.25">
      <c r="E275" s="4"/>
      <c r="O275" s="5"/>
    </row>
    <row r="276" spans="5:15" ht="14.25" customHeight="1" x14ac:dyDescent="0.25">
      <c r="E276" s="4"/>
      <c r="O276" s="5"/>
    </row>
    <row r="277" spans="5:15" ht="14.25" customHeight="1" x14ac:dyDescent="0.25">
      <c r="E277" s="4"/>
      <c r="O277" s="5"/>
    </row>
    <row r="278" spans="5:15" ht="14.25" customHeight="1" x14ac:dyDescent="0.25">
      <c r="E278" s="4"/>
      <c r="O278" s="5"/>
    </row>
    <row r="279" spans="5:15" ht="14.25" customHeight="1" x14ac:dyDescent="0.25">
      <c r="E279" s="4"/>
      <c r="O279" s="5"/>
    </row>
    <row r="280" spans="5:15" ht="14.25" customHeight="1" x14ac:dyDescent="0.25">
      <c r="E280" s="4"/>
      <c r="O280" s="5"/>
    </row>
    <row r="281" spans="5:15" ht="14.25" customHeight="1" x14ac:dyDescent="0.25">
      <c r="E281" s="4"/>
      <c r="O281" s="5"/>
    </row>
    <row r="282" spans="5:15" ht="14.25" customHeight="1" x14ac:dyDescent="0.25">
      <c r="E282" s="4"/>
      <c r="O282" s="5"/>
    </row>
    <row r="283" spans="5:15" ht="14.25" customHeight="1" x14ac:dyDescent="0.25">
      <c r="E283" s="4"/>
      <c r="O283" s="5"/>
    </row>
    <row r="284" spans="5:15" ht="14.25" customHeight="1" x14ac:dyDescent="0.25">
      <c r="E284" s="4"/>
      <c r="O284" s="5"/>
    </row>
    <row r="285" spans="5:15" ht="14.25" customHeight="1" x14ac:dyDescent="0.25">
      <c r="E285" s="4"/>
      <c r="O285" s="5"/>
    </row>
    <row r="286" spans="5:15" ht="14.25" customHeight="1" x14ac:dyDescent="0.25">
      <c r="E286" s="4"/>
      <c r="O286" s="5"/>
    </row>
    <row r="287" spans="5:15" ht="14.25" customHeight="1" x14ac:dyDescent="0.25">
      <c r="E287" s="4"/>
      <c r="O287" s="5"/>
    </row>
    <row r="288" spans="5:15" ht="14.25" customHeight="1" x14ac:dyDescent="0.25">
      <c r="E288" s="4"/>
      <c r="O288" s="5"/>
    </row>
    <row r="289" spans="5:15" ht="14.25" customHeight="1" x14ac:dyDescent="0.25">
      <c r="E289" s="4"/>
      <c r="O289" s="5"/>
    </row>
    <row r="290" spans="5:15" ht="14.25" customHeight="1" x14ac:dyDescent="0.25">
      <c r="E290" s="4"/>
      <c r="O290" s="5"/>
    </row>
    <row r="291" spans="5:15" ht="14.25" customHeight="1" x14ac:dyDescent="0.25">
      <c r="E291" s="4"/>
      <c r="O291" s="5"/>
    </row>
    <row r="292" spans="5:15" ht="14.25" customHeight="1" x14ac:dyDescent="0.25">
      <c r="E292" s="4"/>
      <c r="O292" s="5"/>
    </row>
    <row r="293" spans="5:15" ht="14.25" customHeight="1" x14ac:dyDescent="0.25">
      <c r="E293" s="4"/>
      <c r="O293" s="5"/>
    </row>
    <row r="294" spans="5:15" ht="14.25" customHeight="1" x14ac:dyDescent="0.25">
      <c r="E294" s="4"/>
      <c r="O294" s="5"/>
    </row>
    <row r="295" spans="5:15" ht="14.25" customHeight="1" x14ac:dyDescent="0.25">
      <c r="E295" s="4"/>
      <c r="O295" s="5"/>
    </row>
    <row r="296" spans="5:15" ht="14.25" customHeight="1" x14ac:dyDescent="0.25">
      <c r="E296" s="4"/>
      <c r="O296" s="5"/>
    </row>
    <row r="297" spans="5:15" ht="14.25" customHeight="1" x14ac:dyDescent="0.25">
      <c r="E297" s="4"/>
      <c r="O297" s="5"/>
    </row>
    <row r="298" spans="5:15" ht="14.25" customHeight="1" x14ac:dyDescent="0.25">
      <c r="E298" s="4"/>
      <c r="O298" s="5"/>
    </row>
    <row r="299" spans="5:15" ht="14.25" customHeight="1" x14ac:dyDescent="0.25">
      <c r="E299" s="4"/>
      <c r="O299" s="5"/>
    </row>
    <row r="300" spans="5:15" ht="14.25" customHeight="1" x14ac:dyDescent="0.25">
      <c r="E300" s="4"/>
      <c r="O300" s="5"/>
    </row>
    <row r="301" spans="5:15" ht="14.25" customHeight="1" x14ac:dyDescent="0.25">
      <c r="E301" s="4"/>
      <c r="O301" s="5"/>
    </row>
    <row r="302" spans="5:15" ht="14.25" customHeight="1" x14ac:dyDescent="0.25">
      <c r="E302" s="4"/>
      <c r="O302" s="5"/>
    </row>
    <row r="303" spans="5:15" ht="14.25" customHeight="1" x14ac:dyDescent="0.25">
      <c r="E303" s="4"/>
      <c r="O303" s="5"/>
    </row>
    <row r="304" spans="5:15" ht="14.25" customHeight="1" x14ac:dyDescent="0.25">
      <c r="E304" s="4"/>
      <c r="O304" s="5"/>
    </row>
    <row r="305" spans="5:15" ht="14.25" customHeight="1" x14ac:dyDescent="0.25">
      <c r="E305" s="4"/>
      <c r="O305" s="5"/>
    </row>
    <row r="306" spans="5:15" ht="14.25" customHeight="1" x14ac:dyDescent="0.25">
      <c r="E306" s="4"/>
      <c r="O306" s="5"/>
    </row>
    <row r="307" spans="5:15" ht="14.25" customHeight="1" x14ac:dyDescent="0.25">
      <c r="E307" s="4"/>
      <c r="O307" s="5"/>
    </row>
    <row r="308" spans="5:15" ht="14.25" customHeight="1" x14ac:dyDescent="0.25">
      <c r="E308" s="4"/>
      <c r="O308" s="5"/>
    </row>
    <row r="309" spans="5:15" ht="14.25" customHeight="1" x14ac:dyDescent="0.25">
      <c r="E309" s="4"/>
      <c r="O309" s="5"/>
    </row>
    <row r="310" spans="5:15" ht="14.25" customHeight="1" x14ac:dyDescent="0.25">
      <c r="E310" s="4"/>
      <c r="O310" s="5"/>
    </row>
    <row r="311" spans="5:15" ht="14.25" customHeight="1" x14ac:dyDescent="0.25">
      <c r="E311" s="4"/>
      <c r="O311" s="5"/>
    </row>
    <row r="312" spans="5:15" ht="14.25" customHeight="1" x14ac:dyDescent="0.25">
      <c r="E312" s="4"/>
      <c r="O312" s="5"/>
    </row>
    <row r="313" spans="5:15" ht="14.25" customHeight="1" x14ac:dyDescent="0.25">
      <c r="E313" s="4"/>
      <c r="O313" s="5"/>
    </row>
    <row r="314" spans="5:15" ht="14.25" customHeight="1" x14ac:dyDescent="0.25">
      <c r="E314" s="4"/>
      <c r="O314" s="5"/>
    </row>
    <row r="315" spans="5:15" ht="14.25" customHeight="1" x14ac:dyDescent="0.25">
      <c r="E315" s="4"/>
      <c r="O315" s="5"/>
    </row>
    <row r="316" spans="5:15" ht="14.25" customHeight="1" x14ac:dyDescent="0.25">
      <c r="E316" s="4"/>
      <c r="O316" s="5"/>
    </row>
    <row r="317" spans="5:15" ht="14.25" customHeight="1" x14ac:dyDescent="0.25">
      <c r="E317" s="4"/>
      <c r="O317" s="5"/>
    </row>
    <row r="318" spans="5:15" ht="14.25" customHeight="1" x14ac:dyDescent="0.25">
      <c r="E318" s="4"/>
      <c r="O318" s="5"/>
    </row>
    <row r="319" spans="5:15" ht="14.25" customHeight="1" x14ac:dyDescent="0.25">
      <c r="E319" s="4"/>
      <c r="O319" s="5"/>
    </row>
    <row r="320" spans="5:15" ht="14.25" customHeight="1" x14ac:dyDescent="0.25">
      <c r="E320" s="4"/>
      <c r="O320" s="5"/>
    </row>
    <row r="321" spans="5:15" ht="14.25" customHeight="1" x14ac:dyDescent="0.25">
      <c r="E321" s="4"/>
      <c r="O321" s="5"/>
    </row>
    <row r="322" spans="5:15" ht="14.25" customHeight="1" x14ac:dyDescent="0.25">
      <c r="E322" s="4"/>
      <c r="O322" s="5"/>
    </row>
    <row r="323" spans="5:15" ht="14.25" customHeight="1" x14ac:dyDescent="0.25">
      <c r="E323" s="4"/>
      <c r="O323" s="5"/>
    </row>
    <row r="324" spans="5:15" ht="14.25" customHeight="1" x14ac:dyDescent="0.25">
      <c r="E324" s="4"/>
      <c r="O324" s="5"/>
    </row>
    <row r="325" spans="5:15" ht="14.25" customHeight="1" x14ac:dyDescent="0.25">
      <c r="E325" s="4"/>
      <c r="O325" s="5"/>
    </row>
    <row r="326" spans="5:15" ht="14.25" customHeight="1" x14ac:dyDescent="0.25">
      <c r="E326" s="4"/>
      <c r="O326" s="5"/>
    </row>
    <row r="327" spans="5:15" ht="14.25" customHeight="1" x14ac:dyDescent="0.25">
      <c r="E327" s="4"/>
      <c r="O327" s="5"/>
    </row>
    <row r="328" spans="5:15" ht="14.25" customHeight="1" x14ac:dyDescent="0.25">
      <c r="E328" s="4"/>
      <c r="O328" s="5"/>
    </row>
    <row r="329" spans="5:15" ht="14.25" customHeight="1" x14ac:dyDescent="0.25">
      <c r="E329" s="4"/>
      <c r="O329" s="5"/>
    </row>
    <row r="330" spans="5:15" ht="14.25" customHeight="1" x14ac:dyDescent="0.25">
      <c r="E330" s="4"/>
      <c r="O330" s="5"/>
    </row>
    <row r="331" spans="5:15" ht="14.25" customHeight="1" x14ac:dyDescent="0.25">
      <c r="E331" s="4"/>
      <c r="O331" s="5"/>
    </row>
    <row r="332" spans="5:15" ht="14.25" customHeight="1" x14ac:dyDescent="0.25">
      <c r="E332" s="4"/>
      <c r="O332" s="5"/>
    </row>
    <row r="333" spans="5:15" ht="14.25" customHeight="1" x14ac:dyDescent="0.25">
      <c r="E333" s="4"/>
      <c r="O333" s="5"/>
    </row>
    <row r="334" spans="5:15" ht="14.25" customHeight="1" x14ac:dyDescent="0.25">
      <c r="E334" s="4"/>
      <c r="O334" s="5"/>
    </row>
    <row r="335" spans="5:15" ht="14.25" customHeight="1" x14ac:dyDescent="0.25">
      <c r="E335" s="4"/>
      <c r="O335" s="5"/>
    </row>
    <row r="336" spans="5:15" ht="14.25" customHeight="1" x14ac:dyDescent="0.25">
      <c r="E336" s="4"/>
      <c r="O336" s="5"/>
    </row>
    <row r="337" spans="5:15" ht="14.25" customHeight="1" x14ac:dyDescent="0.25">
      <c r="E337" s="4"/>
      <c r="O337" s="5"/>
    </row>
    <row r="338" spans="5:15" ht="14.25" customHeight="1" x14ac:dyDescent="0.25">
      <c r="E338" s="4"/>
      <c r="O338" s="5"/>
    </row>
    <row r="339" spans="5:15" ht="14.25" customHeight="1" x14ac:dyDescent="0.25">
      <c r="E339" s="4"/>
      <c r="O339" s="5"/>
    </row>
    <row r="340" spans="5:15" ht="14.25" customHeight="1" x14ac:dyDescent="0.25">
      <c r="E340" s="4"/>
      <c r="O340" s="5"/>
    </row>
    <row r="341" spans="5:15" ht="14.25" customHeight="1" x14ac:dyDescent="0.25">
      <c r="E341" s="4"/>
      <c r="O341" s="5"/>
    </row>
    <row r="342" spans="5:15" ht="14.25" customHeight="1" x14ac:dyDescent="0.25">
      <c r="E342" s="4"/>
      <c r="O342" s="5"/>
    </row>
    <row r="343" spans="5:15" ht="14.25" customHeight="1" x14ac:dyDescent="0.25">
      <c r="E343" s="4"/>
      <c r="O343" s="5"/>
    </row>
    <row r="344" spans="5:15" ht="14.25" customHeight="1" x14ac:dyDescent="0.25">
      <c r="E344" s="4"/>
      <c r="O344" s="5"/>
    </row>
    <row r="345" spans="5:15" ht="14.25" customHeight="1" x14ac:dyDescent="0.25">
      <c r="E345" s="4"/>
      <c r="O345" s="5"/>
    </row>
    <row r="346" spans="5:15" ht="14.25" customHeight="1" x14ac:dyDescent="0.25">
      <c r="E346" s="4"/>
      <c r="O346" s="5"/>
    </row>
    <row r="347" spans="5:15" ht="14.25" customHeight="1" x14ac:dyDescent="0.25">
      <c r="E347" s="4"/>
      <c r="O347" s="5"/>
    </row>
    <row r="348" spans="5:15" ht="14.25" customHeight="1" x14ac:dyDescent="0.25">
      <c r="E348" s="4"/>
      <c r="O348" s="5"/>
    </row>
    <row r="349" spans="5:15" ht="14.25" customHeight="1" x14ac:dyDescent="0.25">
      <c r="E349" s="4"/>
      <c r="O349" s="5"/>
    </row>
    <row r="350" spans="5:15" ht="14.25" customHeight="1" x14ac:dyDescent="0.25">
      <c r="E350" s="4"/>
      <c r="O350" s="5"/>
    </row>
    <row r="351" spans="5:15" ht="14.25" customHeight="1" x14ac:dyDescent="0.25">
      <c r="E351" s="4"/>
      <c r="O351" s="5"/>
    </row>
    <row r="352" spans="5:15" ht="14.25" customHeight="1" x14ac:dyDescent="0.25">
      <c r="E352" s="4"/>
      <c r="O352" s="5"/>
    </row>
    <row r="353" spans="5:15" ht="14.25" customHeight="1" x14ac:dyDescent="0.25">
      <c r="E353" s="4"/>
      <c r="O353" s="5"/>
    </row>
    <row r="354" spans="5:15" ht="14.25" customHeight="1" x14ac:dyDescent="0.25">
      <c r="E354" s="4"/>
      <c r="O354" s="5"/>
    </row>
    <row r="355" spans="5:15" ht="14.25" customHeight="1" x14ac:dyDescent="0.25">
      <c r="E355" s="4"/>
      <c r="O355" s="5"/>
    </row>
    <row r="356" spans="5:15" ht="14.25" customHeight="1" x14ac:dyDescent="0.25">
      <c r="E356" s="4"/>
      <c r="O356" s="5"/>
    </row>
    <row r="357" spans="5:15" ht="14.25" customHeight="1" x14ac:dyDescent="0.25">
      <c r="E357" s="4"/>
      <c r="O357" s="5"/>
    </row>
    <row r="358" spans="5:15" ht="14.25" customHeight="1" x14ac:dyDescent="0.25">
      <c r="E358" s="4"/>
      <c r="O358" s="5"/>
    </row>
    <row r="359" spans="5:15" ht="14.25" customHeight="1" x14ac:dyDescent="0.25">
      <c r="E359" s="4"/>
      <c r="O359" s="5"/>
    </row>
    <row r="360" spans="5:15" ht="14.25" customHeight="1" x14ac:dyDescent="0.25">
      <c r="E360" s="4"/>
      <c r="O360" s="5"/>
    </row>
    <row r="361" spans="5:15" ht="14.25" customHeight="1" x14ac:dyDescent="0.25">
      <c r="E361" s="4"/>
      <c r="O361" s="5"/>
    </row>
    <row r="362" spans="5:15" ht="14.25" customHeight="1" x14ac:dyDescent="0.25">
      <c r="E362" s="4"/>
      <c r="O362" s="5"/>
    </row>
    <row r="363" spans="5:15" ht="14.25" customHeight="1" x14ac:dyDescent="0.25">
      <c r="E363" s="4"/>
      <c r="O363" s="5"/>
    </row>
    <row r="364" spans="5:15" ht="14.25" customHeight="1" x14ac:dyDescent="0.25">
      <c r="E364" s="4"/>
      <c r="O364" s="5"/>
    </row>
    <row r="365" spans="5:15" ht="14.25" customHeight="1" x14ac:dyDescent="0.25">
      <c r="E365" s="4"/>
      <c r="O365" s="5"/>
    </row>
    <row r="366" spans="5:15" ht="14.25" customHeight="1" x14ac:dyDescent="0.25">
      <c r="E366" s="4"/>
      <c r="O366" s="5"/>
    </row>
    <row r="367" spans="5:15" ht="14.25" customHeight="1" x14ac:dyDescent="0.25">
      <c r="E367" s="4"/>
      <c r="O367" s="5"/>
    </row>
    <row r="368" spans="5:15" ht="14.25" customHeight="1" x14ac:dyDescent="0.25">
      <c r="E368" s="4"/>
      <c r="O368" s="5"/>
    </row>
    <row r="369" spans="5:15" ht="14.25" customHeight="1" x14ac:dyDescent="0.25">
      <c r="E369" s="4"/>
      <c r="O369" s="5"/>
    </row>
    <row r="370" spans="5:15" ht="14.25" customHeight="1" x14ac:dyDescent="0.25">
      <c r="E370" s="4"/>
      <c r="O370" s="5"/>
    </row>
    <row r="371" spans="5:15" ht="14.25" customHeight="1" x14ac:dyDescent="0.25">
      <c r="E371" s="4"/>
      <c r="O371" s="5"/>
    </row>
    <row r="372" spans="5:15" ht="14.25" customHeight="1" x14ac:dyDescent="0.25">
      <c r="E372" s="4"/>
      <c r="O372" s="5"/>
    </row>
    <row r="373" spans="5:15" ht="14.25" customHeight="1" x14ac:dyDescent="0.25">
      <c r="E373" s="4"/>
      <c r="O373" s="5"/>
    </row>
    <row r="374" spans="5:15" ht="14.25" customHeight="1" x14ac:dyDescent="0.25">
      <c r="E374" s="4"/>
      <c r="O374" s="5"/>
    </row>
    <row r="375" spans="5:15" ht="14.25" customHeight="1" x14ac:dyDescent="0.25">
      <c r="E375" s="4"/>
      <c r="O375" s="5"/>
    </row>
    <row r="376" spans="5:15" ht="14.25" customHeight="1" x14ac:dyDescent="0.25">
      <c r="E376" s="4"/>
      <c r="O376" s="5"/>
    </row>
    <row r="377" spans="5:15" ht="14.25" customHeight="1" x14ac:dyDescent="0.25">
      <c r="E377" s="4"/>
      <c r="O377" s="5"/>
    </row>
    <row r="378" spans="5:15" ht="14.25" customHeight="1" x14ac:dyDescent="0.25">
      <c r="E378" s="4"/>
      <c r="O378" s="5"/>
    </row>
    <row r="379" spans="5:15" ht="14.25" customHeight="1" x14ac:dyDescent="0.25">
      <c r="E379" s="4"/>
      <c r="O379" s="5"/>
    </row>
    <row r="380" spans="5:15" ht="14.25" customHeight="1" x14ac:dyDescent="0.25">
      <c r="E380" s="4"/>
      <c r="O380" s="5"/>
    </row>
    <row r="381" spans="5:15" ht="14.25" customHeight="1" x14ac:dyDescent="0.25">
      <c r="E381" s="4"/>
      <c r="O381" s="5"/>
    </row>
    <row r="382" spans="5:15" ht="14.25" customHeight="1" x14ac:dyDescent="0.25">
      <c r="E382" s="4"/>
      <c r="O382" s="5"/>
    </row>
    <row r="383" spans="5:15" ht="14.25" customHeight="1" x14ac:dyDescent="0.25">
      <c r="E383" s="4"/>
      <c r="O383" s="5"/>
    </row>
    <row r="384" spans="5:15" ht="14.25" customHeight="1" x14ac:dyDescent="0.25">
      <c r="E384" s="4"/>
      <c r="O384" s="5"/>
    </row>
    <row r="385" spans="5:15" ht="14.25" customHeight="1" x14ac:dyDescent="0.25">
      <c r="E385" s="4"/>
      <c r="O385" s="5"/>
    </row>
    <row r="386" spans="5:15" ht="14.25" customHeight="1" x14ac:dyDescent="0.25">
      <c r="E386" s="4"/>
      <c r="O386" s="5"/>
    </row>
    <row r="387" spans="5:15" ht="14.25" customHeight="1" x14ac:dyDescent="0.25">
      <c r="E387" s="4"/>
      <c r="O387" s="5"/>
    </row>
    <row r="388" spans="5:15" ht="14.25" customHeight="1" x14ac:dyDescent="0.25">
      <c r="E388" s="4"/>
      <c r="O388" s="5"/>
    </row>
    <row r="389" spans="5:15" ht="14.25" customHeight="1" x14ac:dyDescent="0.25">
      <c r="E389" s="4"/>
      <c r="O389" s="5"/>
    </row>
    <row r="390" spans="5:15" ht="14.25" customHeight="1" x14ac:dyDescent="0.25">
      <c r="E390" s="4"/>
      <c r="O390" s="5"/>
    </row>
    <row r="391" spans="5:15" ht="14.25" customHeight="1" x14ac:dyDescent="0.25">
      <c r="E391" s="4"/>
      <c r="O391" s="5"/>
    </row>
    <row r="392" spans="5:15" ht="14.25" customHeight="1" x14ac:dyDescent="0.25">
      <c r="E392" s="4"/>
      <c r="O392" s="5"/>
    </row>
    <row r="393" spans="5:15" ht="14.25" customHeight="1" x14ac:dyDescent="0.25">
      <c r="E393" s="4"/>
      <c r="O393" s="5"/>
    </row>
    <row r="394" spans="5:15" ht="14.25" customHeight="1" x14ac:dyDescent="0.25">
      <c r="E394" s="4"/>
      <c r="O394" s="5"/>
    </row>
    <row r="395" spans="5:15" ht="14.25" customHeight="1" x14ac:dyDescent="0.25">
      <c r="E395" s="4"/>
      <c r="O395" s="5"/>
    </row>
    <row r="396" spans="5:15" ht="14.25" customHeight="1" x14ac:dyDescent="0.25">
      <c r="E396" s="4"/>
      <c r="O396" s="5"/>
    </row>
    <row r="397" spans="5:15" ht="14.25" customHeight="1" x14ac:dyDescent="0.25">
      <c r="E397" s="4"/>
      <c r="O397" s="5"/>
    </row>
    <row r="398" spans="5:15" ht="14.25" customHeight="1" x14ac:dyDescent="0.25">
      <c r="E398" s="4"/>
      <c r="O398" s="5"/>
    </row>
    <row r="399" spans="5:15" ht="14.25" customHeight="1" x14ac:dyDescent="0.25">
      <c r="E399" s="4"/>
      <c r="O399" s="5"/>
    </row>
    <row r="400" spans="5:15" ht="14.25" customHeight="1" x14ac:dyDescent="0.25">
      <c r="E400" s="4"/>
      <c r="O400" s="5"/>
    </row>
    <row r="401" spans="5:15" ht="14.25" customHeight="1" x14ac:dyDescent="0.25">
      <c r="E401" s="4"/>
      <c r="O401" s="5"/>
    </row>
    <row r="402" spans="5:15" ht="14.25" customHeight="1" x14ac:dyDescent="0.25">
      <c r="E402" s="4"/>
      <c r="O402" s="5"/>
    </row>
    <row r="403" spans="5:15" ht="14.25" customHeight="1" x14ac:dyDescent="0.25">
      <c r="E403" s="4"/>
      <c r="O403" s="5"/>
    </row>
    <row r="404" spans="5:15" ht="14.25" customHeight="1" x14ac:dyDescent="0.25">
      <c r="E404" s="4"/>
      <c r="O404" s="5"/>
    </row>
    <row r="405" spans="5:15" ht="14.25" customHeight="1" x14ac:dyDescent="0.25">
      <c r="E405" s="4"/>
      <c r="O405" s="5"/>
    </row>
    <row r="406" spans="5:15" ht="14.25" customHeight="1" x14ac:dyDescent="0.25">
      <c r="E406" s="4"/>
      <c r="O406" s="5"/>
    </row>
    <row r="407" spans="5:15" ht="14.25" customHeight="1" x14ac:dyDescent="0.25">
      <c r="E407" s="4"/>
      <c r="O407" s="5"/>
    </row>
    <row r="408" spans="5:15" ht="14.25" customHeight="1" x14ac:dyDescent="0.25">
      <c r="E408" s="4"/>
      <c r="O408" s="5"/>
    </row>
    <row r="409" spans="5:15" ht="14.25" customHeight="1" x14ac:dyDescent="0.25">
      <c r="E409" s="4"/>
      <c r="O409" s="5"/>
    </row>
    <row r="410" spans="5:15" ht="14.25" customHeight="1" x14ac:dyDescent="0.25">
      <c r="E410" s="4"/>
      <c r="O410" s="5"/>
    </row>
    <row r="411" spans="5:15" ht="14.25" customHeight="1" x14ac:dyDescent="0.25">
      <c r="E411" s="4"/>
      <c r="O411" s="5"/>
    </row>
    <row r="412" spans="5:15" ht="14.25" customHeight="1" x14ac:dyDescent="0.25">
      <c r="E412" s="4"/>
      <c r="O412" s="5"/>
    </row>
    <row r="413" spans="5:15" ht="14.25" customHeight="1" x14ac:dyDescent="0.25">
      <c r="E413" s="4"/>
      <c r="O413" s="5"/>
    </row>
    <row r="414" spans="5:15" ht="14.25" customHeight="1" x14ac:dyDescent="0.25">
      <c r="E414" s="4"/>
      <c r="O414" s="5"/>
    </row>
    <row r="415" spans="5:15" ht="14.25" customHeight="1" x14ac:dyDescent="0.25">
      <c r="E415" s="4"/>
      <c r="O415" s="5"/>
    </row>
    <row r="416" spans="5:15" ht="14.25" customHeight="1" x14ac:dyDescent="0.25">
      <c r="E416" s="4"/>
      <c r="O416" s="5"/>
    </row>
    <row r="417" spans="5:15" ht="14.25" customHeight="1" x14ac:dyDescent="0.25">
      <c r="E417" s="4"/>
      <c r="O417" s="5"/>
    </row>
    <row r="418" spans="5:15" ht="14.25" customHeight="1" x14ac:dyDescent="0.25">
      <c r="E418" s="4"/>
      <c r="O418" s="5"/>
    </row>
    <row r="419" spans="5:15" ht="14.25" customHeight="1" x14ac:dyDescent="0.25">
      <c r="E419" s="4"/>
      <c r="O419" s="5"/>
    </row>
    <row r="420" spans="5:15" ht="14.25" customHeight="1" x14ac:dyDescent="0.25">
      <c r="E420" s="4"/>
      <c r="O420" s="5"/>
    </row>
    <row r="421" spans="5:15" ht="14.25" customHeight="1" x14ac:dyDescent="0.25">
      <c r="E421" s="4"/>
      <c r="O421" s="5"/>
    </row>
    <row r="422" spans="5:15" ht="14.25" customHeight="1" x14ac:dyDescent="0.25">
      <c r="E422" s="4"/>
      <c r="O422" s="5"/>
    </row>
    <row r="423" spans="5:15" ht="14.25" customHeight="1" x14ac:dyDescent="0.25">
      <c r="E423" s="4"/>
      <c r="O423" s="5"/>
    </row>
    <row r="424" spans="5:15" ht="14.25" customHeight="1" x14ac:dyDescent="0.25">
      <c r="E424" s="4"/>
      <c r="O424" s="5"/>
    </row>
    <row r="425" spans="5:15" ht="14.25" customHeight="1" x14ac:dyDescent="0.25">
      <c r="E425" s="4"/>
      <c r="O425" s="5"/>
    </row>
    <row r="426" spans="5:15" ht="14.25" customHeight="1" x14ac:dyDescent="0.25">
      <c r="E426" s="4"/>
      <c r="O426" s="5"/>
    </row>
    <row r="427" spans="5:15" ht="14.25" customHeight="1" x14ac:dyDescent="0.25">
      <c r="E427" s="4"/>
      <c r="O427" s="5"/>
    </row>
    <row r="428" spans="5:15" ht="14.25" customHeight="1" x14ac:dyDescent="0.25">
      <c r="E428" s="4"/>
      <c r="O428" s="5"/>
    </row>
    <row r="429" spans="5:15" ht="14.25" customHeight="1" x14ac:dyDescent="0.25">
      <c r="E429" s="4"/>
      <c r="O429" s="5"/>
    </row>
    <row r="430" spans="5:15" ht="14.25" customHeight="1" x14ac:dyDescent="0.25">
      <c r="E430" s="4"/>
      <c r="O430" s="5"/>
    </row>
    <row r="431" spans="5:15" ht="14.25" customHeight="1" x14ac:dyDescent="0.25">
      <c r="E431" s="4"/>
      <c r="O431" s="5"/>
    </row>
    <row r="432" spans="5:15" ht="14.25" customHeight="1" x14ac:dyDescent="0.25">
      <c r="E432" s="4"/>
      <c r="O432" s="5"/>
    </row>
    <row r="433" spans="5:15" ht="14.25" customHeight="1" x14ac:dyDescent="0.25">
      <c r="E433" s="4"/>
      <c r="O433" s="5"/>
    </row>
    <row r="434" spans="5:15" ht="14.25" customHeight="1" x14ac:dyDescent="0.25">
      <c r="E434" s="4"/>
      <c r="O434" s="5"/>
    </row>
    <row r="435" spans="5:15" ht="14.25" customHeight="1" x14ac:dyDescent="0.25">
      <c r="E435" s="4"/>
      <c r="O435" s="5"/>
    </row>
    <row r="436" spans="5:15" ht="14.25" customHeight="1" x14ac:dyDescent="0.25">
      <c r="E436" s="4"/>
      <c r="O436" s="5"/>
    </row>
    <row r="437" spans="5:15" ht="14.25" customHeight="1" x14ac:dyDescent="0.25">
      <c r="E437" s="4"/>
      <c r="O437" s="5"/>
    </row>
    <row r="438" spans="5:15" ht="14.25" customHeight="1" x14ac:dyDescent="0.25">
      <c r="E438" s="4"/>
      <c r="O438" s="5"/>
    </row>
    <row r="439" spans="5:15" ht="14.25" customHeight="1" x14ac:dyDescent="0.25">
      <c r="E439" s="4"/>
      <c r="O439" s="5"/>
    </row>
    <row r="440" spans="5:15" ht="14.25" customHeight="1" x14ac:dyDescent="0.25">
      <c r="E440" s="4"/>
      <c r="O440" s="5"/>
    </row>
    <row r="441" spans="5:15" ht="14.25" customHeight="1" x14ac:dyDescent="0.25">
      <c r="E441" s="4"/>
      <c r="O441" s="5"/>
    </row>
    <row r="442" spans="5:15" ht="14.25" customHeight="1" x14ac:dyDescent="0.25">
      <c r="E442" s="4"/>
      <c r="O442" s="5"/>
    </row>
    <row r="443" spans="5:15" ht="14.25" customHeight="1" x14ac:dyDescent="0.25">
      <c r="E443" s="4"/>
      <c r="O443" s="5"/>
    </row>
    <row r="444" spans="5:15" ht="14.25" customHeight="1" x14ac:dyDescent="0.25">
      <c r="E444" s="4"/>
      <c r="O444" s="5"/>
    </row>
    <row r="445" spans="5:15" ht="14.25" customHeight="1" x14ac:dyDescent="0.25">
      <c r="E445" s="4"/>
      <c r="O445" s="5"/>
    </row>
    <row r="446" spans="5:15" ht="14.25" customHeight="1" x14ac:dyDescent="0.25">
      <c r="E446" s="4"/>
      <c r="O446" s="5"/>
    </row>
    <row r="447" spans="5:15" ht="14.25" customHeight="1" x14ac:dyDescent="0.25">
      <c r="E447" s="4"/>
      <c r="O447" s="5"/>
    </row>
    <row r="448" spans="5:15" ht="14.25" customHeight="1" x14ac:dyDescent="0.25">
      <c r="E448" s="4"/>
      <c r="O448" s="5"/>
    </row>
    <row r="449" spans="5:15" ht="14.25" customHeight="1" x14ac:dyDescent="0.25">
      <c r="E449" s="4"/>
      <c r="O449" s="5"/>
    </row>
    <row r="450" spans="5:15" ht="14.25" customHeight="1" x14ac:dyDescent="0.25">
      <c r="E450" s="4"/>
      <c r="O450" s="5"/>
    </row>
    <row r="451" spans="5:15" ht="14.25" customHeight="1" x14ac:dyDescent="0.25">
      <c r="E451" s="4"/>
      <c r="O451" s="5"/>
    </row>
    <row r="452" spans="5:15" ht="14.25" customHeight="1" x14ac:dyDescent="0.25">
      <c r="E452" s="4"/>
      <c r="O452" s="5"/>
    </row>
    <row r="453" spans="5:15" ht="14.25" customHeight="1" x14ac:dyDescent="0.25">
      <c r="E453" s="4"/>
      <c r="O453" s="5"/>
    </row>
    <row r="454" spans="5:15" ht="14.25" customHeight="1" x14ac:dyDescent="0.25">
      <c r="E454" s="4"/>
      <c r="O454" s="5"/>
    </row>
    <row r="455" spans="5:15" ht="14.25" customHeight="1" x14ac:dyDescent="0.25">
      <c r="E455" s="4"/>
      <c r="O455" s="5"/>
    </row>
    <row r="456" spans="5:15" ht="14.25" customHeight="1" x14ac:dyDescent="0.25">
      <c r="E456" s="4"/>
      <c r="O456" s="5"/>
    </row>
    <row r="457" spans="5:15" ht="14.25" customHeight="1" x14ac:dyDescent="0.25">
      <c r="E457" s="4"/>
      <c r="O457" s="5"/>
    </row>
    <row r="458" spans="5:15" ht="14.25" customHeight="1" x14ac:dyDescent="0.25">
      <c r="E458" s="4"/>
      <c r="O458" s="5"/>
    </row>
    <row r="459" spans="5:15" ht="14.25" customHeight="1" x14ac:dyDescent="0.25">
      <c r="E459" s="4"/>
      <c r="O459" s="5"/>
    </row>
    <row r="460" spans="5:15" ht="14.25" customHeight="1" x14ac:dyDescent="0.25">
      <c r="E460" s="4"/>
      <c r="O460" s="5"/>
    </row>
    <row r="461" spans="5:15" ht="14.25" customHeight="1" x14ac:dyDescent="0.25">
      <c r="E461" s="4"/>
      <c r="O461" s="5"/>
    </row>
    <row r="462" spans="5:15" ht="14.25" customHeight="1" x14ac:dyDescent="0.25">
      <c r="E462" s="4"/>
      <c r="O462" s="5"/>
    </row>
    <row r="463" spans="5:15" ht="14.25" customHeight="1" x14ac:dyDescent="0.25">
      <c r="E463" s="4"/>
      <c r="O463" s="5"/>
    </row>
    <row r="464" spans="5:15" ht="14.25" customHeight="1" x14ac:dyDescent="0.25">
      <c r="E464" s="4"/>
      <c r="O464" s="5"/>
    </row>
    <row r="465" spans="5:15" ht="14.25" customHeight="1" x14ac:dyDescent="0.25">
      <c r="E465" s="4"/>
      <c r="O465" s="5"/>
    </row>
    <row r="466" spans="5:15" ht="14.25" customHeight="1" x14ac:dyDescent="0.25">
      <c r="E466" s="4"/>
      <c r="O466" s="5"/>
    </row>
    <row r="467" spans="5:15" ht="14.25" customHeight="1" x14ac:dyDescent="0.25">
      <c r="E467" s="4"/>
      <c r="O467" s="5"/>
    </row>
    <row r="468" spans="5:15" ht="14.25" customHeight="1" x14ac:dyDescent="0.25">
      <c r="E468" s="4"/>
      <c r="O468" s="5"/>
    </row>
    <row r="469" spans="5:15" ht="14.25" customHeight="1" x14ac:dyDescent="0.25">
      <c r="E469" s="4"/>
      <c r="O469" s="5"/>
    </row>
    <row r="470" spans="5:15" ht="14.25" customHeight="1" x14ac:dyDescent="0.25">
      <c r="E470" s="4"/>
      <c r="O470" s="5"/>
    </row>
    <row r="471" spans="5:15" ht="14.25" customHeight="1" x14ac:dyDescent="0.25">
      <c r="E471" s="4"/>
      <c r="O471" s="5"/>
    </row>
    <row r="472" spans="5:15" ht="14.25" customHeight="1" x14ac:dyDescent="0.25">
      <c r="E472" s="4"/>
      <c r="O472" s="5"/>
    </row>
    <row r="473" spans="5:15" ht="14.25" customHeight="1" x14ac:dyDescent="0.25">
      <c r="E473" s="4"/>
      <c r="O473" s="5"/>
    </row>
    <row r="474" spans="5:15" ht="14.25" customHeight="1" x14ac:dyDescent="0.25">
      <c r="E474" s="4"/>
      <c r="O474" s="5"/>
    </row>
    <row r="475" spans="5:15" ht="14.25" customHeight="1" x14ac:dyDescent="0.25">
      <c r="E475" s="4"/>
      <c r="O475" s="5"/>
    </row>
    <row r="476" spans="5:15" ht="14.25" customHeight="1" x14ac:dyDescent="0.25">
      <c r="E476" s="4"/>
      <c r="O476" s="5"/>
    </row>
    <row r="477" spans="5:15" ht="14.25" customHeight="1" x14ac:dyDescent="0.25">
      <c r="E477" s="4"/>
      <c r="O477" s="5"/>
    </row>
    <row r="478" spans="5:15" ht="14.25" customHeight="1" x14ac:dyDescent="0.25">
      <c r="E478" s="4"/>
      <c r="O478" s="5"/>
    </row>
    <row r="479" spans="5:15" ht="14.25" customHeight="1" x14ac:dyDescent="0.25">
      <c r="E479" s="4"/>
      <c r="O479" s="5"/>
    </row>
    <row r="480" spans="5:15" ht="14.25" customHeight="1" x14ac:dyDescent="0.25">
      <c r="E480" s="4"/>
      <c r="O480" s="5"/>
    </row>
    <row r="481" spans="5:15" ht="14.25" customHeight="1" x14ac:dyDescent="0.25">
      <c r="E481" s="4"/>
      <c r="O481" s="5"/>
    </row>
    <row r="482" spans="5:15" ht="14.25" customHeight="1" x14ac:dyDescent="0.25">
      <c r="E482" s="4"/>
      <c r="O482" s="5"/>
    </row>
    <row r="483" spans="5:15" ht="14.25" customHeight="1" x14ac:dyDescent="0.25">
      <c r="E483" s="4"/>
      <c r="O483" s="5"/>
    </row>
    <row r="484" spans="5:15" ht="14.25" customHeight="1" x14ac:dyDescent="0.25">
      <c r="E484" s="4"/>
      <c r="O484" s="5"/>
    </row>
    <row r="485" spans="5:15" ht="14.25" customHeight="1" x14ac:dyDescent="0.25">
      <c r="E485" s="4"/>
      <c r="O485" s="5"/>
    </row>
    <row r="486" spans="5:15" ht="14.25" customHeight="1" x14ac:dyDescent="0.25">
      <c r="E486" s="4"/>
      <c r="O486" s="5"/>
    </row>
    <row r="487" spans="5:15" ht="14.25" customHeight="1" x14ac:dyDescent="0.25">
      <c r="E487" s="4"/>
      <c r="O487" s="5"/>
    </row>
    <row r="488" spans="5:15" ht="14.25" customHeight="1" x14ac:dyDescent="0.25">
      <c r="E488" s="4"/>
      <c r="O488" s="5"/>
    </row>
    <row r="489" spans="5:15" ht="14.25" customHeight="1" x14ac:dyDescent="0.25">
      <c r="E489" s="4"/>
      <c r="O489" s="5"/>
    </row>
    <row r="490" spans="5:15" ht="14.25" customHeight="1" x14ac:dyDescent="0.25">
      <c r="E490" s="4"/>
      <c r="O490" s="5"/>
    </row>
    <row r="491" spans="5:15" ht="14.25" customHeight="1" x14ac:dyDescent="0.25">
      <c r="E491" s="4"/>
      <c r="O491" s="5"/>
    </row>
    <row r="492" spans="5:15" ht="14.25" customHeight="1" x14ac:dyDescent="0.25">
      <c r="E492" s="4"/>
      <c r="O492" s="5"/>
    </row>
    <row r="493" spans="5:15" ht="14.25" customHeight="1" x14ac:dyDescent="0.25">
      <c r="E493" s="4"/>
      <c r="O493" s="5"/>
    </row>
    <row r="494" spans="5:15" ht="14.25" customHeight="1" x14ac:dyDescent="0.25">
      <c r="E494" s="4"/>
      <c r="O494" s="5"/>
    </row>
    <row r="495" spans="5:15" ht="14.25" customHeight="1" x14ac:dyDescent="0.25">
      <c r="E495" s="4"/>
      <c r="O495" s="5"/>
    </row>
    <row r="496" spans="5:15" ht="14.25" customHeight="1" x14ac:dyDescent="0.25">
      <c r="E496" s="4"/>
      <c r="O496" s="5"/>
    </row>
    <row r="497" spans="5:15" ht="14.25" customHeight="1" x14ac:dyDescent="0.25">
      <c r="E497" s="4"/>
      <c r="O497" s="5"/>
    </row>
    <row r="498" spans="5:15" ht="14.25" customHeight="1" x14ac:dyDescent="0.25">
      <c r="E498" s="4"/>
      <c r="O498" s="5"/>
    </row>
    <row r="499" spans="5:15" ht="14.25" customHeight="1" x14ac:dyDescent="0.25">
      <c r="E499" s="4"/>
      <c r="O499" s="5"/>
    </row>
    <row r="500" spans="5:15" ht="14.25" customHeight="1" x14ac:dyDescent="0.25">
      <c r="E500" s="4"/>
      <c r="O500" s="5"/>
    </row>
    <row r="501" spans="5:15" ht="14.25" customHeight="1" x14ac:dyDescent="0.25">
      <c r="E501" s="4"/>
      <c r="O501" s="5"/>
    </row>
    <row r="502" spans="5:15" ht="14.25" customHeight="1" x14ac:dyDescent="0.25">
      <c r="E502" s="4"/>
      <c r="O502" s="5"/>
    </row>
    <row r="503" spans="5:15" ht="14.25" customHeight="1" x14ac:dyDescent="0.25">
      <c r="E503" s="4"/>
      <c r="O503" s="5"/>
    </row>
    <row r="504" spans="5:15" ht="14.25" customHeight="1" x14ac:dyDescent="0.25">
      <c r="E504" s="4"/>
      <c r="O504" s="5"/>
    </row>
    <row r="505" spans="5:15" ht="14.25" customHeight="1" x14ac:dyDescent="0.25">
      <c r="E505" s="4"/>
      <c r="O505" s="5"/>
    </row>
    <row r="506" spans="5:15" ht="14.25" customHeight="1" x14ac:dyDescent="0.25">
      <c r="E506" s="4"/>
      <c r="O506" s="5"/>
    </row>
    <row r="507" spans="5:15" ht="14.25" customHeight="1" x14ac:dyDescent="0.25">
      <c r="E507" s="4"/>
      <c r="O507" s="5"/>
    </row>
    <row r="508" spans="5:15" ht="14.25" customHeight="1" x14ac:dyDescent="0.25">
      <c r="E508" s="4"/>
      <c r="O508" s="5"/>
    </row>
    <row r="509" spans="5:15" ht="14.25" customHeight="1" x14ac:dyDescent="0.25">
      <c r="E509" s="4"/>
      <c r="O509" s="5"/>
    </row>
    <row r="510" spans="5:15" ht="14.25" customHeight="1" x14ac:dyDescent="0.25">
      <c r="E510" s="4"/>
      <c r="O510" s="5"/>
    </row>
    <row r="511" spans="5:15" ht="14.25" customHeight="1" x14ac:dyDescent="0.25">
      <c r="E511" s="4"/>
      <c r="O511" s="5"/>
    </row>
    <row r="512" spans="5:15" ht="14.25" customHeight="1" x14ac:dyDescent="0.25">
      <c r="E512" s="4"/>
      <c r="O512" s="5"/>
    </row>
    <row r="513" spans="5:15" ht="14.25" customHeight="1" x14ac:dyDescent="0.25">
      <c r="E513" s="4"/>
      <c r="O513" s="5"/>
    </row>
    <row r="514" spans="5:15" ht="14.25" customHeight="1" x14ac:dyDescent="0.25">
      <c r="E514" s="4"/>
      <c r="O514" s="5"/>
    </row>
    <row r="515" spans="5:15" ht="14.25" customHeight="1" x14ac:dyDescent="0.25">
      <c r="E515" s="4"/>
      <c r="O515" s="5"/>
    </row>
    <row r="516" spans="5:15" ht="14.25" customHeight="1" x14ac:dyDescent="0.25">
      <c r="E516" s="4"/>
      <c r="O516" s="5"/>
    </row>
    <row r="517" spans="5:15" ht="14.25" customHeight="1" x14ac:dyDescent="0.25">
      <c r="E517" s="4"/>
      <c r="O517" s="5"/>
    </row>
    <row r="518" spans="5:15" ht="14.25" customHeight="1" x14ac:dyDescent="0.25">
      <c r="E518" s="4"/>
      <c r="O518" s="5"/>
    </row>
    <row r="519" spans="5:15" ht="14.25" customHeight="1" x14ac:dyDescent="0.25">
      <c r="E519" s="4"/>
      <c r="O519" s="5"/>
    </row>
    <row r="520" spans="5:15" ht="14.25" customHeight="1" x14ac:dyDescent="0.25">
      <c r="E520" s="4"/>
      <c r="O520" s="5"/>
    </row>
    <row r="521" spans="5:15" ht="14.25" customHeight="1" x14ac:dyDescent="0.25">
      <c r="E521" s="4"/>
      <c r="O521" s="5"/>
    </row>
    <row r="522" spans="5:15" ht="14.25" customHeight="1" x14ac:dyDescent="0.25">
      <c r="E522" s="4"/>
      <c r="O522" s="5"/>
    </row>
    <row r="523" spans="5:15" ht="14.25" customHeight="1" x14ac:dyDescent="0.25">
      <c r="E523" s="4"/>
      <c r="O523" s="5"/>
    </row>
    <row r="524" spans="5:15" ht="14.25" customHeight="1" x14ac:dyDescent="0.25">
      <c r="E524" s="4"/>
      <c r="O524" s="5"/>
    </row>
    <row r="525" spans="5:15" ht="14.25" customHeight="1" x14ac:dyDescent="0.25">
      <c r="E525" s="4"/>
      <c r="O525" s="5"/>
    </row>
    <row r="526" spans="5:15" ht="14.25" customHeight="1" x14ac:dyDescent="0.25">
      <c r="E526" s="4"/>
      <c r="O526" s="5"/>
    </row>
    <row r="527" spans="5:15" ht="14.25" customHeight="1" x14ac:dyDescent="0.25">
      <c r="E527" s="4"/>
      <c r="O527" s="5"/>
    </row>
    <row r="528" spans="5:15" ht="14.25" customHeight="1" x14ac:dyDescent="0.25">
      <c r="E528" s="4"/>
      <c r="O528" s="5"/>
    </row>
    <row r="529" spans="5:15" ht="14.25" customHeight="1" x14ac:dyDescent="0.25">
      <c r="E529" s="4"/>
      <c r="O529" s="5"/>
    </row>
    <row r="530" spans="5:15" ht="14.25" customHeight="1" x14ac:dyDescent="0.25">
      <c r="E530" s="4"/>
      <c r="O530" s="5"/>
    </row>
    <row r="531" spans="5:15" ht="14.25" customHeight="1" x14ac:dyDescent="0.25">
      <c r="E531" s="4"/>
      <c r="O531" s="5"/>
    </row>
    <row r="532" spans="5:15" ht="14.25" customHeight="1" x14ac:dyDescent="0.25">
      <c r="E532" s="4"/>
      <c r="O532" s="5"/>
    </row>
    <row r="533" spans="5:15" ht="14.25" customHeight="1" x14ac:dyDescent="0.25">
      <c r="E533" s="4"/>
      <c r="O533" s="5"/>
    </row>
    <row r="534" spans="5:15" ht="14.25" customHeight="1" x14ac:dyDescent="0.25">
      <c r="E534" s="4"/>
      <c r="O534" s="5"/>
    </row>
    <row r="535" spans="5:15" ht="14.25" customHeight="1" x14ac:dyDescent="0.25">
      <c r="E535" s="4"/>
      <c r="O535" s="5"/>
    </row>
    <row r="536" spans="5:15" ht="14.25" customHeight="1" x14ac:dyDescent="0.25">
      <c r="E536" s="4"/>
      <c r="O536" s="5"/>
    </row>
    <row r="537" spans="5:15" ht="14.25" customHeight="1" x14ac:dyDescent="0.25">
      <c r="E537" s="4"/>
      <c r="O537" s="5"/>
    </row>
    <row r="538" spans="5:15" ht="14.25" customHeight="1" x14ac:dyDescent="0.25">
      <c r="E538" s="4"/>
      <c r="O538" s="5"/>
    </row>
    <row r="539" spans="5:15" ht="14.25" customHeight="1" x14ac:dyDescent="0.25">
      <c r="E539" s="4"/>
      <c r="O539" s="5"/>
    </row>
    <row r="540" spans="5:15" ht="14.25" customHeight="1" x14ac:dyDescent="0.25">
      <c r="E540" s="4"/>
      <c r="O540" s="5"/>
    </row>
    <row r="541" spans="5:15" ht="14.25" customHeight="1" x14ac:dyDescent="0.25">
      <c r="E541" s="4"/>
      <c r="O541" s="5"/>
    </row>
    <row r="542" spans="5:15" ht="14.25" customHeight="1" x14ac:dyDescent="0.25">
      <c r="E542" s="4"/>
      <c r="O542" s="5"/>
    </row>
    <row r="543" spans="5:15" ht="14.25" customHeight="1" x14ac:dyDescent="0.25">
      <c r="E543" s="4"/>
      <c r="O543" s="5"/>
    </row>
    <row r="544" spans="5:15" ht="14.25" customHeight="1" x14ac:dyDescent="0.25">
      <c r="E544" s="4"/>
      <c r="O544" s="5"/>
    </row>
    <row r="545" spans="5:15" ht="14.25" customHeight="1" x14ac:dyDescent="0.25">
      <c r="E545" s="4"/>
      <c r="O545" s="5"/>
    </row>
    <row r="546" spans="5:15" ht="14.25" customHeight="1" x14ac:dyDescent="0.25">
      <c r="E546" s="4"/>
      <c r="O546" s="5"/>
    </row>
    <row r="547" spans="5:15" ht="14.25" customHeight="1" x14ac:dyDescent="0.25">
      <c r="E547" s="4"/>
      <c r="O547" s="5"/>
    </row>
    <row r="548" spans="5:15" ht="14.25" customHeight="1" x14ac:dyDescent="0.25">
      <c r="E548" s="4"/>
      <c r="O548" s="5"/>
    </row>
    <row r="549" spans="5:15" ht="14.25" customHeight="1" x14ac:dyDescent="0.25">
      <c r="E549" s="4"/>
      <c r="O549" s="5"/>
    </row>
    <row r="550" spans="5:15" ht="14.25" customHeight="1" x14ac:dyDescent="0.25">
      <c r="E550" s="4"/>
      <c r="O550" s="5"/>
    </row>
    <row r="551" spans="5:15" ht="14.25" customHeight="1" x14ac:dyDescent="0.25">
      <c r="E551" s="4"/>
      <c r="O551" s="5"/>
    </row>
    <row r="552" spans="5:15" ht="14.25" customHeight="1" x14ac:dyDescent="0.25">
      <c r="E552" s="4"/>
      <c r="O552" s="5"/>
    </row>
    <row r="553" spans="5:15" ht="14.25" customHeight="1" x14ac:dyDescent="0.25">
      <c r="E553" s="4"/>
      <c r="O553" s="5"/>
    </row>
    <row r="554" spans="5:15" ht="14.25" customHeight="1" x14ac:dyDescent="0.25">
      <c r="E554" s="4"/>
      <c r="O554" s="5"/>
    </row>
    <row r="555" spans="5:15" ht="14.25" customHeight="1" x14ac:dyDescent="0.25">
      <c r="E555" s="4"/>
      <c r="O555" s="5"/>
    </row>
    <row r="556" spans="5:15" ht="14.25" customHeight="1" x14ac:dyDescent="0.25">
      <c r="E556" s="4"/>
      <c r="O556" s="5"/>
    </row>
    <row r="557" spans="5:15" ht="14.25" customHeight="1" x14ac:dyDescent="0.25">
      <c r="E557" s="4"/>
      <c r="O557" s="5"/>
    </row>
    <row r="558" spans="5:15" ht="14.25" customHeight="1" x14ac:dyDescent="0.25">
      <c r="E558" s="4"/>
      <c r="O558" s="5"/>
    </row>
    <row r="559" spans="5:15" ht="14.25" customHeight="1" x14ac:dyDescent="0.25">
      <c r="E559" s="4"/>
      <c r="O559" s="5"/>
    </row>
    <row r="560" spans="5:15" ht="14.25" customHeight="1" x14ac:dyDescent="0.25">
      <c r="E560" s="4"/>
      <c r="O560" s="5"/>
    </row>
    <row r="561" spans="5:15" ht="14.25" customHeight="1" x14ac:dyDescent="0.25">
      <c r="E561" s="4"/>
      <c r="O561" s="5"/>
    </row>
    <row r="562" spans="5:15" ht="14.25" customHeight="1" x14ac:dyDescent="0.25">
      <c r="E562" s="4"/>
      <c r="O562" s="5"/>
    </row>
    <row r="563" spans="5:15" ht="14.25" customHeight="1" x14ac:dyDescent="0.25">
      <c r="E563" s="4"/>
      <c r="O563" s="5"/>
    </row>
    <row r="564" spans="5:15" ht="14.25" customHeight="1" x14ac:dyDescent="0.25">
      <c r="E564" s="4"/>
      <c r="O564" s="5"/>
    </row>
    <row r="565" spans="5:15" ht="14.25" customHeight="1" x14ac:dyDescent="0.25">
      <c r="E565" s="4"/>
      <c r="O565" s="5"/>
    </row>
    <row r="566" spans="5:15" ht="14.25" customHeight="1" x14ac:dyDescent="0.25">
      <c r="E566" s="4"/>
      <c r="O566" s="5"/>
    </row>
    <row r="567" spans="5:15" ht="14.25" customHeight="1" x14ac:dyDescent="0.25">
      <c r="E567" s="4"/>
      <c r="O567" s="5"/>
    </row>
    <row r="568" spans="5:15" ht="14.25" customHeight="1" x14ac:dyDescent="0.25">
      <c r="E568" s="4"/>
      <c r="O568" s="5"/>
    </row>
    <row r="569" spans="5:15" ht="14.25" customHeight="1" x14ac:dyDescent="0.25">
      <c r="E569" s="4"/>
      <c r="O569" s="5"/>
    </row>
    <row r="570" spans="5:15" ht="14.25" customHeight="1" x14ac:dyDescent="0.25">
      <c r="E570" s="4"/>
      <c r="O570" s="5"/>
    </row>
    <row r="571" spans="5:15" ht="14.25" customHeight="1" x14ac:dyDescent="0.25">
      <c r="E571" s="4"/>
      <c r="O571" s="5"/>
    </row>
    <row r="572" spans="5:15" ht="14.25" customHeight="1" x14ac:dyDescent="0.25">
      <c r="E572" s="4"/>
      <c r="O572" s="5"/>
    </row>
    <row r="573" spans="5:15" ht="14.25" customHeight="1" x14ac:dyDescent="0.25">
      <c r="E573" s="4"/>
      <c r="O573" s="5"/>
    </row>
    <row r="574" spans="5:15" ht="14.25" customHeight="1" x14ac:dyDescent="0.25">
      <c r="E574" s="4"/>
      <c r="O574" s="5"/>
    </row>
    <row r="575" spans="5:15" ht="14.25" customHeight="1" x14ac:dyDescent="0.25">
      <c r="E575" s="4"/>
      <c r="O575" s="5"/>
    </row>
    <row r="576" spans="5:15" ht="14.25" customHeight="1" x14ac:dyDescent="0.25">
      <c r="E576" s="4"/>
      <c r="O576" s="5"/>
    </row>
    <row r="577" spans="5:15" ht="14.25" customHeight="1" x14ac:dyDescent="0.25">
      <c r="E577" s="4"/>
      <c r="O577" s="5"/>
    </row>
    <row r="578" spans="5:15" ht="14.25" customHeight="1" x14ac:dyDescent="0.25">
      <c r="E578" s="4"/>
      <c r="O578" s="5"/>
    </row>
    <row r="579" spans="5:15" ht="14.25" customHeight="1" x14ac:dyDescent="0.25">
      <c r="E579" s="4"/>
      <c r="O579" s="5"/>
    </row>
    <row r="580" spans="5:15" ht="14.25" customHeight="1" x14ac:dyDescent="0.25">
      <c r="E580" s="4"/>
      <c r="O580" s="5"/>
    </row>
    <row r="581" spans="5:15" ht="14.25" customHeight="1" x14ac:dyDescent="0.25">
      <c r="E581" s="4"/>
      <c r="O581" s="5"/>
    </row>
    <row r="582" spans="5:15" ht="14.25" customHeight="1" x14ac:dyDescent="0.25">
      <c r="E582" s="4"/>
      <c r="O582" s="5"/>
    </row>
    <row r="583" spans="5:15" ht="14.25" customHeight="1" x14ac:dyDescent="0.25">
      <c r="E583" s="4"/>
      <c r="O583" s="5"/>
    </row>
    <row r="584" spans="5:15" ht="14.25" customHeight="1" x14ac:dyDescent="0.25">
      <c r="E584" s="4"/>
      <c r="O584" s="5"/>
    </row>
    <row r="585" spans="5:15" ht="14.25" customHeight="1" x14ac:dyDescent="0.25">
      <c r="E585" s="4"/>
      <c r="O585" s="5"/>
    </row>
    <row r="586" spans="5:15" ht="14.25" customHeight="1" x14ac:dyDescent="0.25">
      <c r="E586" s="4"/>
      <c r="O586" s="5"/>
    </row>
    <row r="587" spans="5:15" ht="14.25" customHeight="1" x14ac:dyDescent="0.25">
      <c r="E587" s="4"/>
      <c r="O587" s="5"/>
    </row>
    <row r="588" spans="5:15" ht="14.25" customHeight="1" x14ac:dyDescent="0.25">
      <c r="E588" s="4"/>
      <c r="O588" s="5"/>
    </row>
    <row r="589" spans="5:15" ht="14.25" customHeight="1" x14ac:dyDescent="0.25">
      <c r="E589" s="4"/>
      <c r="O589" s="5"/>
    </row>
    <row r="590" spans="5:15" ht="14.25" customHeight="1" x14ac:dyDescent="0.25">
      <c r="E590" s="4"/>
      <c r="O590" s="5"/>
    </row>
    <row r="591" spans="5:15" ht="14.25" customHeight="1" x14ac:dyDescent="0.25">
      <c r="E591" s="4"/>
      <c r="O591" s="5"/>
    </row>
    <row r="592" spans="5:15" ht="14.25" customHeight="1" x14ac:dyDescent="0.25">
      <c r="E592" s="4"/>
      <c r="O592" s="5"/>
    </row>
    <row r="593" spans="5:15" ht="14.25" customHeight="1" x14ac:dyDescent="0.25">
      <c r="E593" s="4"/>
      <c r="O593" s="5"/>
    </row>
    <row r="594" spans="5:15" ht="14.25" customHeight="1" x14ac:dyDescent="0.25">
      <c r="E594" s="4"/>
      <c r="O594" s="5"/>
    </row>
    <row r="595" spans="5:15" ht="14.25" customHeight="1" x14ac:dyDescent="0.25">
      <c r="E595" s="4"/>
      <c r="O595" s="5"/>
    </row>
    <row r="596" spans="5:15" ht="14.25" customHeight="1" x14ac:dyDescent="0.25">
      <c r="E596" s="4"/>
      <c r="O596" s="5"/>
    </row>
    <row r="597" spans="5:15" ht="14.25" customHeight="1" x14ac:dyDescent="0.25">
      <c r="E597" s="4"/>
      <c r="O597" s="5"/>
    </row>
    <row r="598" spans="5:15" ht="14.25" customHeight="1" x14ac:dyDescent="0.25">
      <c r="E598" s="4"/>
      <c r="O598" s="5"/>
    </row>
    <row r="599" spans="5:15" ht="14.25" customHeight="1" x14ac:dyDescent="0.25">
      <c r="E599" s="4"/>
      <c r="O599" s="5"/>
    </row>
    <row r="600" spans="5:15" ht="14.25" customHeight="1" x14ac:dyDescent="0.25">
      <c r="E600" s="4"/>
      <c r="O600" s="5"/>
    </row>
    <row r="601" spans="5:15" ht="14.25" customHeight="1" x14ac:dyDescent="0.25">
      <c r="E601" s="4"/>
      <c r="O601" s="5"/>
    </row>
    <row r="602" spans="5:15" ht="14.25" customHeight="1" x14ac:dyDescent="0.25">
      <c r="E602" s="4"/>
      <c r="O602" s="5"/>
    </row>
    <row r="603" spans="5:15" ht="14.25" customHeight="1" x14ac:dyDescent="0.25">
      <c r="E603" s="4"/>
      <c r="O603" s="5"/>
    </row>
    <row r="604" spans="5:15" ht="14.25" customHeight="1" x14ac:dyDescent="0.25">
      <c r="E604" s="4"/>
      <c r="O604" s="5"/>
    </row>
    <row r="605" spans="5:15" ht="14.25" customHeight="1" x14ac:dyDescent="0.25">
      <c r="E605" s="4"/>
      <c r="O605" s="5"/>
    </row>
    <row r="606" spans="5:15" ht="14.25" customHeight="1" x14ac:dyDescent="0.25">
      <c r="E606" s="4"/>
      <c r="O606" s="5"/>
    </row>
    <row r="607" spans="5:15" ht="14.25" customHeight="1" x14ac:dyDescent="0.25">
      <c r="E607" s="4"/>
      <c r="O607" s="5"/>
    </row>
    <row r="608" spans="5:15" ht="14.25" customHeight="1" x14ac:dyDescent="0.25">
      <c r="E608" s="4"/>
      <c r="O608" s="5"/>
    </row>
    <row r="609" spans="5:15" ht="14.25" customHeight="1" x14ac:dyDescent="0.25">
      <c r="E609" s="4"/>
      <c r="O609" s="5"/>
    </row>
    <row r="610" spans="5:15" ht="14.25" customHeight="1" x14ac:dyDescent="0.25">
      <c r="E610" s="4"/>
      <c r="O610" s="5"/>
    </row>
    <row r="611" spans="5:15" ht="14.25" customHeight="1" x14ac:dyDescent="0.25">
      <c r="E611" s="4"/>
      <c r="O611" s="5"/>
    </row>
    <row r="612" spans="5:15" ht="14.25" customHeight="1" x14ac:dyDescent="0.25">
      <c r="E612" s="4"/>
      <c r="O612" s="5"/>
    </row>
    <row r="613" spans="5:15" ht="14.25" customHeight="1" x14ac:dyDescent="0.25">
      <c r="E613" s="4"/>
      <c r="O613" s="5"/>
    </row>
    <row r="614" spans="5:15" ht="14.25" customHeight="1" x14ac:dyDescent="0.25">
      <c r="E614" s="4"/>
      <c r="O614" s="5"/>
    </row>
    <row r="615" spans="5:15" ht="14.25" customHeight="1" x14ac:dyDescent="0.25">
      <c r="E615" s="4"/>
      <c r="O615" s="5"/>
    </row>
    <row r="616" spans="5:15" ht="14.25" customHeight="1" x14ac:dyDescent="0.25">
      <c r="E616" s="4"/>
      <c r="O616" s="5"/>
    </row>
    <row r="617" spans="5:15" ht="14.25" customHeight="1" x14ac:dyDescent="0.25">
      <c r="E617" s="4"/>
      <c r="O617" s="5"/>
    </row>
    <row r="618" spans="5:15" ht="14.25" customHeight="1" x14ac:dyDescent="0.25">
      <c r="E618" s="4"/>
      <c r="O618" s="5"/>
    </row>
    <row r="619" spans="5:15" ht="14.25" customHeight="1" x14ac:dyDescent="0.25">
      <c r="E619" s="4"/>
      <c r="O619" s="5"/>
    </row>
    <row r="620" spans="5:15" ht="14.25" customHeight="1" x14ac:dyDescent="0.25">
      <c r="E620" s="4"/>
      <c r="O620" s="5"/>
    </row>
    <row r="621" spans="5:15" ht="14.25" customHeight="1" x14ac:dyDescent="0.25">
      <c r="E621" s="4"/>
      <c r="O621" s="5"/>
    </row>
    <row r="622" spans="5:15" ht="14.25" customHeight="1" x14ac:dyDescent="0.25">
      <c r="E622" s="4"/>
      <c r="O622" s="5"/>
    </row>
    <row r="623" spans="5:15" ht="14.25" customHeight="1" x14ac:dyDescent="0.25">
      <c r="E623" s="4"/>
      <c r="O623" s="5"/>
    </row>
    <row r="624" spans="5:15" ht="14.25" customHeight="1" x14ac:dyDescent="0.25">
      <c r="E624" s="4"/>
      <c r="O624" s="5"/>
    </row>
    <row r="625" spans="5:15" ht="14.25" customHeight="1" x14ac:dyDescent="0.25">
      <c r="E625" s="4"/>
      <c r="O625" s="5"/>
    </row>
    <row r="626" spans="5:15" ht="14.25" customHeight="1" x14ac:dyDescent="0.25">
      <c r="E626" s="4"/>
      <c r="O626" s="5"/>
    </row>
    <row r="627" spans="5:15" ht="14.25" customHeight="1" x14ac:dyDescent="0.25">
      <c r="E627" s="4"/>
      <c r="O627" s="5"/>
    </row>
    <row r="628" spans="5:15" ht="14.25" customHeight="1" x14ac:dyDescent="0.25">
      <c r="E628" s="4"/>
      <c r="O628" s="5"/>
    </row>
    <row r="629" spans="5:15" ht="14.25" customHeight="1" x14ac:dyDescent="0.25">
      <c r="E629" s="4"/>
      <c r="O629" s="5"/>
    </row>
    <row r="630" spans="5:15" ht="14.25" customHeight="1" x14ac:dyDescent="0.25">
      <c r="E630" s="4"/>
      <c r="O630" s="5"/>
    </row>
    <row r="631" spans="5:15" ht="14.25" customHeight="1" x14ac:dyDescent="0.25">
      <c r="E631" s="4"/>
      <c r="O631" s="5"/>
    </row>
    <row r="632" spans="5:15" ht="14.25" customHeight="1" x14ac:dyDescent="0.25">
      <c r="E632" s="4"/>
      <c r="O632" s="5"/>
    </row>
    <row r="633" spans="5:15" ht="14.25" customHeight="1" x14ac:dyDescent="0.25">
      <c r="E633" s="4"/>
      <c r="O633" s="5"/>
    </row>
    <row r="634" spans="5:15" ht="14.25" customHeight="1" x14ac:dyDescent="0.25">
      <c r="E634" s="4"/>
      <c r="O634" s="5"/>
    </row>
    <row r="635" spans="5:15" ht="14.25" customHeight="1" x14ac:dyDescent="0.25">
      <c r="E635" s="4"/>
      <c r="O635" s="5"/>
    </row>
    <row r="636" spans="5:15" ht="14.25" customHeight="1" x14ac:dyDescent="0.25">
      <c r="E636" s="4"/>
      <c r="O636" s="5"/>
    </row>
    <row r="637" spans="5:15" ht="14.25" customHeight="1" x14ac:dyDescent="0.25">
      <c r="E637" s="4"/>
      <c r="O637" s="5"/>
    </row>
    <row r="638" spans="5:15" ht="14.25" customHeight="1" x14ac:dyDescent="0.25">
      <c r="E638" s="4"/>
      <c r="O638" s="5"/>
    </row>
    <row r="639" spans="5:15" ht="14.25" customHeight="1" x14ac:dyDescent="0.25">
      <c r="E639" s="4"/>
      <c r="O639" s="5"/>
    </row>
    <row r="640" spans="5:15" ht="14.25" customHeight="1" x14ac:dyDescent="0.25">
      <c r="E640" s="4"/>
      <c r="O640" s="5"/>
    </row>
    <row r="641" spans="5:15" ht="14.25" customHeight="1" x14ac:dyDescent="0.25">
      <c r="E641" s="4"/>
      <c r="O641" s="5"/>
    </row>
    <row r="642" spans="5:15" ht="14.25" customHeight="1" x14ac:dyDescent="0.25">
      <c r="E642" s="4"/>
      <c r="O642" s="5"/>
    </row>
    <row r="643" spans="5:15" ht="14.25" customHeight="1" x14ac:dyDescent="0.25">
      <c r="E643" s="4"/>
      <c r="O643" s="5"/>
    </row>
    <row r="644" spans="5:15" ht="14.25" customHeight="1" x14ac:dyDescent="0.25">
      <c r="E644" s="4"/>
      <c r="O644" s="5"/>
    </row>
    <row r="645" spans="5:15" ht="14.25" customHeight="1" x14ac:dyDescent="0.25">
      <c r="E645" s="4"/>
      <c r="O645" s="5"/>
    </row>
    <row r="646" spans="5:15" ht="14.25" customHeight="1" x14ac:dyDescent="0.25">
      <c r="E646" s="4"/>
      <c r="O646" s="5"/>
    </row>
    <row r="647" spans="5:15" ht="14.25" customHeight="1" x14ac:dyDescent="0.25">
      <c r="E647" s="4"/>
      <c r="O647" s="5"/>
    </row>
    <row r="648" spans="5:15" ht="14.25" customHeight="1" x14ac:dyDescent="0.25">
      <c r="E648" s="4"/>
      <c r="O648" s="5"/>
    </row>
    <row r="649" spans="5:15" ht="14.25" customHeight="1" x14ac:dyDescent="0.25">
      <c r="E649" s="4"/>
      <c r="O649" s="5"/>
    </row>
    <row r="650" spans="5:15" ht="14.25" customHeight="1" x14ac:dyDescent="0.25">
      <c r="E650" s="4"/>
      <c r="O650" s="5"/>
    </row>
    <row r="651" spans="5:15" ht="14.25" customHeight="1" x14ac:dyDescent="0.25">
      <c r="E651" s="4"/>
      <c r="O651" s="5"/>
    </row>
    <row r="652" spans="5:15" ht="14.25" customHeight="1" x14ac:dyDescent="0.25">
      <c r="E652" s="4"/>
      <c r="O652" s="5"/>
    </row>
    <row r="653" spans="5:15" ht="14.25" customHeight="1" x14ac:dyDescent="0.25">
      <c r="E653" s="4"/>
      <c r="O653" s="5"/>
    </row>
    <row r="654" spans="5:15" ht="14.25" customHeight="1" x14ac:dyDescent="0.25">
      <c r="E654" s="4"/>
      <c r="O654" s="5"/>
    </row>
    <row r="655" spans="5:15" ht="14.25" customHeight="1" x14ac:dyDescent="0.25">
      <c r="E655" s="4"/>
      <c r="O655" s="5"/>
    </row>
    <row r="656" spans="5:15" ht="14.25" customHeight="1" x14ac:dyDescent="0.25">
      <c r="E656" s="4"/>
      <c r="O656" s="5"/>
    </row>
    <row r="657" spans="5:15" ht="14.25" customHeight="1" x14ac:dyDescent="0.25">
      <c r="E657" s="4"/>
      <c r="O657" s="5"/>
    </row>
    <row r="658" spans="5:15" ht="14.25" customHeight="1" x14ac:dyDescent="0.25">
      <c r="E658" s="4"/>
      <c r="O658" s="5"/>
    </row>
    <row r="659" spans="5:15" ht="14.25" customHeight="1" x14ac:dyDescent="0.25">
      <c r="E659" s="4"/>
      <c r="O659" s="5"/>
    </row>
    <row r="660" spans="5:15" ht="14.25" customHeight="1" x14ac:dyDescent="0.25">
      <c r="E660" s="4"/>
      <c r="O660" s="5"/>
    </row>
    <row r="661" spans="5:15" ht="14.25" customHeight="1" x14ac:dyDescent="0.25">
      <c r="E661" s="4"/>
      <c r="O661" s="5"/>
    </row>
    <row r="662" spans="5:15" ht="14.25" customHeight="1" x14ac:dyDescent="0.25">
      <c r="E662" s="4"/>
      <c r="O662" s="5"/>
    </row>
    <row r="663" spans="5:15" ht="14.25" customHeight="1" x14ac:dyDescent="0.25">
      <c r="E663" s="4"/>
      <c r="O663" s="5"/>
    </row>
    <row r="664" spans="5:15" ht="14.25" customHeight="1" x14ac:dyDescent="0.25">
      <c r="E664" s="4"/>
      <c r="O664" s="5"/>
    </row>
    <row r="665" spans="5:15" ht="14.25" customHeight="1" x14ac:dyDescent="0.25">
      <c r="E665" s="4"/>
      <c r="O665" s="5"/>
    </row>
    <row r="666" spans="5:15" ht="14.25" customHeight="1" x14ac:dyDescent="0.25">
      <c r="E666" s="4"/>
      <c r="O666" s="5"/>
    </row>
    <row r="667" spans="5:15" ht="14.25" customHeight="1" x14ac:dyDescent="0.25">
      <c r="E667" s="4"/>
      <c r="O667" s="5"/>
    </row>
    <row r="668" spans="5:15" ht="14.25" customHeight="1" x14ac:dyDescent="0.25">
      <c r="E668" s="4"/>
      <c r="O668" s="5"/>
    </row>
    <row r="669" spans="5:15" ht="14.25" customHeight="1" x14ac:dyDescent="0.25">
      <c r="E669" s="4"/>
      <c r="O669" s="5"/>
    </row>
    <row r="670" spans="5:15" ht="14.25" customHeight="1" x14ac:dyDescent="0.25">
      <c r="E670" s="4"/>
      <c r="O670" s="5"/>
    </row>
    <row r="671" spans="5:15" ht="14.25" customHeight="1" x14ac:dyDescent="0.25">
      <c r="E671" s="4"/>
      <c r="O671" s="5"/>
    </row>
    <row r="672" spans="5:15" ht="14.25" customHeight="1" x14ac:dyDescent="0.25">
      <c r="E672" s="4"/>
      <c r="O672" s="5"/>
    </row>
    <row r="673" spans="5:15" ht="14.25" customHeight="1" x14ac:dyDescent="0.25">
      <c r="E673" s="4"/>
      <c r="O673" s="5"/>
    </row>
    <row r="674" spans="5:15" ht="14.25" customHeight="1" x14ac:dyDescent="0.25">
      <c r="E674" s="4"/>
      <c r="O674" s="5"/>
    </row>
    <row r="675" spans="5:15" ht="14.25" customHeight="1" x14ac:dyDescent="0.25">
      <c r="E675" s="4"/>
      <c r="O675" s="5"/>
    </row>
    <row r="676" spans="5:15" ht="14.25" customHeight="1" x14ac:dyDescent="0.25">
      <c r="E676" s="4"/>
      <c r="O676" s="5"/>
    </row>
    <row r="677" spans="5:15" ht="14.25" customHeight="1" x14ac:dyDescent="0.25">
      <c r="E677" s="4"/>
      <c r="O677" s="5"/>
    </row>
    <row r="678" spans="5:15" ht="14.25" customHeight="1" x14ac:dyDescent="0.25">
      <c r="E678" s="4"/>
      <c r="O678" s="5"/>
    </row>
    <row r="679" spans="5:15" ht="14.25" customHeight="1" x14ac:dyDescent="0.25">
      <c r="E679" s="4"/>
      <c r="O679" s="5"/>
    </row>
    <row r="680" spans="5:15" ht="14.25" customHeight="1" x14ac:dyDescent="0.25">
      <c r="E680" s="4"/>
      <c r="O680" s="5"/>
    </row>
    <row r="681" spans="5:15" ht="14.25" customHeight="1" x14ac:dyDescent="0.25">
      <c r="E681" s="4"/>
      <c r="O681" s="5"/>
    </row>
    <row r="682" spans="5:15" ht="14.25" customHeight="1" x14ac:dyDescent="0.25">
      <c r="E682" s="4"/>
      <c r="O682" s="5"/>
    </row>
    <row r="683" spans="5:15" ht="14.25" customHeight="1" x14ac:dyDescent="0.25">
      <c r="E683" s="4"/>
      <c r="O683" s="5"/>
    </row>
    <row r="684" spans="5:15" ht="14.25" customHeight="1" x14ac:dyDescent="0.25">
      <c r="E684" s="4"/>
      <c r="O684" s="5"/>
    </row>
    <row r="685" spans="5:15" ht="14.25" customHeight="1" x14ac:dyDescent="0.25">
      <c r="E685" s="4"/>
      <c r="O685" s="5"/>
    </row>
    <row r="686" spans="5:15" ht="14.25" customHeight="1" x14ac:dyDescent="0.25">
      <c r="E686" s="4"/>
      <c r="O686" s="5"/>
    </row>
    <row r="687" spans="5:15" ht="14.25" customHeight="1" x14ac:dyDescent="0.25">
      <c r="E687" s="4"/>
      <c r="O687" s="5"/>
    </row>
    <row r="688" spans="5:15" ht="14.25" customHeight="1" x14ac:dyDescent="0.25">
      <c r="E688" s="4"/>
      <c r="O688" s="5"/>
    </row>
    <row r="689" spans="5:15" ht="14.25" customHeight="1" x14ac:dyDescent="0.25">
      <c r="E689" s="4"/>
      <c r="O689" s="5"/>
    </row>
    <row r="690" spans="5:15" ht="14.25" customHeight="1" x14ac:dyDescent="0.25">
      <c r="E690" s="4"/>
      <c r="O690" s="5"/>
    </row>
    <row r="691" spans="5:15" ht="14.25" customHeight="1" x14ac:dyDescent="0.25">
      <c r="E691" s="4"/>
      <c r="O691" s="5"/>
    </row>
    <row r="692" spans="5:15" ht="14.25" customHeight="1" x14ac:dyDescent="0.25">
      <c r="E692" s="4"/>
      <c r="O692" s="5"/>
    </row>
    <row r="693" spans="5:15" ht="14.25" customHeight="1" x14ac:dyDescent="0.25">
      <c r="E693" s="4"/>
      <c r="O693" s="5"/>
    </row>
    <row r="694" spans="5:15" ht="14.25" customHeight="1" x14ac:dyDescent="0.25">
      <c r="E694" s="4"/>
      <c r="O694" s="5"/>
    </row>
    <row r="695" spans="5:15" ht="14.25" customHeight="1" x14ac:dyDescent="0.25">
      <c r="E695" s="4"/>
      <c r="O695" s="5"/>
    </row>
    <row r="696" spans="5:15" ht="14.25" customHeight="1" x14ac:dyDescent="0.25">
      <c r="E696" s="4"/>
      <c r="O696" s="5"/>
    </row>
    <row r="697" spans="5:15" ht="14.25" customHeight="1" x14ac:dyDescent="0.25">
      <c r="E697" s="4"/>
      <c r="O697" s="5"/>
    </row>
    <row r="698" spans="5:15" ht="14.25" customHeight="1" x14ac:dyDescent="0.25">
      <c r="E698" s="4"/>
      <c r="O698" s="5"/>
    </row>
    <row r="699" spans="5:15" ht="14.25" customHeight="1" x14ac:dyDescent="0.25">
      <c r="E699" s="4"/>
      <c r="O699" s="5"/>
    </row>
    <row r="700" spans="5:15" ht="14.25" customHeight="1" x14ac:dyDescent="0.25">
      <c r="E700" s="4"/>
      <c r="O700" s="5"/>
    </row>
    <row r="701" spans="5:15" ht="14.25" customHeight="1" x14ac:dyDescent="0.25">
      <c r="E701" s="4"/>
      <c r="O701" s="5"/>
    </row>
    <row r="702" spans="5:15" ht="14.25" customHeight="1" x14ac:dyDescent="0.25">
      <c r="E702" s="4"/>
      <c r="O702" s="5"/>
    </row>
    <row r="703" spans="5:15" ht="14.25" customHeight="1" x14ac:dyDescent="0.25">
      <c r="E703" s="4"/>
      <c r="O703" s="5"/>
    </row>
    <row r="704" spans="5:15" ht="14.25" customHeight="1" x14ac:dyDescent="0.25">
      <c r="E704" s="4"/>
      <c r="O704" s="5"/>
    </row>
    <row r="705" spans="5:15" ht="14.25" customHeight="1" x14ac:dyDescent="0.25">
      <c r="E705" s="4"/>
      <c r="O705" s="5"/>
    </row>
    <row r="706" spans="5:15" ht="14.25" customHeight="1" x14ac:dyDescent="0.25">
      <c r="E706" s="4"/>
      <c r="O706" s="5"/>
    </row>
    <row r="707" spans="5:15" ht="14.25" customHeight="1" x14ac:dyDescent="0.25">
      <c r="E707" s="4"/>
      <c r="O707" s="5"/>
    </row>
    <row r="708" spans="5:15" ht="14.25" customHeight="1" x14ac:dyDescent="0.25">
      <c r="E708" s="4"/>
      <c r="O708" s="5"/>
    </row>
    <row r="709" spans="5:15" ht="14.25" customHeight="1" x14ac:dyDescent="0.25">
      <c r="E709" s="4"/>
      <c r="O709" s="5"/>
    </row>
    <row r="710" spans="5:15" ht="14.25" customHeight="1" x14ac:dyDescent="0.25">
      <c r="E710" s="4"/>
      <c r="O710" s="5"/>
    </row>
    <row r="711" spans="5:15" ht="14.25" customHeight="1" x14ac:dyDescent="0.25">
      <c r="E711" s="4"/>
      <c r="O711" s="5"/>
    </row>
    <row r="712" spans="5:15" ht="14.25" customHeight="1" x14ac:dyDescent="0.25">
      <c r="E712" s="4"/>
      <c r="O712" s="5"/>
    </row>
    <row r="713" spans="5:15" ht="14.25" customHeight="1" x14ac:dyDescent="0.25">
      <c r="E713" s="4"/>
      <c r="O713" s="5"/>
    </row>
    <row r="714" spans="5:15" ht="14.25" customHeight="1" x14ac:dyDescent="0.25">
      <c r="E714" s="4"/>
      <c r="O714" s="5"/>
    </row>
    <row r="715" spans="5:15" ht="14.25" customHeight="1" x14ac:dyDescent="0.25">
      <c r="E715" s="4"/>
      <c r="O715" s="5"/>
    </row>
    <row r="716" spans="5:15" ht="14.25" customHeight="1" x14ac:dyDescent="0.25">
      <c r="E716" s="4"/>
      <c r="O716" s="5"/>
    </row>
    <row r="717" spans="5:15" ht="14.25" customHeight="1" x14ac:dyDescent="0.25">
      <c r="E717" s="4"/>
      <c r="O717" s="5"/>
    </row>
    <row r="718" spans="5:15" ht="14.25" customHeight="1" x14ac:dyDescent="0.25">
      <c r="E718" s="4"/>
      <c r="O718" s="5"/>
    </row>
    <row r="719" spans="5:15" ht="14.25" customHeight="1" x14ac:dyDescent="0.25">
      <c r="E719" s="4"/>
      <c r="O719" s="5"/>
    </row>
    <row r="720" spans="5:15" ht="14.25" customHeight="1" x14ac:dyDescent="0.25">
      <c r="E720" s="4"/>
      <c r="O720" s="5"/>
    </row>
    <row r="721" spans="5:15" ht="14.25" customHeight="1" x14ac:dyDescent="0.25">
      <c r="E721" s="4"/>
      <c r="O721" s="5"/>
    </row>
    <row r="722" spans="5:15" ht="14.25" customHeight="1" x14ac:dyDescent="0.25">
      <c r="E722" s="4"/>
      <c r="O722" s="5"/>
    </row>
    <row r="723" spans="5:15" ht="14.25" customHeight="1" x14ac:dyDescent="0.25">
      <c r="E723" s="4"/>
      <c r="O723" s="5"/>
    </row>
    <row r="724" spans="5:15" ht="14.25" customHeight="1" x14ac:dyDescent="0.25">
      <c r="E724" s="4"/>
      <c r="O724" s="5"/>
    </row>
    <row r="725" spans="5:15" ht="14.25" customHeight="1" x14ac:dyDescent="0.25">
      <c r="E725" s="4"/>
      <c r="O725" s="5"/>
    </row>
    <row r="726" spans="5:15" ht="14.25" customHeight="1" x14ac:dyDescent="0.25">
      <c r="E726" s="4"/>
      <c r="O726" s="5"/>
    </row>
    <row r="727" spans="5:15" ht="14.25" customHeight="1" x14ac:dyDescent="0.25">
      <c r="E727" s="4"/>
      <c r="O727" s="5"/>
    </row>
    <row r="728" spans="5:15" ht="14.25" customHeight="1" x14ac:dyDescent="0.25">
      <c r="E728" s="4"/>
      <c r="O728" s="5"/>
    </row>
    <row r="729" spans="5:15" ht="14.25" customHeight="1" x14ac:dyDescent="0.25">
      <c r="E729" s="4"/>
      <c r="O729" s="5"/>
    </row>
    <row r="730" spans="5:15" ht="14.25" customHeight="1" x14ac:dyDescent="0.25">
      <c r="E730" s="4"/>
      <c r="O730" s="5"/>
    </row>
    <row r="731" spans="5:15" ht="14.25" customHeight="1" x14ac:dyDescent="0.25">
      <c r="E731" s="4"/>
      <c r="O731" s="5"/>
    </row>
    <row r="732" spans="5:15" ht="14.25" customHeight="1" x14ac:dyDescent="0.25">
      <c r="E732" s="4"/>
      <c r="O732" s="5"/>
    </row>
    <row r="733" spans="5:15" ht="14.25" customHeight="1" x14ac:dyDescent="0.25">
      <c r="E733" s="4"/>
      <c r="O733" s="5"/>
    </row>
    <row r="734" spans="5:15" ht="14.25" customHeight="1" x14ac:dyDescent="0.25">
      <c r="E734" s="4"/>
      <c r="O734" s="5"/>
    </row>
    <row r="735" spans="5:15" ht="14.25" customHeight="1" x14ac:dyDescent="0.25">
      <c r="E735" s="4"/>
      <c r="O735" s="5"/>
    </row>
    <row r="736" spans="5:15" ht="14.25" customHeight="1" x14ac:dyDescent="0.25">
      <c r="E736" s="4"/>
      <c r="O736" s="5"/>
    </row>
    <row r="737" spans="5:15" ht="14.25" customHeight="1" x14ac:dyDescent="0.25">
      <c r="E737" s="4"/>
      <c r="O737" s="5"/>
    </row>
    <row r="738" spans="5:15" ht="14.25" customHeight="1" x14ac:dyDescent="0.25">
      <c r="E738" s="4"/>
      <c r="O738" s="5"/>
    </row>
    <row r="739" spans="5:15" ht="14.25" customHeight="1" x14ac:dyDescent="0.25">
      <c r="E739" s="4"/>
      <c r="O739" s="5"/>
    </row>
    <row r="740" spans="5:15" ht="14.25" customHeight="1" x14ac:dyDescent="0.25">
      <c r="E740" s="4"/>
      <c r="O740" s="5"/>
    </row>
    <row r="741" spans="5:15" ht="14.25" customHeight="1" x14ac:dyDescent="0.25">
      <c r="E741" s="4"/>
      <c r="O741" s="5"/>
    </row>
    <row r="742" spans="5:15" ht="14.25" customHeight="1" x14ac:dyDescent="0.25">
      <c r="E742" s="4"/>
      <c r="O742" s="5"/>
    </row>
    <row r="743" spans="5:15" ht="14.25" customHeight="1" x14ac:dyDescent="0.25">
      <c r="E743" s="4"/>
      <c r="O743" s="5"/>
    </row>
    <row r="744" spans="5:15" ht="14.25" customHeight="1" x14ac:dyDescent="0.25">
      <c r="E744" s="4"/>
      <c r="O744" s="5"/>
    </row>
    <row r="745" spans="5:15" ht="14.25" customHeight="1" x14ac:dyDescent="0.25">
      <c r="E745" s="4"/>
      <c r="O745" s="5"/>
    </row>
    <row r="746" spans="5:15" ht="14.25" customHeight="1" x14ac:dyDescent="0.25">
      <c r="E746" s="4"/>
      <c r="O746" s="5"/>
    </row>
    <row r="747" spans="5:15" ht="14.25" customHeight="1" x14ac:dyDescent="0.25">
      <c r="E747" s="4"/>
      <c r="O747" s="5"/>
    </row>
    <row r="748" spans="5:15" ht="14.25" customHeight="1" x14ac:dyDescent="0.25">
      <c r="E748" s="4"/>
      <c r="O748" s="5"/>
    </row>
    <row r="749" spans="5:15" ht="14.25" customHeight="1" x14ac:dyDescent="0.25">
      <c r="E749" s="4"/>
      <c r="O749" s="5"/>
    </row>
    <row r="750" spans="5:15" ht="14.25" customHeight="1" x14ac:dyDescent="0.25">
      <c r="E750" s="4"/>
      <c r="O750" s="5"/>
    </row>
    <row r="751" spans="5:15" ht="14.25" customHeight="1" x14ac:dyDescent="0.25">
      <c r="E751" s="4"/>
      <c r="O751" s="5"/>
    </row>
    <row r="752" spans="5:15" ht="14.25" customHeight="1" x14ac:dyDescent="0.25">
      <c r="E752" s="4"/>
      <c r="O752" s="5"/>
    </row>
    <row r="753" spans="5:15" ht="14.25" customHeight="1" x14ac:dyDescent="0.25">
      <c r="E753" s="4"/>
      <c r="O753" s="5"/>
    </row>
    <row r="754" spans="5:15" ht="14.25" customHeight="1" x14ac:dyDescent="0.25">
      <c r="E754" s="4"/>
      <c r="O754" s="5"/>
    </row>
    <row r="755" spans="5:15" ht="14.25" customHeight="1" x14ac:dyDescent="0.25">
      <c r="E755" s="4"/>
      <c r="O755" s="5"/>
    </row>
    <row r="756" spans="5:15" ht="14.25" customHeight="1" x14ac:dyDescent="0.25">
      <c r="E756" s="4"/>
      <c r="O756" s="5"/>
    </row>
    <row r="757" spans="5:15" ht="14.25" customHeight="1" x14ac:dyDescent="0.25">
      <c r="E757" s="4"/>
      <c r="O757" s="5"/>
    </row>
    <row r="758" spans="5:15" ht="14.25" customHeight="1" x14ac:dyDescent="0.25">
      <c r="E758" s="4"/>
      <c r="O758" s="5"/>
    </row>
    <row r="759" spans="5:15" ht="14.25" customHeight="1" x14ac:dyDescent="0.25">
      <c r="E759" s="4"/>
      <c r="O759" s="5"/>
    </row>
    <row r="760" spans="5:15" ht="14.25" customHeight="1" x14ac:dyDescent="0.25">
      <c r="E760" s="4"/>
      <c r="O760" s="5"/>
    </row>
    <row r="761" spans="5:15" ht="14.25" customHeight="1" x14ac:dyDescent="0.25">
      <c r="E761" s="4"/>
      <c r="O761" s="5"/>
    </row>
    <row r="762" spans="5:15" ht="14.25" customHeight="1" x14ac:dyDescent="0.25">
      <c r="E762" s="4"/>
      <c r="O762" s="5"/>
    </row>
    <row r="763" spans="5:15" ht="14.25" customHeight="1" x14ac:dyDescent="0.25">
      <c r="E763" s="4"/>
      <c r="O763" s="5"/>
    </row>
    <row r="764" spans="5:15" ht="14.25" customHeight="1" x14ac:dyDescent="0.25">
      <c r="E764" s="4"/>
      <c r="O764" s="5"/>
    </row>
    <row r="765" spans="5:15" ht="14.25" customHeight="1" x14ac:dyDescent="0.25">
      <c r="E765" s="4"/>
      <c r="O765" s="5"/>
    </row>
    <row r="766" spans="5:15" ht="14.25" customHeight="1" x14ac:dyDescent="0.25">
      <c r="E766" s="4"/>
      <c r="O766" s="5"/>
    </row>
    <row r="767" spans="5:15" ht="14.25" customHeight="1" x14ac:dyDescent="0.25">
      <c r="E767" s="4"/>
      <c r="O767" s="5"/>
    </row>
    <row r="768" spans="5:15" ht="14.25" customHeight="1" x14ac:dyDescent="0.25">
      <c r="E768" s="4"/>
      <c r="O768" s="5"/>
    </row>
    <row r="769" spans="5:15" ht="14.25" customHeight="1" x14ac:dyDescent="0.25">
      <c r="E769" s="4"/>
      <c r="O769" s="5"/>
    </row>
    <row r="770" spans="5:15" ht="14.25" customHeight="1" x14ac:dyDescent="0.25">
      <c r="E770" s="4"/>
      <c r="O770" s="5"/>
    </row>
    <row r="771" spans="5:15" ht="14.25" customHeight="1" x14ac:dyDescent="0.25">
      <c r="E771" s="4"/>
      <c r="O771" s="5"/>
    </row>
    <row r="772" spans="5:15" ht="14.25" customHeight="1" x14ac:dyDescent="0.25">
      <c r="E772" s="4"/>
      <c r="O772" s="5"/>
    </row>
    <row r="773" spans="5:15" ht="14.25" customHeight="1" x14ac:dyDescent="0.25">
      <c r="E773" s="4"/>
      <c r="O773" s="5"/>
    </row>
    <row r="774" spans="5:15" ht="14.25" customHeight="1" x14ac:dyDescent="0.25">
      <c r="E774" s="4"/>
      <c r="O774" s="5"/>
    </row>
    <row r="775" spans="5:15" ht="14.25" customHeight="1" x14ac:dyDescent="0.25">
      <c r="E775" s="4"/>
      <c r="O775" s="5"/>
    </row>
    <row r="776" spans="5:15" ht="14.25" customHeight="1" x14ac:dyDescent="0.25">
      <c r="E776" s="4"/>
      <c r="O776" s="5"/>
    </row>
    <row r="777" spans="5:15" ht="14.25" customHeight="1" x14ac:dyDescent="0.25">
      <c r="E777" s="4"/>
      <c r="O777" s="5"/>
    </row>
    <row r="778" spans="5:15" ht="14.25" customHeight="1" x14ac:dyDescent="0.25">
      <c r="E778" s="4"/>
      <c r="O778" s="5"/>
    </row>
    <row r="779" spans="5:15" ht="14.25" customHeight="1" x14ac:dyDescent="0.25">
      <c r="E779" s="4"/>
      <c r="O779" s="5"/>
    </row>
    <row r="780" spans="5:15" ht="14.25" customHeight="1" x14ac:dyDescent="0.25">
      <c r="E780" s="4"/>
      <c r="O780" s="5"/>
    </row>
    <row r="781" spans="5:15" ht="14.25" customHeight="1" x14ac:dyDescent="0.25">
      <c r="E781" s="4"/>
      <c r="O781" s="5"/>
    </row>
    <row r="782" spans="5:15" ht="14.25" customHeight="1" x14ac:dyDescent="0.25">
      <c r="E782" s="4"/>
      <c r="O782" s="5"/>
    </row>
    <row r="783" spans="5:15" ht="14.25" customHeight="1" x14ac:dyDescent="0.25">
      <c r="E783" s="4"/>
      <c r="O783" s="5"/>
    </row>
    <row r="784" spans="5:15" ht="14.25" customHeight="1" x14ac:dyDescent="0.25">
      <c r="E784" s="4"/>
      <c r="O784" s="5"/>
    </row>
    <row r="785" spans="5:15" ht="14.25" customHeight="1" x14ac:dyDescent="0.25">
      <c r="E785" s="4"/>
      <c r="O785" s="5"/>
    </row>
    <row r="786" spans="5:15" ht="14.25" customHeight="1" x14ac:dyDescent="0.25">
      <c r="E786" s="4"/>
      <c r="O786" s="5"/>
    </row>
    <row r="787" spans="5:15" ht="14.25" customHeight="1" x14ac:dyDescent="0.25">
      <c r="E787" s="4"/>
      <c r="O787" s="5"/>
    </row>
    <row r="788" spans="5:15" ht="14.25" customHeight="1" x14ac:dyDescent="0.25">
      <c r="E788" s="4"/>
      <c r="O788" s="5"/>
    </row>
    <row r="789" spans="5:15" ht="14.25" customHeight="1" x14ac:dyDescent="0.25">
      <c r="E789" s="4"/>
      <c r="O789" s="5"/>
    </row>
    <row r="790" spans="5:15" ht="14.25" customHeight="1" x14ac:dyDescent="0.25">
      <c r="E790" s="4"/>
      <c r="O790" s="5"/>
    </row>
    <row r="791" spans="5:15" ht="14.25" customHeight="1" x14ac:dyDescent="0.25">
      <c r="E791" s="4"/>
      <c r="O791" s="5"/>
    </row>
    <row r="792" spans="5:15" ht="14.25" customHeight="1" x14ac:dyDescent="0.25">
      <c r="E792" s="4"/>
      <c r="O792" s="5"/>
    </row>
    <row r="793" spans="5:15" ht="14.25" customHeight="1" x14ac:dyDescent="0.25">
      <c r="E793" s="4"/>
      <c r="O793" s="5"/>
    </row>
    <row r="794" spans="5:15" ht="14.25" customHeight="1" x14ac:dyDescent="0.25">
      <c r="E794" s="4"/>
      <c r="O794" s="5"/>
    </row>
    <row r="795" spans="5:15" ht="14.25" customHeight="1" x14ac:dyDescent="0.25">
      <c r="E795" s="4"/>
      <c r="O795" s="5"/>
    </row>
    <row r="796" spans="5:15" ht="14.25" customHeight="1" x14ac:dyDescent="0.25">
      <c r="E796" s="4"/>
      <c r="O796" s="5"/>
    </row>
    <row r="797" spans="5:15" ht="14.25" customHeight="1" x14ac:dyDescent="0.25">
      <c r="E797" s="4"/>
      <c r="O797" s="5"/>
    </row>
    <row r="798" spans="5:15" ht="14.25" customHeight="1" x14ac:dyDescent="0.25">
      <c r="E798" s="4"/>
      <c r="O798" s="5"/>
    </row>
    <row r="799" spans="5:15" ht="14.25" customHeight="1" x14ac:dyDescent="0.25">
      <c r="E799" s="4"/>
      <c r="O799" s="5"/>
    </row>
    <row r="800" spans="5:15" ht="14.25" customHeight="1" x14ac:dyDescent="0.25">
      <c r="E800" s="4"/>
      <c r="O800" s="5"/>
    </row>
    <row r="801" spans="5:15" ht="14.25" customHeight="1" x14ac:dyDescent="0.25">
      <c r="E801" s="4"/>
      <c r="O801" s="5"/>
    </row>
    <row r="802" spans="5:15" ht="14.25" customHeight="1" x14ac:dyDescent="0.25">
      <c r="E802" s="4"/>
      <c r="O802" s="5"/>
    </row>
    <row r="803" spans="5:15" ht="14.25" customHeight="1" x14ac:dyDescent="0.25">
      <c r="E803" s="4"/>
      <c r="O803" s="5"/>
    </row>
    <row r="804" spans="5:15" ht="14.25" customHeight="1" x14ac:dyDescent="0.25">
      <c r="E804" s="4"/>
      <c r="O804" s="5"/>
    </row>
    <row r="805" spans="5:15" ht="14.25" customHeight="1" x14ac:dyDescent="0.25">
      <c r="E805" s="4"/>
      <c r="O805" s="5"/>
    </row>
    <row r="806" spans="5:15" ht="14.25" customHeight="1" x14ac:dyDescent="0.25">
      <c r="E806" s="4"/>
      <c r="O806" s="5"/>
    </row>
    <row r="807" spans="5:15" ht="14.25" customHeight="1" x14ac:dyDescent="0.25">
      <c r="E807" s="4"/>
      <c r="O807" s="5"/>
    </row>
    <row r="808" spans="5:15" ht="14.25" customHeight="1" x14ac:dyDescent="0.25">
      <c r="E808" s="4"/>
      <c r="O808" s="5"/>
    </row>
    <row r="809" spans="5:15" ht="14.25" customHeight="1" x14ac:dyDescent="0.25">
      <c r="E809" s="4"/>
      <c r="O809" s="5"/>
    </row>
    <row r="810" spans="5:15" ht="14.25" customHeight="1" x14ac:dyDescent="0.25">
      <c r="E810" s="4"/>
      <c r="O810" s="5"/>
    </row>
    <row r="811" spans="5:15" ht="14.25" customHeight="1" x14ac:dyDescent="0.25">
      <c r="E811" s="4"/>
      <c r="O811" s="5"/>
    </row>
    <row r="812" spans="5:15" ht="14.25" customHeight="1" x14ac:dyDescent="0.25">
      <c r="E812" s="4"/>
      <c r="O812" s="5"/>
    </row>
    <row r="813" spans="5:15" ht="14.25" customHeight="1" x14ac:dyDescent="0.25">
      <c r="E813" s="4"/>
      <c r="O813" s="5"/>
    </row>
    <row r="814" spans="5:15" ht="14.25" customHeight="1" x14ac:dyDescent="0.25">
      <c r="E814" s="4"/>
      <c r="O814" s="5"/>
    </row>
    <row r="815" spans="5:15" ht="14.25" customHeight="1" x14ac:dyDescent="0.25">
      <c r="E815" s="4"/>
      <c r="O815" s="5"/>
    </row>
    <row r="816" spans="5:15" ht="14.25" customHeight="1" x14ac:dyDescent="0.25">
      <c r="E816" s="4"/>
      <c r="O816" s="5"/>
    </row>
    <row r="817" spans="5:15" ht="14.25" customHeight="1" x14ac:dyDescent="0.25">
      <c r="E817" s="4"/>
      <c r="O817" s="5"/>
    </row>
    <row r="818" spans="5:15" ht="14.25" customHeight="1" x14ac:dyDescent="0.25">
      <c r="E818" s="4"/>
      <c r="O818" s="5"/>
    </row>
    <row r="819" spans="5:15" ht="14.25" customHeight="1" x14ac:dyDescent="0.25">
      <c r="E819" s="4"/>
      <c r="O819" s="5"/>
    </row>
    <row r="820" spans="5:15" ht="14.25" customHeight="1" x14ac:dyDescent="0.25">
      <c r="E820" s="4"/>
      <c r="O820" s="5"/>
    </row>
    <row r="821" spans="5:15" ht="14.25" customHeight="1" x14ac:dyDescent="0.25">
      <c r="E821" s="4"/>
      <c r="O821" s="5"/>
    </row>
    <row r="822" spans="5:15" ht="14.25" customHeight="1" x14ac:dyDescent="0.25">
      <c r="E822" s="4"/>
      <c r="O822" s="5"/>
    </row>
    <row r="823" spans="5:15" ht="14.25" customHeight="1" x14ac:dyDescent="0.25">
      <c r="E823" s="4"/>
      <c r="O823" s="5"/>
    </row>
    <row r="824" spans="5:15" ht="14.25" customHeight="1" x14ac:dyDescent="0.25">
      <c r="E824" s="4"/>
      <c r="O824" s="5"/>
    </row>
    <row r="825" spans="5:15" ht="14.25" customHeight="1" x14ac:dyDescent="0.25">
      <c r="E825" s="4"/>
      <c r="O825" s="5"/>
    </row>
    <row r="826" spans="5:15" ht="14.25" customHeight="1" x14ac:dyDescent="0.25">
      <c r="E826" s="4"/>
      <c r="O826" s="5"/>
    </row>
    <row r="827" spans="5:15" ht="14.25" customHeight="1" x14ac:dyDescent="0.25">
      <c r="E827" s="4"/>
      <c r="O827" s="5"/>
    </row>
    <row r="828" spans="5:15" ht="14.25" customHeight="1" x14ac:dyDescent="0.25">
      <c r="E828" s="4"/>
      <c r="O828" s="5"/>
    </row>
    <row r="829" spans="5:15" ht="14.25" customHeight="1" x14ac:dyDescent="0.25">
      <c r="E829" s="4"/>
      <c r="O829" s="5"/>
    </row>
    <row r="830" spans="5:15" ht="14.25" customHeight="1" x14ac:dyDescent="0.25">
      <c r="E830" s="4"/>
      <c r="O830" s="5"/>
    </row>
    <row r="831" spans="5:15" ht="14.25" customHeight="1" x14ac:dyDescent="0.25">
      <c r="E831" s="4"/>
      <c r="O831" s="5"/>
    </row>
    <row r="832" spans="5:15" ht="14.25" customHeight="1" x14ac:dyDescent="0.25">
      <c r="E832" s="4"/>
      <c r="O832" s="5"/>
    </row>
    <row r="833" spans="5:15" ht="14.25" customHeight="1" x14ac:dyDescent="0.25">
      <c r="E833" s="4"/>
      <c r="O833" s="5"/>
    </row>
    <row r="834" spans="5:15" ht="14.25" customHeight="1" x14ac:dyDescent="0.25">
      <c r="E834" s="4"/>
      <c r="O834" s="5"/>
    </row>
    <row r="835" spans="5:15" ht="14.25" customHeight="1" x14ac:dyDescent="0.25">
      <c r="E835" s="4"/>
      <c r="O835" s="5"/>
    </row>
    <row r="836" spans="5:15" ht="14.25" customHeight="1" x14ac:dyDescent="0.25">
      <c r="E836" s="4"/>
      <c r="O836" s="5"/>
    </row>
    <row r="837" spans="5:15" ht="14.25" customHeight="1" x14ac:dyDescent="0.25">
      <c r="E837" s="4"/>
      <c r="O837" s="5"/>
    </row>
    <row r="838" spans="5:15" ht="14.25" customHeight="1" x14ac:dyDescent="0.25">
      <c r="E838" s="4"/>
      <c r="O838" s="5"/>
    </row>
    <row r="839" spans="5:15" ht="14.25" customHeight="1" x14ac:dyDescent="0.25">
      <c r="E839" s="4"/>
      <c r="O839" s="5"/>
    </row>
    <row r="840" spans="5:15" ht="14.25" customHeight="1" x14ac:dyDescent="0.25">
      <c r="E840" s="4"/>
      <c r="O840" s="5"/>
    </row>
    <row r="841" spans="5:15" ht="14.25" customHeight="1" x14ac:dyDescent="0.25">
      <c r="E841" s="4"/>
      <c r="O841" s="5"/>
    </row>
    <row r="842" spans="5:15" ht="14.25" customHeight="1" x14ac:dyDescent="0.25">
      <c r="E842" s="4"/>
      <c r="O842" s="5"/>
    </row>
    <row r="843" spans="5:15" ht="14.25" customHeight="1" x14ac:dyDescent="0.25">
      <c r="E843" s="4"/>
      <c r="O843" s="5"/>
    </row>
    <row r="844" spans="5:15" ht="14.25" customHeight="1" x14ac:dyDescent="0.25">
      <c r="E844" s="4"/>
      <c r="O844" s="5"/>
    </row>
    <row r="845" spans="5:15" ht="14.25" customHeight="1" x14ac:dyDescent="0.25">
      <c r="E845" s="4"/>
      <c r="O845" s="5"/>
    </row>
    <row r="846" spans="5:15" ht="14.25" customHeight="1" x14ac:dyDescent="0.25">
      <c r="E846" s="4"/>
      <c r="O846" s="5"/>
    </row>
    <row r="847" spans="5:15" ht="14.25" customHeight="1" x14ac:dyDescent="0.25">
      <c r="E847" s="4"/>
      <c r="O847" s="5"/>
    </row>
    <row r="848" spans="5:15" ht="14.25" customHeight="1" x14ac:dyDescent="0.25">
      <c r="E848" s="4"/>
      <c r="O848" s="5"/>
    </row>
    <row r="849" spans="5:15" ht="14.25" customHeight="1" x14ac:dyDescent="0.25">
      <c r="E849" s="4"/>
      <c r="O849" s="5"/>
    </row>
    <row r="850" spans="5:15" ht="14.25" customHeight="1" x14ac:dyDescent="0.25">
      <c r="E850" s="4"/>
      <c r="O850" s="5"/>
    </row>
    <row r="851" spans="5:15" ht="14.25" customHeight="1" x14ac:dyDescent="0.25">
      <c r="E851" s="4"/>
      <c r="O851" s="5"/>
    </row>
    <row r="852" spans="5:15" ht="14.25" customHeight="1" x14ac:dyDescent="0.25">
      <c r="E852" s="4"/>
      <c r="O852" s="5"/>
    </row>
    <row r="853" spans="5:15" ht="14.25" customHeight="1" x14ac:dyDescent="0.25">
      <c r="E853" s="4"/>
      <c r="O853" s="5"/>
    </row>
    <row r="854" spans="5:15" ht="14.25" customHeight="1" x14ac:dyDescent="0.25">
      <c r="E854" s="4"/>
      <c r="O854" s="5"/>
    </row>
    <row r="855" spans="5:15" ht="14.25" customHeight="1" x14ac:dyDescent="0.25">
      <c r="E855" s="4"/>
      <c r="O855" s="5"/>
    </row>
    <row r="856" spans="5:15" ht="14.25" customHeight="1" x14ac:dyDescent="0.25">
      <c r="E856" s="4"/>
      <c r="O856" s="5"/>
    </row>
    <row r="857" spans="5:15" ht="14.25" customHeight="1" x14ac:dyDescent="0.25">
      <c r="E857" s="4"/>
      <c r="O857" s="5"/>
    </row>
    <row r="858" spans="5:15" ht="14.25" customHeight="1" x14ac:dyDescent="0.25">
      <c r="E858" s="4"/>
      <c r="O858" s="5"/>
    </row>
    <row r="859" spans="5:15" ht="14.25" customHeight="1" x14ac:dyDescent="0.25">
      <c r="E859" s="4"/>
      <c r="O859" s="5"/>
    </row>
    <row r="860" spans="5:15" ht="14.25" customHeight="1" x14ac:dyDescent="0.25">
      <c r="E860" s="4"/>
      <c r="O860" s="5"/>
    </row>
    <row r="861" spans="5:15" ht="14.25" customHeight="1" x14ac:dyDescent="0.25">
      <c r="E861" s="4"/>
      <c r="O861" s="5"/>
    </row>
    <row r="862" spans="5:15" ht="14.25" customHeight="1" x14ac:dyDescent="0.25">
      <c r="E862" s="4"/>
      <c r="O862" s="5"/>
    </row>
    <row r="863" spans="5:15" ht="14.25" customHeight="1" x14ac:dyDescent="0.25">
      <c r="E863" s="4"/>
      <c r="O863" s="5"/>
    </row>
    <row r="864" spans="5:15" ht="14.25" customHeight="1" x14ac:dyDescent="0.25">
      <c r="E864" s="4"/>
      <c r="O864" s="5"/>
    </row>
    <row r="865" spans="5:15" ht="14.25" customHeight="1" x14ac:dyDescent="0.25">
      <c r="E865" s="4"/>
      <c r="O865" s="5"/>
    </row>
    <row r="866" spans="5:15" ht="14.25" customHeight="1" x14ac:dyDescent="0.25">
      <c r="E866" s="4"/>
      <c r="O866" s="5"/>
    </row>
    <row r="867" spans="5:15" ht="14.25" customHeight="1" x14ac:dyDescent="0.25">
      <c r="E867" s="4"/>
      <c r="O867" s="5"/>
    </row>
    <row r="868" spans="5:15" ht="14.25" customHeight="1" x14ac:dyDescent="0.25">
      <c r="E868" s="4"/>
      <c r="O868" s="5"/>
    </row>
    <row r="869" spans="5:15" ht="14.25" customHeight="1" x14ac:dyDescent="0.25">
      <c r="E869" s="4"/>
      <c r="O869" s="5"/>
    </row>
    <row r="870" spans="5:15" ht="14.25" customHeight="1" x14ac:dyDescent="0.25">
      <c r="E870" s="4"/>
      <c r="O870" s="5"/>
    </row>
    <row r="871" spans="5:15" ht="14.25" customHeight="1" x14ac:dyDescent="0.25">
      <c r="E871" s="4"/>
      <c r="O871" s="5"/>
    </row>
    <row r="872" spans="5:15" ht="14.25" customHeight="1" x14ac:dyDescent="0.25">
      <c r="E872" s="4"/>
      <c r="O872" s="5"/>
    </row>
    <row r="873" spans="5:15" ht="14.25" customHeight="1" x14ac:dyDescent="0.25">
      <c r="E873" s="4"/>
      <c r="O873" s="5"/>
    </row>
    <row r="874" spans="5:15" ht="14.25" customHeight="1" x14ac:dyDescent="0.25">
      <c r="E874" s="4"/>
      <c r="O874" s="5"/>
    </row>
    <row r="875" spans="5:15" ht="14.25" customHeight="1" x14ac:dyDescent="0.25">
      <c r="E875" s="4"/>
      <c r="O875" s="5"/>
    </row>
    <row r="876" spans="5:15" ht="14.25" customHeight="1" x14ac:dyDescent="0.25">
      <c r="E876" s="4"/>
      <c r="O876" s="5"/>
    </row>
    <row r="877" spans="5:15" ht="14.25" customHeight="1" x14ac:dyDescent="0.25">
      <c r="E877" s="4"/>
      <c r="O877" s="5"/>
    </row>
    <row r="878" spans="5:15" ht="14.25" customHeight="1" x14ac:dyDescent="0.25">
      <c r="E878" s="4"/>
      <c r="O878" s="5"/>
    </row>
    <row r="879" spans="5:15" ht="14.25" customHeight="1" x14ac:dyDescent="0.25">
      <c r="E879" s="4"/>
      <c r="O879" s="5"/>
    </row>
    <row r="880" spans="5:15" ht="14.25" customHeight="1" x14ac:dyDescent="0.25">
      <c r="E880" s="4"/>
      <c r="O880" s="5"/>
    </row>
    <row r="881" spans="5:15" ht="14.25" customHeight="1" x14ac:dyDescent="0.25">
      <c r="E881" s="4"/>
      <c r="O881" s="5"/>
    </row>
    <row r="882" spans="5:15" ht="14.25" customHeight="1" x14ac:dyDescent="0.25">
      <c r="E882" s="4"/>
      <c r="O882" s="5"/>
    </row>
    <row r="883" spans="5:15" ht="14.25" customHeight="1" x14ac:dyDescent="0.25">
      <c r="E883" s="4"/>
      <c r="O883" s="5"/>
    </row>
    <row r="884" spans="5:15" ht="14.25" customHeight="1" x14ac:dyDescent="0.25">
      <c r="E884" s="4"/>
      <c r="O884" s="5"/>
    </row>
    <row r="885" spans="5:15" ht="14.25" customHeight="1" x14ac:dyDescent="0.25">
      <c r="E885" s="4"/>
      <c r="O885" s="5"/>
    </row>
    <row r="886" spans="5:15" ht="14.25" customHeight="1" x14ac:dyDescent="0.25">
      <c r="E886" s="4"/>
      <c r="O886" s="5"/>
    </row>
    <row r="887" spans="5:15" ht="14.25" customHeight="1" x14ac:dyDescent="0.25">
      <c r="E887" s="4"/>
      <c r="O887" s="5"/>
    </row>
    <row r="888" spans="5:15" ht="14.25" customHeight="1" x14ac:dyDescent="0.25">
      <c r="E888" s="4"/>
      <c r="O888" s="5"/>
    </row>
    <row r="889" spans="5:15" ht="14.25" customHeight="1" x14ac:dyDescent="0.25">
      <c r="E889" s="4"/>
      <c r="O889" s="5"/>
    </row>
    <row r="890" spans="5:15" ht="14.25" customHeight="1" x14ac:dyDescent="0.25">
      <c r="E890" s="4"/>
      <c r="O890" s="5"/>
    </row>
    <row r="891" spans="5:15" ht="14.25" customHeight="1" x14ac:dyDescent="0.25">
      <c r="E891" s="4"/>
      <c r="O891" s="5"/>
    </row>
    <row r="892" spans="5:15" ht="14.25" customHeight="1" x14ac:dyDescent="0.25">
      <c r="E892" s="4"/>
      <c r="O892" s="5"/>
    </row>
    <row r="893" spans="5:15" ht="14.25" customHeight="1" x14ac:dyDescent="0.25">
      <c r="E893" s="4"/>
      <c r="O893" s="5"/>
    </row>
    <row r="894" spans="5:15" ht="14.25" customHeight="1" x14ac:dyDescent="0.25">
      <c r="E894" s="4"/>
      <c r="O894" s="5"/>
    </row>
    <row r="895" spans="5:15" ht="14.25" customHeight="1" x14ac:dyDescent="0.25">
      <c r="E895" s="4"/>
      <c r="O895" s="5"/>
    </row>
    <row r="896" spans="5:15" ht="14.25" customHeight="1" x14ac:dyDescent="0.25">
      <c r="E896" s="4"/>
      <c r="O896" s="5"/>
    </row>
    <row r="897" spans="5:15" ht="14.25" customHeight="1" x14ac:dyDescent="0.25">
      <c r="E897" s="4"/>
      <c r="O897" s="5"/>
    </row>
    <row r="898" spans="5:15" ht="14.25" customHeight="1" x14ac:dyDescent="0.25">
      <c r="E898" s="4"/>
      <c r="O898" s="5"/>
    </row>
    <row r="899" spans="5:15" ht="14.25" customHeight="1" x14ac:dyDescent="0.25">
      <c r="E899" s="4"/>
      <c r="O899" s="5"/>
    </row>
    <row r="900" spans="5:15" ht="14.25" customHeight="1" x14ac:dyDescent="0.25">
      <c r="E900" s="4"/>
      <c r="O900" s="5"/>
    </row>
    <row r="901" spans="5:15" ht="14.25" customHeight="1" x14ac:dyDescent="0.25">
      <c r="E901" s="4"/>
      <c r="O901" s="5"/>
    </row>
    <row r="902" spans="5:15" ht="14.25" customHeight="1" x14ac:dyDescent="0.25">
      <c r="E902" s="4"/>
      <c r="O902" s="5"/>
    </row>
    <row r="903" spans="5:15" ht="14.25" customHeight="1" x14ac:dyDescent="0.25">
      <c r="E903" s="4"/>
      <c r="O903" s="5"/>
    </row>
    <row r="904" spans="5:15" ht="14.25" customHeight="1" x14ac:dyDescent="0.25">
      <c r="E904" s="4"/>
      <c r="O904" s="5"/>
    </row>
    <row r="905" spans="5:15" ht="14.25" customHeight="1" x14ac:dyDescent="0.25">
      <c r="E905" s="4"/>
      <c r="O905" s="5"/>
    </row>
    <row r="906" spans="5:15" ht="14.25" customHeight="1" x14ac:dyDescent="0.25">
      <c r="E906" s="4"/>
      <c r="O906" s="5"/>
    </row>
    <row r="907" spans="5:15" ht="14.25" customHeight="1" x14ac:dyDescent="0.25">
      <c r="E907" s="4"/>
      <c r="O907" s="5"/>
    </row>
    <row r="908" spans="5:15" ht="14.25" customHeight="1" x14ac:dyDescent="0.25">
      <c r="E908" s="4"/>
      <c r="O908" s="5"/>
    </row>
    <row r="909" spans="5:15" ht="14.25" customHeight="1" x14ac:dyDescent="0.25">
      <c r="E909" s="4"/>
      <c r="O909" s="5"/>
    </row>
    <row r="910" spans="5:15" ht="14.25" customHeight="1" x14ac:dyDescent="0.25">
      <c r="E910" s="4"/>
      <c r="O910" s="5"/>
    </row>
    <row r="911" spans="5:15" ht="14.25" customHeight="1" x14ac:dyDescent="0.25">
      <c r="E911" s="4"/>
      <c r="O911" s="5"/>
    </row>
    <row r="912" spans="5:15" ht="14.25" customHeight="1" x14ac:dyDescent="0.25">
      <c r="E912" s="4"/>
      <c r="O912" s="5"/>
    </row>
    <row r="913" spans="5:15" ht="14.25" customHeight="1" x14ac:dyDescent="0.25">
      <c r="E913" s="4"/>
      <c r="O913" s="5"/>
    </row>
    <row r="914" spans="5:15" ht="14.25" customHeight="1" x14ac:dyDescent="0.25">
      <c r="E914" s="4"/>
      <c r="O914" s="5"/>
    </row>
    <row r="915" spans="5:15" ht="14.25" customHeight="1" x14ac:dyDescent="0.25">
      <c r="E915" s="4"/>
      <c r="O915" s="5"/>
    </row>
    <row r="916" spans="5:15" ht="14.25" customHeight="1" x14ac:dyDescent="0.25">
      <c r="E916" s="4"/>
      <c r="O916" s="5"/>
    </row>
    <row r="917" spans="5:15" ht="14.25" customHeight="1" x14ac:dyDescent="0.25">
      <c r="E917" s="4"/>
      <c r="O917" s="5"/>
    </row>
    <row r="918" spans="5:15" ht="14.25" customHeight="1" x14ac:dyDescent="0.25">
      <c r="E918" s="4"/>
      <c r="O918" s="5"/>
    </row>
    <row r="919" spans="5:15" ht="14.25" customHeight="1" x14ac:dyDescent="0.25">
      <c r="E919" s="4"/>
      <c r="O919" s="5"/>
    </row>
    <row r="920" spans="5:15" ht="14.25" customHeight="1" x14ac:dyDescent="0.25">
      <c r="E920" s="4"/>
      <c r="O920" s="5"/>
    </row>
    <row r="921" spans="5:15" ht="14.25" customHeight="1" x14ac:dyDescent="0.25">
      <c r="E921" s="4"/>
      <c r="O921" s="5"/>
    </row>
    <row r="922" spans="5:15" ht="14.25" customHeight="1" x14ac:dyDescent="0.25">
      <c r="E922" s="4"/>
      <c r="O922" s="5"/>
    </row>
    <row r="923" spans="5:15" ht="14.25" customHeight="1" x14ac:dyDescent="0.25">
      <c r="E923" s="4"/>
      <c r="O923" s="5"/>
    </row>
    <row r="924" spans="5:15" ht="14.25" customHeight="1" x14ac:dyDescent="0.25">
      <c r="E924" s="4"/>
      <c r="O924" s="5"/>
    </row>
    <row r="925" spans="5:15" ht="14.25" customHeight="1" x14ac:dyDescent="0.25">
      <c r="E925" s="4"/>
      <c r="O925" s="5"/>
    </row>
    <row r="926" spans="5:15" ht="14.25" customHeight="1" x14ac:dyDescent="0.25">
      <c r="E926" s="4"/>
      <c r="O926" s="5"/>
    </row>
    <row r="927" spans="5:15" ht="14.25" customHeight="1" x14ac:dyDescent="0.25">
      <c r="E927" s="4"/>
      <c r="O927" s="5"/>
    </row>
    <row r="928" spans="5:15" ht="14.25" customHeight="1" x14ac:dyDescent="0.25">
      <c r="E928" s="4"/>
      <c r="O928" s="5"/>
    </row>
    <row r="929" spans="5:15" ht="14.25" customHeight="1" x14ac:dyDescent="0.25">
      <c r="E929" s="4"/>
      <c r="O929" s="5"/>
    </row>
    <row r="930" spans="5:15" ht="14.25" customHeight="1" x14ac:dyDescent="0.25">
      <c r="E930" s="4"/>
      <c r="O930" s="5"/>
    </row>
    <row r="931" spans="5:15" ht="14.25" customHeight="1" x14ac:dyDescent="0.25">
      <c r="E931" s="4"/>
      <c r="O931" s="5"/>
    </row>
    <row r="932" spans="5:15" ht="14.25" customHeight="1" x14ac:dyDescent="0.25">
      <c r="E932" s="4"/>
      <c r="O932" s="5"/>
    </row>
    <row r="933" spans="5:15" ht="14.25" customHeight="1" x14ac:dyDescent="0.25">
      <c r="E933" s="4"/>
      <c r="O933" s="5"/>
    </row>
    <row r="934" spans="5:15" ht="14.25" customHeight="1" x14ac:dyDescent="0.25">
      <c r="E934" s="4"/>
      <c r="O934" s="5"/>
    </row>
    <row r="935" spans="5:15" ht="14.25" customHeight="1" x14ac:dyDescent="0.25">
      <c r="E935" s="4"/>
      <c r="O935" s="5"/>
    </row>
    <row r="936" spans="5:15" ht="14.25" customHeight="1" x14ac:dyDescent="0.25">
      <c r="E936" s="4"/>
      <c r="O936" s="5"/>
    </row>
    <row r="937" spans="5:15" ht="14.25" customHeight="1" x14ac:dyDescent="0.25">
      <c r="E937" s="4"/>
      <c r="O937" s="5"/>
    </row>
    <row r="938" spans="5:15" ht="14.25" customHeight="1" x14ac:dyDescent="0.25">
      <c r="E938" s="4"/>
      <c r="O938" s="5"/>
    </row>
    <row r="939" spans="5:15" ht="14.25" customHeight="1" x14ac:dyDescent="0.25">
      <c r="E939" s="4"/>
      <c r="O939" s="5"/>
    </row>
    <row r="940" spans="5:15" ht="14.25" customHeight="1" x14ac:dyDescent="0.25">
      <c r="E940" s="4"/>
      <c r="O940" s="5"/>
    </row>
    <row r="941" spans="5:15" ht="14.25" customHeight="1" x14ac:dyDescent="0.25">
      <c r="E941" s="4"/>
      <c r="O941" s="5"/>
    </row>
    <row r="942" spans="5:15" ht="14.25" customHeight="1" x14ac:dyDescent="0.25">
      <c r="E942" s="4"/>
      <c r="O942" s="5"/>
    </row>
    <row r="943" spans="5:15" ht="14.25" customHeight="1" x14ac:dyDescent="0.25">
      <c r="E943" s="4"/>
      <c r="O943" s="5"/>
    </row>
    <row r="944" spans="5:15" ht="14.25" customHeight="1" x14ac:dyDescent="0.25">
      <c r="E944" s="4"/>
      <c r="O944" s="5"/>
    </row>
    <row r="945" spans="5:15" ht="14.25" customHeight="1" x14ac:dyDescent="0.25">
      <c r="E945" s="4"/>
      <c r="O945" s="5"/>
    </row>
    <row r="946" spans="5:15" ht="14.25" customHeight="1" x14ac:dyDescent="0.25">
      <c r="E946" s="4"/>
      <c r="O946" s="5"/>
    </row>
    <row r="947" spans="5:15" ht="14.25" customHeight="1" x14ac:dyDescent="0.25">
      <c r="E947" s="4"/>
      <c r="O947" s="5"/>
    </row>
    <row r="948" spans="5:15" ht="14.25" customHeight="1" x14ac:dyDescent="0.25">
      <c r="E948" s="4"/>
      <c r="O948" s="5"/>
    </row>
    <row r="949" spans="5:15" ht="14.25" customHeight="1" x14ac:dyDescent="0.25">
      <c r="E949" s="4"/>
      <c r="O949" s="5"/>
    </row>
    <row r="950" spans="5:15" ht="14.25" customHeight="1" x14ac:dyDescent="0.25">
      <c r="E950" s="4"/>
      <c r="O950" s="5"/>
    </row>
    <row r="951" spans="5:15" ht="14.25" customHeight="1" x14ac:dyDescent="0.25">
      <c r="E951" s="4"/>
      <c r="O951" s="5"/>
    </row>
    <row r="952" spans="5:15" ht="14.25" customHeight="1" x14ac:dyDescent="0.25">
      <c r="E952" s="4"/>
      <c r="O952" s="5"/>
    </row>
    <row r="953" spans="5:15" ht="14.25" customHeight="1" x14ac:dyDescent="0.25">
      <c r="E953" s="4"/>
      <c r="O953" s="5"/>
    </row>
    <row r="954" spans="5:15" ht="14.25" customHeight="1" x14ac:dyDescent="0.25">
      <c r="E954" s="4"/>
      <c r="O954" s="5"/>
    </row>
    <row r="955" spans="5:15" ht="14.25" customHeight="1" x14ac:dyDescent="0.25">
      <c r="E955" s="4"/>
      <c r="O955" s="5"/>
    </row>
    <row r="956" spans="5:15" ht="14.25" customHeight="1" x14ac:dyDescent="0.25">
      <c r="E956" s="4"/>
      <c r="O956" s="5"/>
    </row>
    <row r="957" spans="5:15" ht="14.25" customHeight="1" x14ac:dyDescent="0.25">
      <c r="E957" s="4"/>
      <c r="O957" s="5"/>
    </row>
    <row r="958" spans="5:15" ht="14.25" customHeight="1" x14ac:dyDescent="0.25">
      <c r="E958" s="4"/>
      <c r="O958" s="5"/>
    </row>
    <row r="959" spans="5:15" ht="14.25" customHeight="1" x14ac:dyDescent="0.25">
      <c r="E959" s="4"/>
      <c r="O959" s="5"/>
    </row>
    <row r="960" spans="5:15" ht="14.25" customHeight="1" x14ac:dyDescent="0.25">
      <c r="E960" s="4"/>
      <c r="O960" s="5"/>
    </row>
    <row r="961" spans="5:15" ht="14.25" customHeight="1" x14ac:dyDescent="0.25">
      <c r="E961" s="4"/>
      <c r="O961" s="5"/>
    </row>
    <row r="962" spans="5:15" ht="14.25" customHeight="1" x14ac:dyDescent="0.25">
      <c r="E962" s="4"/>
      <c r="O962" s="5"/>
    </row>
    <row r="963" spans="5:15" ht="14.25" customHeight="1" x14ac:dyDescent="0.25">
      <c r="E963" s="4"/>
      <c r="O963" s="5"/>
    </row>
    <row r="964" spans="5:15" ht="14.25" customHeight="1" x14ac:dyDescent="0.25">
      <c r="E964" s="4"/>
      <c r="O964" s="5"/>
    </row>
    <row r="965" spans="5:15" ht="14.25" customHeight="1" x14ac:dyDescent="0.25">
      <c r="E965" s="4"/>
      <c r="O965" s="5"/>
    </row>
    <row r="966" spans="5:15" ht="14.25" customHeight="1" x14ac:dyDescent="0.25">
      <c r="E966" s="4"/>
      <c r="O966" s="5"/>
    </row>
    <row r="967" spans="5:15" ht="14.25" customHeight="1" x14ac:dyDescent="0.25">
      <c r="E967" s="4"/>
      <c r="O967" s="5"/>
    </row>
    <row r="968" spans="5:15" ht="14.25" customHeight="1" x14ac:dyDescent="0.25">
      <c r="E968" s="4"/>
      <c r="O968" s="5"/>
    </row>
    <row r="969" spans="5:15" ht="14.25" customHeight="1" x14ac:dyDescent="0.25">
      <c r="E969" s="4"/>
      <c r="O969" s="5"/>
    </row>
    <row r="970" spans="5:15" ht="14.25" customHeight="1" x14ac:dyDescent="0.25">
      <c r="E970" s="4"/>
      <c r="O970" s="5"/>
    </row>
    <row r="971" spans="5:15" ht="14.25" customHeight="1" x14ac:dyDescent="0.25">
      <c r="E971" s="4"/>
      <c r="O971" s="5"/>
    </row>
    <row r="972" spans="5:15" ht="14.25" customHeight="1" x14ac:dyDescent="0.25">
      <c r="E972" s="4"/>
      <c r="O972" s="5"/>
    </row>
    <row r="973" spans="5:15" ht="14.25" customHeight="1" x14ac:dyDescent="0.25">
      <c r="E973" s="4"/>
      <c r="O973" s="5"/>
    </row>
    <row r="974" spans="5:15" ht="14.25" customHeight="1" x14ac:dyDescent="0.25">
      <c r="E974" s="4"/>
      <c r="O974" s="5"/>
    </row>
    <row r="975" spans="5:15" ht="14.25" customHeight="1" x14ac:dyDescent="0.25">
      <c r="E975" s="4"/>
      <c r="O975" s="5"/>
    </row>
    <row r="976" spans="5:15" ht="14.25" customHeight="1" x14ac:dyDescent="0.25">
      <c r="E976" s="4"/>
      <c r="O976" s="5"/>
    </row>
    <row r="977" spans="5:15" ht="14.25" customHeight="1" x14ac:dyDescent="0.25">
      <c r="E977" s="4"/>
      <c r="O977" s="5"/>
    </row>
    <row r="978" spans="5:15" ht="14.25" customHeight="1" x14ac:dyDescent="0.25">
      <c r="E978" s="4"/>
      <c r="O978" s="5"/>
    </row>
    <row r="979" spans="5:15" ht="14.25" customHeight="1" x14ac:dyDescent="0.25">
      <c r="E979" s="4"/>
      <c r="O979" s="5"/>
    </row>
    <row r="980" spans="5:15" ht="14.25" customHeight="1" x14ac:dyDescent="0.25">
      <c r="E980" s="4"/>
      <c r="O980" s="5"/>
    </row>
    <row r="981" spans="5:15" ht="14.25" customHeight="1" x14ac:dyDescent="0.25">
      <c r="E981" s="4"/>
      <c r="O981" s="5"/>
    </row>
    <row r="982" spans="5:15" ht="14.25" customHeight="1" x14ac:dyDescent="0.25">
      <c r="E982" s="4"/>
      <c r="O982" s="5"/>
    </row>
    <row r="983" spans="5:15" ht="14.25" customHeight="1" x14ac:dyDescent="0.25">
      <c r="E983" s="4"/>
      <c r="O983" s="5"/>
    </row>
    <row r="984" spans="5:15" ht="14.25" customHeight="1" x14ac:dyDescent="0.25">
      <c r="E984" s="4"/>
      <c r="O984" s="5"/>
    </row>
    <row r="985" spans="5:15" ht="14.25" customHeight="1" x14ac:dyDescent="0.25">
      <c r="E985" s="4"/>
      <c r="O985" s="5"/>
    </row>
    <row r="986" spans="5:15" ht="14.25" customHeight="1" x14ac:dyDescent="0.25">
      <c r="E986" s="4"/>
      <c r="O986" s="5"/>
    </row>
    <row r="987" spans="5:15" ht="14.25" customHeight="1" x14ac:dyDescent="0.25">
      <c r="E987" s="4"/>
      <c r="O987" s="5"/>
    </row>
    <row r="988" spans="5:15" ht="14.25" customHeight="1" x14ac:dyDescent="0.25">
      <c r="E988" s="4"/>
      <c r="O988" s="5"/>
    </row>
    <row r="989" spans="5:15" ht="14.25" customHeight="1" x14ac:dyDescent="0.25">
      <c r="E989" s="4"/>
      <c r="O989" s="5"/>
    </row>
    <row r="990" spans="5:15" ht="14.25" customHeight="1" x14ac:dyDescent="0.25">
      <c r="E990" s="4"/>
      <c r="O990" s="5"/>
    </row>
    <row r="991" spans="5:15" ht="14.25" customHeight="1" x14ac:dyDescent="0.25">
      <c r="E991" s="4"/>
      <c r="O991" s="5"/>
    </row>
    <row r="992" spans="5:15" ht="14.25" customHeight="1" x14ac:dyDescent="0.25">
      <c r="E992" s="4"/>
      <c r="O992" s="5"/>
    </row>
    <row r="993" spans="5:15" ht="14.25" customHeight="1" x14ac:dyDescent="0.25">
      <c r="E993" s="4"/>
      <c r="O993" s="5"/>
    </row>
    <row r="994" spans="5:15" ht="14.25" customHeight="1" x14ac:dyDescent="0.25">
      <c r="E994" s="4"/>
      <c r="O994" s="5"/>
    </row>
    <row r="995" spans="5:15" ht="14.25" customHeight="1" x14ac:dyDescent="0.25">
      <c r="E995" s="4"/>
      <c r="O995" s="5"/>
    </row>
    <row r="996" spans="5:15" ht="14.25" customHeight="1" x14ac:dyDescent="0.25">
      <c r="E996" s="4"/>
      <c r="O996" s="5"/>
    </row>
    <row r="997" spans="5:15" ht="14.25" customHeight="1" x14ac:dyDescent="0.25">
      <c r="E997" s="4"/>
      <c r="O997" s="5"/>
    </row>
    <row r="998" spans="5:15" ht="14.25" customHeight="1" x14ac:dyDescent="0.25">
      <c r="E998" s="4"/>
      <c r="O998" s="5"/>
    </row>
    <row r="999" spans="5:15" ht="14.25" customHeight="1" x14ac:dyDescent="0.25">
      <c r="E999" s="4"/>
      <c r="O999" s="5"/>
    </row>
    <row r="1000" spans="5:15" ht="14.25" customHeight="1" x14ac:dyDescent="0.25">
      <c r="E1000" s="4"/>
      <c r="O1000" s="5"/>
    </row>
    <row r="1001" spans="5:15" ht="14.25" customHeight="1" x14ac:dyDescent="0.25">
      <c r="E1001" s="4"/>
      <c r="O1001" s="5"/>
    </row>
    <row r="1002" spans="5:15" ht="14.25" customHeight="1" x14ac:dyDescent="0.25">
      <c r="E1002" s="4"/>
      <c r="O1002" s="5"/>
    </row>
    <row r="1003" spans="5:15" ht="14.25" customHeight="1" x14ac:dyDescent="0.25">
      <c r="E1003" s="4"/>
      <c r="O1003" s="5"/>
    </row>
    <row r="1004" spans="5:15" ht="14.25" customHeight="1" x14ac:dyDescent="0.25">
      <c r="E1004" s="4"/>
      <c r="O1004" s="5"/>
    </row>
    <row r="1005" spans="5:15" ht="14.25" customHeight="1" x14ac:dyDescent="0.25">
      <c r="E1005" s="4"/>
      <c r="O1005" s="5"/>
    </row>
    <row r="1006" spans="5:15" ht="14.25" customHeight="1" x14ac:dyDescent="0.25">
      <c r="E1006" s="4"/>
      <c r="O1006" s="5"/>
    </row>
    <row r="1007" spans="5:15" ht="14.25" customHeight="1" x14ac:dyDescent="0.25">
      <c r="E1007" s="4"/>
      <c r="O1007" s="5"/>
    </row>
    <row r="1008" spans="5:15" ht="14.25" customHeight="1" x14ac:dyDescent="0.25">
      <c r="E1008" s="4"/>
      <c r="O1008" s="5"/>
    </row>
    <row r="1009" spans="5:15" ht="14.25" customHeight="1" x14ac:dyDescent="0.25">
      <c r="E1009" s="4"/>
      <c r="O1009" s="5"/>
    </row>
    <row r="1010" spans="5:15" ht="14.25" customHeight="1" x14ac:dyDescent="0.25">
      <c r="E1010" s="4"/>
      <c r="O1010" s="5"/>
    </row>
    <row r="1011" spans="5:15" ht="14.25" customHeight="1" x14ac:dyDescent="0.25">
      <c r="E1011" s="4"/>
      <c r="O1011" s="5"/>
    </row>
    <row r="1012" spans="5:15" ht="14.25" customHeight="1" x14ac:dyDescent="0.25">
      <c r="E1012" s="4"/>
      <c r="O1012" s="5"/>
    </row>
    <row r="1013" spans="5:15" ht="14.25" customHeight="1" x14ac:dyDescent="0.25">
      <c r="E1013" s="4"/>
      <c r="O1013" s="5"/>
    </row>
    <row r="1014" spans="5:15" ht="14.25" customHeight="1" x14ac:dyDescent="0.25">
      <c r="E1014" s="4"/>
      <c r="O1014" s="5"/>
    </row>
    <row r="1015" spans="5:15" ht="14.25" customHeight="1" x14ac:dyDescent="0.25">
      <c r="E1015" s="4"/>
      <c r="O1015" s="5"/>
    </row>
    <row r="1016" spans="5:15" ht="14.25" customHeight="1" x14ac:dyDescent="0.25">
      <c r="E1016" s="4"/>
      <c r="O1016" s="5"/>
    </row>
    <row r="1017" spans="5:15" ht="14.25" customHeight="1" x14ac:dyDescent="0.25">
      <c r="E1017" s="4"/>
      <c r="O1017" s="5"/>
    </row>
    <row r="1018" spans="5:15" ht="14.25" customHeight="1" x14ac:dyDescent="0.25">
      <c r="E1018" s="4"/>
      <c r="O1018" s="5"/>
    </row>
    <row r="1019" spans="5:15" ht="14.25" customHeight="1" x14ac:dyDescent="0.25">
      <c r="E1019" s="4"/>
      <c r="O1019" s="5"/>
    </row>
    <row r="1020" spans="5:15" ht="14.25" customHeight="1" x14ac:dyDescent="0.25">
      <c r="E1020" s="4"/>
      <c r="O1020" s="5"/>
    </row>
    <row r="1021" spans="5:15" ht="14.25" customHeight="1" x14ac:dyDescent="0.25">
      <c r="E1021" s="4"/>
      <c r="O1021" s="5"/>
    </row>
    <row r="1022" spans="5:15" ht="14.25" customHeight="1" x14ac:dyDescent="0.25">
      <c r="E1022" s="4"/>
      <c r="O1022" s="5"/>
    </row>
    <row r="1023" spans="5:15" ht="14.25" customHeight="1" x14ac:dyDescent="0.25">
      <c r="E1023" s="4"/>
      <c r="O1023" s="5"/>
    </row>
    <row r="1024" spans="5:15" ht="14.25" customHeight="1" x14ac:dyDescent="0.25">
      <c r="E1024" s="4"/>
      <c r="O1024" s="5"/>
    </row>
    <row r="1025" spans="5:15" ht="14.25" customHeight="1" x14ac:dyDescent="0.25">
      <c r="E1025" s="4"/>
      <c r="O1025" s="5"/>
    </row>
    <row r="1026" spans="5:15" ht="14.25" customHeight="1" x14ac:dyDescent="0.25">
      <c r="E1026" s="4"/>
      <c r="O1026" s="5"/>
    </row>
    <row r="1027" spans="5:15" ht="14.25" customHeight="1" x14ac:dyDescent="0.25">
      <c r="E1027" s="4"/>
      <c r="O1027" s="5"/>
    </row>
    <row r="1028" spans="5:15" ht="14.25" customHeight="1" x14ac:dyDescent="0.25">
      <c r="E1028" s="4"/>
      <c r="O1028" s="5"/>
    </row>
    <row r="1029" spans="5:15" ht="14.25" customHeight="1" x14ac:dyDescent="0.25">
      <c r="E1029" s="4"/>
      <c r="O1029" s="5"/>
    </row>
    <row r="1030" spans="5:15" ht="14.25" customHeight="1" x14ac:dyDescent="0.25">
      <c r="E1030" s="4"/>
      <c r="O1030" s="5"/>
    </row>
    <row r="1031" spans="5:15" ht="14.25" customHeight="1" x14ac:dyDescent="0.25">
      <c r="E1031" s="4"/>
      <c r="O1031" s="5"/>
    </row>
    <row r="1032" spans="5:15" ht="14.25" customHeight="1" x14ac:dyDescent="0.25">
      <c r="E1032" s="4"/>
      <c r="O1032" s="5"/>
    </row>
    <row r="1033" spans="5:15" ht="14.25" customHeight="1" x14ac:dyDescent="0.25">
      <c r="E1033" s="4"/>
      <c r="O1033" s="5"/>
    </row>
  </sheetData>
  <mergeCells count="30">
    <mergeCell ref="B83:O83"/>
    <mergeCell ref="A85:L85"/>
    <mergeCell ref="A1:O1"/>
    <mergeCell ref="A2:O2"/>
    <mergeCell ref="A3:O3"/>
    <mergeCell ref="A4:O4"/>
    <mergeCell ref="A6:A7"/>
    <mergeCell ref="B6:B7"/>
    <mergeCell ref="C6:C7"/>
    <mergeCell ref="D6:D7"/>
    <mergeCell ref="E6:E7"/>
    <mergeCell ref="F6:F7"/>
    <mergeCell ref="G6:I6"/>
    <mergeCell ref="J6:L6"/>
    <mergeCell ref="M6:O6"/>
    <mergeCell ref="B64:O64"/>
    <mergeCell ref="A78:L78"/>
    <mergeCell ref="B79:O79"/>
    <mergeCell ref="A82:L82"/>
    <mergeCell ref="B8:O8"/>
    <mergeCell ref="A48:L48"/>
    <mergeCell ref="B49:O49"/>
    <mergeCell ref="A63:L63"/>
    <mergeCell ref="B107:O107"/>
    <mergeCell ref="A110:L110"/>
    <mergeCell ref="B86:O86"/>
    <mergeCell ref="A106:L106"/>
    <mergeCell ref="A111:L111"/>
    <mergeCell ref="B102:O102"/>
    <mergeCell ref="A101:L101"/>
  </mergeCells>
  <phoneticPr fontId="8" type="noConversion"/>
  <pageMargins left="0.7" right="0.7" top="0.75" bottom="0.75" header="0.511811023622047" footer="0.511811023622047"/>
  <pageSetup paperSize="9" scale="52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23294-2886-4CEA-AC1C-D95F408D9007}">
  <sheetPr>
    <pageSetUpPr fitToPage="1"/>
  </sheetPr>
  <dimension ref="A1:E35"/>
  <sheetViews>
    <sheetView workbookViewId="0">
      <selection sqref="A1:E35"/>
    </sheetView>
  </sheetViews>
  <sheetFormatPr defaultColWidth="8.85546875" defaultRowHeight="15" x14ac:dyDescent="0.25"/>
  <cols>
    <col min="1" max="1" width="6.7109375" style="35" customWidth="1"/>
    <col min="2" max="2" width="34.28515625" style="35" customWidth="1"/>
    <col min="3" max="3" width="22.140625" style="35" customWidth="1"/>
    <col min="4" max="4" width="15" style="35" customWidth="1"/>
    <col min="5" max="5" width="9.140625" style="35" bestFit="1" customWidth="1"/>
    <col min="6" max="16384" width="8.85546875" style="35"/>
  </cols>
  <sheetData>
    <row r="1" spans="1:5" x14ac:dyDescent="0.25">
      <c r="A1" s="104" t="s">
        <v>138</v>
      </c>
      <c r="B1" s="104"/>
      <c r="C1" s="104"/>
      <c r="D1" s="104"/>
    </row>
    <row r="2" spans="1:5" x14ac:dyDescent="0.25">
      <c r="A2" s="34"/>
      <c r="B2" s="34"/>
      <c r="C2" s="34"/>
      <c r="D2" s="34"/>
    </row>
    <row r="3" spans="1:5" x14ac:dyDescent="0.25">
      <c r="A3" s="105" t="s">
        <v>151</v>
      </c>
      <c r="B3" s="106"/>
      <c r="C3" s="106"/>
      <c r="D3" s="106"/>
    </row>
    <row r="4" spans="1:5" x14ac:dyDescent="0.25">
      <c r="A4" s="107" t="s">
        <v>260</v>
      </c>
      <c r="B4" s="106"/>
      <c r="C4" s="106"/>
      <c r="D4" s="106"/>
    </row>
    <row r="7" spans="1:5" x14ac:dyDescent="0.25">
      <c r="A7" s="108" t="s">
        <v>139</v>
      </c>
      <c r="B7" s="108" t="s">
        <v>140</v>
      </c>
      <c r="C7" s="108" t="s">
        <v>141</v>
      </c>
      <c r="D7" s="36" t="s">
        <v>142</v>
      </c>
    </row>
    <row r="8" spans="1:5" x14ac:dyDescent="0.25">
      <c r="A8" s="109"/>
      <c r="B8" s="109"/>
      <c r="C8" s="109"/>
      <c r="D8" s="36" t="s">
        <v>143</v>
      </c>
    </row>
    <row r="9" spans="1:5" x14ac:dyDescent="0.25">
      <c r="A9" s="37" t="s">
        <v>12</v>
      </c>
      <c r="B9" s="38" t="s">
        <v>214</v>
      </c>
      <c r="C9" s="39">
        <f>ORÇAMENTO!O48</f>
        <v>119644.58</v>
      </c>
      <c r="D9" s="45">
        <v>1</v>
      </c>
    </row>
    <row r="10" spans="1:5" x14ac:dyDescent="0.25">
      <c r="A10" s="37"/>
      <c r="B10" s="38"/>
      <c r="C10" s="38"/>
      <c r="D10" s="40">
        <f t="shared" ref="D10:D24" si="0">$C9*D9</f>
        <v>119644.58</v>
      </c>
      <c r="E10" s="44"/>
    </row>
    <row r="11" spans="1:5" x14ac:dyDescent="0.25">
      <c r="A11" s="37" t="s">
        <v>215</v>
      </c>
      <c r="B11" s="38" t="s">
        <v>216</v>
      </c>
      <c r="C11" s="39">
        <f>ORÇAMENTO!O63</f>
        <v>2776.66</v>
      </c>
      <c r="D11" s="45">
        <v>1</v>
      </c>
    </row>
    <row r="12" spans="1:5" x14ac:dyDescent="0.25">
      <c r="A12" s="37"/>
      <c r="B12" s="38"/>
      <c r="C12" s="38"/>
      <c r="D12" s="40">
        <f t="shared" si="0"/>
        <v>2776.66</v>
      </c>
      <c r="E12" s="44"/>
    </row>
    <row r="13" spans="1:5" x14ac:dyDescent="0.25">
      <c r="A13" s="37" t="s">
        <v>261</v>
      </c>
      <c r="B13" s="38" t="s">
        <v>248</v>
      </c>
      <c r="C13" s="39">
        <f>ORÇAMENTO!O78</f>
        <v>12807.46</v>
      </c>
      <c r="D13" s="45">
        <v>1</v>
      </c>
    </row>
    <row r="14" spans="1:5" x14ac:dyDescent="0.25">
      <c r="A14" s="37"/>
      <c r="B14" s="38"/>
      <c r="C14" s="38"/>
      <c r="D14" s="40">
        <f t="shared" si="0"/>
        <v>12807.46</v>
      </c>
      <c r="E14" s="44"/>
    </row>
    <row r="15" spans="1:5" x14ac:dyDescent="0.25">
      <c r="A15" s="37" t="s">
        <v>262</v>
      </c>
      <c r="B15" s="38" t="s">
        <v>302</v>
      </c>
      <c r="C15" s="39">
        <f>ORÇAMENTO!O82</f>
        <v>1469.3</v>
      </c>
      <c r="D15" s="45">
        <v>1</v>
      </c>
    </row>
    <row r="16" spans="1:5" x14ac:dyDescent="0.25">
      <c r="A16" s="37"/>
      <c r="B16" s="38"/>
      <c r="C16" s="38"/>
      <c r="D16" s="40">
        <f t="shared" si="0"/>
        <v>1469.3</v>
      </c>
      <c r="E16" s="44"/>
    </row>
    <row r="17" spans="1:5" x14ac:dyDescent="0.25">
      <c r="A17" s="37" t="s">
        <v>257</v>
      </c>
      <c r="B17" s="38" t="s">
        <v>258</v>
      </c>
      <c r="C17" s="39">
        <f>ORÇAMENTO!O85</f>
        <v>4912.76</v>
      </c>
      <c r="D17" s="45">
        <v>1</v>
      </c>
    </row>
    <row r="18" spans="1:5" x14ac:dyDescent="0.25">
      <c r="A18" s="37"/>
      <c r="B18" s="38"/>
      <c r="C18" s="38"/>
      <c r="D18" s="40">
        <f t="shared" si="0"/>
        <v>4912.76</v>
      </c>
      <c r="E18" s="44"/>
    </row>
    <row r="19" spans="1:5" x14ac:dyDescent="0.25">
      <c r="A19" s="37" t="s">
        <v>277</v>
      </c>
      <c r="B19" s="38" t="s">
        <v>300</v>
      </c>
      <c r="C19" s="39">
        <f>ORÇAMENTO!O101</f>
        <v>13665.65</v>
      </c>
      <c r="D19" s="45">
        <v>1</v>
      </c>
    </row>
    <row r="20" spans="1:5" x14ac:dyDescent="0.25">
      <c r="A20" s="37"/>
      <c r="B20" s="38"/>
      <c r="C20" s="38"/>
      <c r="D20" s="40">
        <f t="shared" si="0"/>
        <v>13665.65</v>
      </c>
      <c r="E20" s="44"/>
    </row>
    <row r="21" spans="1:5" x14ac:dyDescent="0.25">
      <c r="A21" s="37" t="s">
        <v>298</v>
      </c>
      <c r="B21" s="38" t="s">
        <v>278</v>
      </c>
      <c r="C21" s="39">
        <f>ORÇAMENTO!O106</f>
        <v>11816.490000000002</v>
      </c>
      <c r="D21" s="45">
        <v>1</v>
      </c>
    </row>
    <row r="22" spans="1:5" x14ac:dyDescent="0.25">
      <c r="A22" s="37"/>
      <c r="B22" s="38"/>
      <c r="C22" s="38"/>
      <c r="D22" s="40">
        <f t="shared" si="0"/>
        <v>11816.490000000002</v>
      </c>
      <c r="E22" s="44"/>
    </row>
    <row r="23" spans="1:5" x14ac:dyDescent="0.25">
      <c r="A23" s="37" t="s">
        <v>306</v>
      </c>
      <c r="B23" s="38" t="s">
        <v>303</v>
      </c>
      <c r="C23" s="39">
        <f>ORÇAMENTO!O110</f>
        <v>450.59999999999997</v>
      </c>
      <c r="D23" s="45">
        <v>1</v>
      </c>
    </row>
    <row r="24" spans="1:5" x14ac:dyDescent="0.25">
      <c r="A24" s="37"/>
      <c r="B24" s="38"/>
      <c r="C24" s="38"/>
      <c r="D24" s="40">
        <f t="shared" si="0"/>
        <v>450.59999999999997</v>
      </c>
      <c r="E24" s="44"/>
    </row>
    <row r="25" spans="1:5" x14ac:dyDescent="0.25">
      <c r="A25" s="96" t="s">
        <v>144</v>
      </c>
      <c r="B25" s="97"/>
      <c r="C25" s="41">
        <f>SUM(C9:C24)</f>
        <v>167543.5</v>
      </c>
      <c r="D25" s="42">
        <f>SUMIF($A$8:$A$24,"",D$8:D$24)</f>
        <v>167543.5</v>
      </c>
    </row>
    <row r="26" spans="1:5" x14ac:dyDescent="0.25">
      <c r="A26" s="98" t="s">
        <v>145</v>
      </c>
      <c r="B26" s="99"/>
      <c r="C26" s="38" t="s">
        <v>146</v>
      </c>
      <c r="D26" s="45">
        <f>D27/$C$25</f>
        <v>1</v>
      </c>
    </row>
    <row r="27" spans="1:5" x14ac:dyDescent="0.25">
      <c r="A27" s="100"/>
      <c r="B27" s="101"/>
      <c r="C27" s="38" t="s">
        <v>147</v>
      </c>
      <c r="D27" s="43">
        <f t="shared" ref="D27" si="1">D25</f>
        <v>167543.5</v>
      </c>
    </row>
    <row r="28" spans="1:5" x14ac:dyDescent="0.25">
      <c r="A28" s="100"/>
      <c r="B28" s="101"/>
      <c r="C28" s="38" t="s">
        <v>146</v>
      </c>
      <c r="D28" s="45">
        <f>D29/$C$25</f>
        <v>1</v>
      </c>
    </row>
    <row r="29" spans="1:5" x14ac:dyDescent="0.25">
      <c r="A29" s="102"/>
      <c r="B29" s="103"/>
      <c r="C29" s="38" t="s">
        <v>148</v>
      </c>
      <c r="D29" s="40">
        <f>D27</f>
        <v>167543.5</v>
      </c>
    </row>
    <row r="32" spans="1:5" x14ac:dyDescent="0.25">
      <c r="B32" s="61" t="s">
        <v>318</v>
      </c>
    </row>
    <row r="33" spans="4:4" x14ac:dyDescent="0.25">
      <c r="D33" s="46" t="s">
        <v>150</v>
      </c>
    </row>
    <row r="34" spans="4:4" x14ac:dyDescent="0.25">
      <c r="D34" s="46" t="s">
        <v>149</v>
      </c>
    </row>
    <row r="35" spans="4:4" x14ac:dyDescent="0.25">
      <c r="D35" s="46" t="s">
        <v>136</v>
      </c>
    </row>
  </sheetData>
  <mergeCells count="8">
    <mergeCell ref="A25:B25"/>
    <mergeCell ref="A26:B29"/>
    <mergeCell ref="A1:D1"/>
    <mergeCell ref="A3:D3"/>
    <mergeCell ref="A4:D4"/>
    <mergeCell ref="A7:A8"/>
    <mergeCell ref="B7:B8"/>
    <mergeCell ref="C7:C8"/>
  </mergeCells>
  <pageMargins left="0.511811024" right="0.511811024" top="0.78740157499999996" bottom="0.78740157499999996" header="0.31496062000000002" footer="0.31496062000000002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84"/>
  <sheetViews>
    <sheetView zoomScale="70" zoomScaleNormal="70" workbookViewId="0">
      <selection activeCell="L15" sqref="L15"/>
    </sheetView>
  </sheetViews>
  <sheetFormatPr defaultColWidth="14.42578125" defaultRowHeight="15" x14ac:dyDescent="0.25"/>
  <cols>
    <col min="1" max="2" width="8.7109375" customWidth="1"/>
    <col min="3" max="3" width="108.28515625" customWidth="1"/>
    <col min="4" max="4" width="8.7109375" customWidth="1"/>
    <col min="5" max="5" width="11.5703125" customWidth="1"/>
    <col min="6" max="7" width="13.28515625" customWidth="1"/>
    <col min="8" max="8" width="14.140625" customWidth="1"/>
    <col min="9" max="26" width="8.7109375" customWidth="1"/>
  </cols>
  <sheetData>
    <row r="1" spans="1:8" ht="15.75" thickBot="1" x14ac:dyDescent="0.3"/>
    <row r="2" spans="1:8" ht="15" customHeight="1" thickBot="1" x14ac:dyDescent="0.3">
      <c r="A2" s="15" t="s">
        <v>14</v>
      </c>
      <c r="B2" s="16">
        <v>1</v>
      </c>
      <c r="C2" s="17" t="s">
        <v>176</v>
      </c>
      <c r="D2" s="18" t="s">
        <v>28</v>
      </c>
      <c r="E2" s="17"/>
      <c r="F2" s="52">
        <f>SUM(F4:F11)</f>
        <v>25835.95</v>
      </c>
      <c r="G2" s="52">
        <f>SUM(G4:G11)</f>
        <v>169.95999999999998</v>
      </c>
      <c r="H2" s="53">
        <f>SUM(H4:H11)</f>
        <v>26005.91</v>
      </c>
    </row>
    <row r="3" spans="1:8" ht="15" customHeight="1" thickBot="1" x14ac:dyDescent="0.3">
      <c r="A3" s="15" t="s">
        <v>30</v>
      </c>
      <c r="B3" s="16" t="s">
        <v>31</v>
      </c>
      <c r="C3" s="16" t="s">
        <v>32</v>
      </c>
      <c r="D3" s="16" t="s">
        <v>33</v>
      </c>
      <c r="E3" s="16" t="s">
        <v>34</v>
      </c>
      <c r="F3" s="16" t="s">
        <v>9</v>
      </c>
      <c r="G3" s="16" t="s">
        <v>35</v>
      </c>
      <c r="H3" s="18" t="s">
        <v>11</v>
      </c>
    </row>
    <row r="4" spans="1:8" ht="15" customHeight="1" x14ac:dyDescent="0.25">
      <c r="A4" s="57" t="s">
        <v>36</v>
      </c>
      <c r="B4" s="57">
        <v>11267</v>
      </c>
      <c r="C4" s="21" t="s">
        <v>105</v>
      </c>
      <c r="D4" s="21" t="s">
        <v>98</v>
      </c>
      <c r="E4" s="59">
        <v>4</v>
      </c>
      <c r="F4" s="76">
        <v>6.24</v>
      </c>
      <c r="G4" s="76">
        <v>0</v>
      </c>
      <c r="H4" s="76">
        <f t="shared" ref="H4:H11" si="0">IF($B4="","",$F4+$G4)</f>
        <v>6.24</v>
      </c>
    </row>
    <row r="5" spans="1:8" ht="15" customHeight="1" x14ac:dyDescent="0.25">
      <c r="A5" s="26" t="s">
        <v>36</v>
      </c>
      <c r="B5" s="26">
        <v>39996</v>
      </c>
      <c r="C5" s="23" t="s">
        <v>131</v>
      </c>
      <c r="D5" s="23" t="s">
        <v>99</v>
      </c>
      <c r="E5" s="54">
        <v>0.2</v>
      </c>
      <c r="F5" s="75">
        <v>0.79</v>
      </c>
      <c r="G5" s="75">
        <v>0</v>
      </c>
      <c r="H5" s="75">
        <f t="shared" si="0"/>
        <v>0.79</v>
      </c>
    </row>
    <row r="6" spans="1:8" ht="15" customHeight="1" x14ac:dyDescent="0.25">
      <c r="A6" s="26" t="s">
        <v>36</v>
      </c>
      <c r="B6" s="26">
        <v>39997</v>
      </c>
      <c r="C6" s="23" t="s">
        <v>125</v>
      </c>
      <c r="D6" s="23" t="s">
        <v>98</v>
      </c>
      <c r="E6" s="54">
        <v>4</v>
      </c>
      <c r="F6" s="75">
        <v>1.36</v>
      </c>
      <c r="G6" s="75">
        <v>0</v>
      </c>
      <c r="H6" s="75">
        <f t="shared" si="0"/>
        <v>1.36</v>
      </c>
    </row>
    <row r="7" spans="1:8" ht="15" customHeight="1" x14ac:dyDescent="0.25">
      <c r="A7" s="30" t="s">
        <v>25</v>
      </c>
      <c r="B7" s="26">
        <v>1</v>
      </c>
      <c r="C7" s="31" t="s">
        <v>176</v>
      </c>
      <c r="D7" s="31" t="s">
        <v>38</v>
      </c>
      <c r="E7" s="54">
        <v>1</v>
      </c>
      <c r="F7" s="77">
        <v>25783.48</v>
      </c>
      <c r="G7" s="77">
        <v>0</v>
      </c>
      <c r="H7" s="75">
        <f t="shared" si="0"/>
        <v>25783.48</v>
      </c>
    </row>
    <row r="8" spans="1:8" ht="15" customHeight="1" x14ac:dyDescent="0.25">
      <c r="A8" s="26" t="s">
        <v>37</v>
      </c>
      <c r="B8" s="26">
        <v>88247</v>
      </c>
      <c r="C8" s="23" t="s">
        <v>95</v>
      </c>
      <c r="D8" s="23" t="s">
        <v>27</v>
      </c>
      <c r="E8" s="54">
        <v>4</v>
      </c>
      <c r="F8" s="77">
        <v>22.04</v>
      </c>
      <c r="G8" s="77">
        <v>77.959999999999994</v>
      </c>
      <c r="H8" s="77">
        <f t="shared" si="0"/>
        <v>100</v>
      </c>
    </row>
    <row r="9" spans="1:8" ht="15" customHeight="1" x14ac:dyDescent="0.25">
      <c r="A9" s="26" t="s">
        <v>37</v>
      </c>
      <c r="B9" s="26">
        <v>88248</v>
      </c>
      <c r="C9" s="23" t="s">
        <v>96</v>
      </c>
      <c r="D9" s="23" t="s">
        <v>27</v>
      </c>
      <c r="E9" s="54">
        <v>0</v>
      </c>
      <c r="F9" s="77">
        <v>0</v>
      </c>
      <c r="G9" s="77">
        <v>0</v>
      </c>
      <c r="H9" s="77">
        <f t="shared" si="0"/>
        <v>0</v>
      </c>
    </row>
    <row r="10" spans="1:8" ht="15" customHeight="1" x14ac:dyDescent="0.25">
      <c r="A10" s="26" t="s">
        <v>37</v>
      </c>
      <c r="B10" s="26">
        <v>88264</v>
      </c>
      <c r="C10" s="23" t="s">
        <v>97</v>
      </c>
      <c r="D10" s="23" t="s">
        <v>27</v>
      </c>
      <c r="E10" s="54">
        <v>4</v>
      </c>
      <c r="F10" s="75">
        <v>22.04</v>
      </c>
      <c r="G10" s="75">
        <v>92</v>
      </c>
      <c r="H10" s="75">
        <f t="shared" si="0"/>
        <v>114.03999999999999</v>
      </c>
    </row>
    <row r="11" spans="1:8" ht="15" customHeight="1" x14ac:dyDescent="0.25">
      <c r="A11" s="26" t="s">
        <v>37</v>
      </c>
      <c r="B11" s="26">
        <v>88267</v>
      </c>
      <c r="C11" s="23" t="s">
        <v>40</v>
      </c>
      <c r="D11" s="23" t="s">
        <v>27</v>
      </c>
      <c r="E11" s="54">
        <v>0</v>
      </c>
      <c r="F11" s="75">
        <v>0</v>
      </c>
      <c r="G11" s="75">
        <v>0</v>
      </c>
      <c r="H11" s="75">
        <f t="shared" si="0"/>
        <v>0</v>
      </c>
    </row>
    <row r="12" spans="1:8" ht="15" customHeight="1" x14ac:dyDescent="0.25">
      <c r="C12" s="25" t="s">
        <v>170</v>
      </c>
      <c r="F12" s="50"/>
      <c r="G12" s="50"/>
      <c r="H12" s="50"/>
    </row>
    <row r="13" spans="1:8" ht="15" customHeight="1" x14ac:dyDescent="0.25">
      <c r="C13" s="25" t="s">
        <v>243</v>
      </c>
    </row>
    <row r="15" spans="1:8" ht="15.75" thickBot="1" x14ac:dyDescent="0.3"/>
    <row r="16" spans="1:8" ht="15" customHeight="1" thickBot="1" x14ac:dyDescent="0.3">
      <c r="A16" s="15" t="s">
        <v>14</v>
      </c>
      <c r="B16" s="16">
        <v>2</v>
      </c>
      <c r="C16" s="17" t="s">
        <v>182</v>
      </c>
      <c r="D16" s="18" t="s">
        <v>28</v>
      </c>
      <c r="E16" s="17"/>
      <c r="F16" s="52">
        <f>SUM(F18:F25)</f>
        <v>3590.8849999999998</v>
      </c>
      <c r="G16" s="52">
        <f>SUM(G18:G25)</f>
        <v>169.95999999999998</v>
      </c>
      <c r="H16" s="53">
        <f>SUM(H18:H25)</f>
        <v>3760.8449999999998</v>
      </c>
    </row>
    <row r="17" spans="1:8" ht="15" customHeight="1" thickBot="1" x14ac:dyDescent="0.3">
      <c r="A17" s="15" t="s">
        <v>30</v>
      </c>
      <c r="B17" s="16" t="s">
        <v>31</v>
      </c>
      <c r="C17" s="16" t="s">
        <v>32</v>
      </c>
      <c r="D17" s="16" t="s">
        <v>33</v>
      </c>
      <c r="E17" s="16" t="s">
        <v>34</v>
      </c>
      <c r="F17" s="16" t="s">
        <v>9</v>
      </c>
      <c r="G17" s="16" t="s">
        <v>35</v>
      </c>
      <c r="H17" s="18" t="s">
        <v>11</v>
      </c>
    </row>
    <row r="18" spans="1:8" ht="15" customHeight="1" x14ac:dyDescent="0.25">
      <c r="A18" s="57" t="s">
        <v>36</v>
      </c>
      <c r="B18" s="57">
        <v>11267</v>
      </c>
      <c r="C18" s="21" t="s">
        <v>105</v>
      </c>
      <c r="D18" s="21" t="s">
        <v>98</v>
      </c>
      <c r="E18" s="59">
        <v>4</v>
      </c>
      <c r="F18" s="76">
        <v>6.24</v>
      </c>
      <c r="G18" s="76">
        <v>0</v>
      </c>
      <c r="H18" s="76">
        <f t="shared" ref="H18:H25" si="1">IF($B18="","",$F18+$G18)</f>
        <v>6.24</v>
      </c>
    </row>
    <row r="19" spans="1:8" ht="15" customHeight="1" x14ac:dyDescent="0.25">
      <c r="A19" s="26" t="s">
        <v>36</v>
      </c>
      <c r="B19" s="26">
        <v>39996</v>
      </c>
      <c r="C19" s="23" t="s">
        <v>131</v>
      </c>
      <c r="D19" s="23" t="s">
        <v>99</v>
      </c>
      <c r="E19" s="54">
        <v>0.2</v>
      </c>
      <c r="F19" s="75">
        <v>0.79</v>
      </c>
      <c r="G19" s="75">
        <v>0</v>
      </c>
      <c r="H19" s="75">
        <f t="shared" si="1"/>
        <v>0.79</v>
      </c>
    </row>
    <row r="20" spans="1:8" ht="15" customHeight="1" x14ac:dyDescent="0.25">
      <c r="A20" s="26" t="s">
        <v>36</v>
      </c>
      <c r="B20" s="26">
        <v>39997</v>
      </c>
      <c r="C20" s="23" t="s">
        <v>125</v>
      </c>
      <c r="D20" s="23" t="s">
        <v>98</v>
      </c>
      <c r="E20" s="54">
        <v>4</v>
      </c>
      <c r="F20" s="75">
        <v>1.36</v>
      </c>
      <c r="G20" s="75">
        <v>0</v>
      </c>
      <c r="H20" s="75">
        <f t="shared" si="1"/>
        <v>1.36</v>
      </c>
    </row>
    <row r="21" spans="1:8" ht="15" customHeight="1" x14ac:dyDescent="0.25">
      <c r="A21" s="30" t="s">
        <v>25</v>
      </c>
      <c r="B21" s="26">
        <v>2</v>
      </c>
      <c r="C21" s="31" t="s">
        <v>182</v>
      </c>
      <c r="D21" s="31" t="s">
        <v>28</v>
      </c>
      <c r="E21" s="54">
        <v>1</v>
      </c>
      <c r="F21" s="77">
        <v>3538.415</v>
      </c>
      <c r="G21" s="77">
        <v>0</v>
      </c>
      <c r="H21" s="75">
        <f t="shared" si="1"/>
        <v>3538.415</v>
      </c>
    </row>
    <row r="22" spans="1:8" ht="15" customHeight="1" x14ac:dyDescent="0.25">
      <c r="A22" s="26" t="s">
        <v>37</v>
      </c>
      <c r="B22" s="26">
        <v>88247</v>
      </c>
      <c r="C22" s="23" t="s">
        <v>95</v>
      </c>
      <c r="D22" s="23" t="s">
        <v>27</v>
      </c>
      <c r="E22" s="54">
        <v>4</v>
      </c>
      <c r="F22" s="77">
        <v>22.04</v>
      </c>
      <c r="G22" s="77">
        <v>77.959999999999994</v>
      </c>
      <c r="H22" s="77">
        <f t="shared" si="1"/>
        <v>100</v>
      </c>
    </row>
    <row r="23" spans="1:8" ht="15" customHeight="1" x14ac:dyDescent="0.25">
      <c r="A23" s="26" t="s">
        <v>37</v>
      </c>
      <c r="B23" s="26">
        <v>88248</v>
      </c>
      <c r="C23" s="23" t="s">
        <v>96</v>
      </c>
      <c r="D23" s="23" t="s">
        <v>27</v>
      </c>
      <c r="E23" s="54">
        <v>0</v>
      </c>
      <c r="F23" s="77">
        <v>0</v>
      </c>
      <c r="G23" s="77">
        <v>0</v>
      </c>
      <c r="H23" s="77">
        <f t="shared" si="1"/>
        <v>0</v>
      </c>
    </row>
    <row r="24" spans="1:8" ht="15" customHeight="1" x14ac:dyDescent="0.25">
      <c r="A24" s="26" t="s">
        <v>37</v>
      </c>
      <c r="B24" s="26">
        <v>88264</v>
      </c>
      <c r="C24" s="23" t="s">
        <v>97</v>
      </c>
      <c r="D24" s="23" t="s">
        <v>27</v>
      </c>
      <c r="E24" s="54">
        <v>4</v>
      </c>
      <c r="F24" s="75">
        <v>22.04</v>
      </c>
      <c r="G24" s="75">
        <v>92</v>
      </c>
      <c r="H24" s="75">
        <f t="shared" si="1"/>
        <v>114.03999999999999</v>
      </c>
    </row>
    <row r="25" spans="1:8" ht="15" customHeight="1" x14ac:dyDescent="0.25">
      <c r="A25" s="26" t="s">
        <v>37</v>
      </c>
      <c r="B25" s="26">
        <v>88267</v>
      </c>
      <c r="C25" s="23" t="s">
        <v>40</v>
      </c>
      <c r="D25" s="23" t="s">
        <v>27</v>
      </c>
      <c r="E25" s="55">
        <v>0</v>
      </c>
      <c r="F25" s="75">
        <v>0</v>
      </c>
      <c r="G25" s="75">
        <v>0</v>
      </c>
      <c r="H25" s="75">
        <f t="shared" si="1"/>
        <v>0</v>
      </c>
    </row>
    <row r="26" spans="1:8" ht="15" customHeight="1" x14ac:dyDescent="0.25">
      <c r="C26" s="25" t="s">
        <v>170</v>
      </c>
      <c r="F26" s="50"/>
      <c r="G26" s="50"/>
      <c r="H26" s="50"/>
    </row>
    <row r="27" spans="1:8" ht="15" customHeight="1" x14ac:dyDescent="0.25">
      <c r="C27" s="25" t="s">
        <v>243</v>
      </c>
    </row>
    <row r="28" spans="1:8" ht="15.75" thickBot="1" x14ac:dyDescent="0.3"/>
    <row r="29" spans="1:8" ht="15" customHeight="1" thickBot="1" x14ac:dyDescent="0.3">
      <c r="A29" s="15" t="s">
        <v>14</v>
      </c>
      <c r="B29" s="16">
        <v>3</v>
      </c>
      <c r="C29" s="17" t="s">
        <v>106</v>
      </c>
      <c r="D29" s="18" t="s">
        <v>28</v>
      </c>
      <c r="E29" s="17"/>
      <c r="F29" s="52">
        <f>SUM(F31:F36)</f>
        <v>27.990000000000002</v>
      </c>
      <c r="G29" s="52">
        <f>SUM(G31:G36)</f>
        <v>37.9</v>
      </c>
      <c r="H29" s="53">
        <f>SUM(H31:H36)</f>
        <v>65.89</v>
      </c>
    </row>
    <row r="30" spans="1:8" ht="15" customHeight="1" thickBot="1" x14ac:dyDescent="0.3">
      <c r="A30" s="48" t="s">
        <v>30</v>
      </c>
      <c r="B30" s="47" t="s">
        <v>31</v>
      </c>
      <c r="C30" s="19" t="s">
        <v>32</v>
      </c>
      <c r="D30" s="19" t="s">
        <v>33</v>
      </c>
      <c r="E30" s="19" t="s">
        <v>34</v>
      </c>
      <c r="F30" s="19" t="s">
        <v>9</v>
      </c>
      <c r="G30" s="19" t="s">
        <v>35</v>
      </c>
      <c r="H30" s="20" t="s">
        <v>11</v>
      </c>
    </row>
    <row r="31" spans="1:8" ht="15" customHeight="1" x14ac:dyDescent="0.25">
      <c r="A31" s="26" t="s">
        <v>36</v>
      </c>
      <c r="B31" s="26">
        <v>3148</v>
      </c>
      <c r="C31" s="23" t="s">
        <v>117</v>
      </c>
      <c r="D31" s="23" t="s">
        <v>98</v>
      </c>
      <c r="E31" s="24">
        <v>1.7000000000000001E-2</v>
      </c>
      <c r="F31" s="75">
        <v>0.26</v>
      </c>
      <c r="G31" s="75">
        <v>0</v>
      </c>
      <c r="H31" s="75">
        <f t="shared" ref="H31:H35" si="2">IF($B31="","",$F31+$G31)</f>
        <v>0.26</v>
      </c>
    </row>
    <row r="32" spans="1:8" ht="15" customHeight="1" x14ac:dyDescent="0.25">
      <c r="A32" s="26" t="s">
        <v>36</v>
      </c>
      <c r="B32" s="26">
        <v>3446</v>
      </c>
      <c r="C32" s="23" t="s">
        <v>113</v>
      </c>
      <c r="D32" s="23" t="s">
        <v>98</v>
      </c>
      <c r="E32" s="54">
        <v>0</v>
      </c>
      <c r="F32" s="75">
        <v>0</v>
      </c>
      <c r="G32" s="75">
        <v>0</v>
      </c>
      <c r="H32" s="75">
        <f t="shared" si="2"/>
        <v>0</v>
      </c>
    </row>
    <row r="33" spans="1:8" ht="15" customHeight="1" x14ac:dyDescent="0.25">
      <c r="A33" s="26" t="s">
        <v>36</v>
      </c>
      <c r="B33" s="26">
        <v>7307</v>
      </c>
      <c r="C33" s="23" t="s">
        <v>118</v>
      </c>
      <c r="D33" s="23" t="s">
        <v>101</v>
      </c>
      <c r="E33" s="24">
        <v>4.0000000000000001E-3</v>
      </c>
      <c r="F33" s="75">
        <v>0.18</v>
      </c>
      <c r="G33" s="75">
        <v>0</v>
      </c>
      <c r="H33" s="75">
        <f t="shared" si="2"/>
        <v>0.18</v>
      </c>
    </row>
    <row r="34" spans="1:8" ht="15" customHeight="1" x14ac:dyDescent="0.25">
      <c r="A34" s="26" t="s">
        <v>37</v>
      </c>
      <c r="B34" s="26">
        <v>88248</v>
      </c>
      <c r="C34" s="23" t="s">
        <v>96</v>
      </c>
      <c r="D34" s="23" t="s">
        <v>27</v>
      </c>
      <c r="E34" s="24">
        <v>0.873</v>
      </c>
      <c r="F34" s="75">
        <v>4.2300000000000004</v>
      </c>
      <c r="G34" s="75">
        <v>17.38</v>
      </c>
      <c r="H34" s="75">
        <f t="shared" si="2"/>
        <v>21.61</v>
      </c>
    </row>
    <row r="35" spans="1:8" ht="15" customHeight="1" x14ac:dyDescent="0.25">
      <c r="A35" s="26" t="s">
        <v>37</v>
      </c>
      <c r="B35" s="26">
        <v>88267</v>
      </c>
      <c r="C35" s="23" t="s">
        <v>40</v>
      </c>
      <c r="D35" s="23" t="s">
        <v>27</v>
      </c>
      <c r="E35" s="24">
        <v>0.873</v>
      </c>
      <c r="F35" s="75">
        <v>4.2300000000000004</v>
      </c>
      <c r="G35" s="75">
        <v>20.52</v>
      </c>
      <c r="H35" s="75">
        <f t="shared" si="2"/>
        <v>24.75</v>
      </c>
    </row>
    <row r="36" spans="1:8" ht="15" customHeight="1" x14ac:dyDescent="0.25">
      <c r="A36" s="23" t="s">
        <v>36</v>
      </c>
      <c r="B36" s="24">
        <v>791</v>
      </c>
      <c r="C36" s="23" t="s">
        <v>106</v>
      </c>
      <c r="D36" s="23" t="s">
        <v>98</v>
      </c>
      <c r="E36" s="54">
        <v>1</v>
      </c>
      <c r="F36" s="75">
        <v>19.09</v>
      </c>
      <c r="G36" s="75">
        <v>0</v>
      </c>
      <c r="H36" s="75">
        <f t="shared" ref="H36" si="3">IF($B36="","",$F36+$G36)</f>
        <v>19.09</v>
      </c>
    </row>
    <row r="37" spans="1:8" ht="15" customHeight="1" x14ac:dyDescent="0.25">
      <c r="C37" s="25" t="s">
        <v>158</v>
      </c>
      <c r="F37" s="78"/>
      <c r="G37" s="78"/>
      <c r="H37" s="78"/>
    </row>
    <row r="38" spans="1:8" ht="15" customHeight="1" x14ac:dyDescent="0.25">
      <c r="C38" s="25" t="s">
        <v>243</v>
      </c>
    </row>
    <row r="39" spans="1:8" ht="15.75" thickBot="1" x14ac:dyDescent="0.3"/>
    <row r="40" spans="1:8" ht="14.25" customHeight="1" thickBot="1" x14ac:dyDescent="0.3">
      <c r="A40" s="15" t="s">
        <v>14</v>
      </c>
      <c r="B40" s="16">
        <v>4</v>
      </c>
      <c r="C40" s="17" t="s">
        <v>107</v>
      </c>
      <c r="D40" s="18" t="s">
        <v>28</v>
      </c>
      <c r="E40" s="17"/>
      <c r="F40" s="52">
        <f>SUM(F42:F47)</f>
        <v>23.580000000000002</v>
      </c>
      <c r="G40" s="52">
        <f>SUM(G42:G47)</f>
        <v>37.9</v>
      </c>
      <c r="H40" s="53">
        <f>SUM(H42:H47)</f>
        <v>61.48</v>
      </c>
    </row>
    <row r="41" spans="1:8" ht="15.75" thickBot="1" x14ac:dyDescent="0.3">
      <c r="A41" s="48" t="s">
        <v>30</v>
      </c>
      <c r="B41" s="47" t="s">
        <v>31</v>
      </c>
      <c r="C41" s="19" t="s">
        <v>32</v>
      </c>
      <c r="D41" s="19" t="s">
        <v>33</v>
      </c>
      <c r="E41" s="19" t="s">
        <v>34</v>
      </c>
      <c r="F41" s="19" t="s">
        <v>9</v>
      </c>
      <c r="G41" s="19" t="s">
        <v>35</v>
      </c>
      <c r="H41" s="20" t="s">
        <v>11</v>
      </c>
    </row>
    <row r="42" spans="1:8" x14ac:dyDescent="0.25">
      <c r="A42" s="26" t="s">
        <v>36</v>
      </c>
      <c r="B42" s="26">
        <v>3148</v>
      </c>
      <c r="C42" s="23" t="s">
        <v>117</v>
      </c>
      <c r="D42" s="23" t="s">
        <v>98</v>
      </c>
      <c r="E42" s="24">
        <v>1.7000000000000001E-2</v>
      </c>
      <c r="F42" s="75">
        <v>0.26</v>
      </c>
      <c r="G42" s="75">
        <v>0</v>
      </c>
      <c r="H42" s="75">
        <f t="shared" ref="H42:H47" si="4">IF($B42="","",$F42+$G42)</f>
        <v>0.26</v>
      </c>
    </row>
    <row r="43" spans="1:8" x14ac:dyDescent="0.25">
      <c r="A43" s="26" t="s">
        <v>36</v>
      </c>
      <c r="B43" s="26">
        <v>3446</v>
      </c>
      <c r="C43" s="23" t="s">
        <v>113</v>
      </c>
      <c r="D43" s="23" t="s">
        <v>98</v>
      </c>
      <c r="E43" s="54">
        <v>0</v>
      </c>
      <c r="F43" s="75">
        <v>0</v>
      </c>
      <c r="G43" s="75">
        <v>0</v>
      </c>
      <c r="H43" s="75">
        <f t="shared" si="4"/>
        <v>0</v>
      </c>
    </row>
    <row r="44" spans="1:8" x14ac:dyDescent="0.25">
      <c r="A44" s="26" t="s">
        <v>36</v>
      </c>
      <c r="B44" s="26">
        <v>7307</v>
      </c>
      <c r="C44" s="23" t="s">
        <v>118</v>
      </c>
      <c r="D44" s="23" t="s">
        <v>101</v>
      </c>
      <c r="E44" s="24">
        <v>4.0000000000000001E-3</v>
      </c>
      <c r="F44" s="75">
        <v>0.18</v>
      </c>
      <c r="G44" s="75">
        <v>0</v>
      </c>
      <c r="H44" s="75">
        <f t="shared" si="4"/>
        <v>0.18</v>
      </c>
    </row>
    <row r="45" spans="1:8" x14ac:dyDescent="0.25">
      <c r="A45" s="26" t="s">
        <v>37</v>
      </c>
      <c r="B45" s="26">
        <v>88248</v>
      </c>
      <c r="C45" s="23" t="s">
        <v>96</v>
      </c>
      <c r="D45" s="23" t="s">
        <v>27</v>
      </c>
      <c r="E45" s="24">
        <v>0.873</v>
      </c>
      <c r="F45" s="75">
        <v>4.2300000000000004</v>
      </c>
      <c r="G45" s="75">
        <v>17.38</v>
      </c>
      <c r="H45" s="75">
        <f t="shared" si="4"/>
        <v>21.61</v>
      </c>
    </row>
    <row r="46" spans="1:8" x14ac:dyDescent="0.25">
      <c r="A46" s="26" t="s">
        <v>37</v>
      </c>
      <c r="B46" s="26">
        <v>88267</v>
      </c>
      <c r="C46" s="23" t="s">
        <v>40</v>
      </c>
      <c r="D46" s="23" t="s">
        <v>27</v>
      </c>
      <c r="E46" s="24">
        <v>0.873</v>
      </c>
      <c r="F46" s="75">
        <v>4.2300000000000004</v>
      </c>
      <c r="G46" s="75">
        <v>20.52</v>
      </c>
      <c r="H46" s="75">
        <f t="shared" si="4"/>
        <v>24.75</v>
      </c>
    </row>
    <row r="47" spans="1:8" x14ac:dyDescent="0.25">
      <c r="A47" s="23" t="s">
        <v>36</v>
      </c>
      <c r="B47" s="24">
        <v>789</v>
      </c>
      <c r="C47" s="23" t="s">
        <v>107</v>
      </c>
      <c r="D47" s="23" t="s">
        <v>98</v>
      </c>
      <c r="E47" s="54">
        <v>1</v>
      </c>
      <c r="F47" s="75">
        <v>14.68</v>
      </c>
      <c r="G47" s="75">
        <v>0</v>
      </c>
      <c r="H47" s="75">
        <f t="shared" si="4"/>
        <v>14.68</v>
      </c>
    </row>
    <row r="48" spans="1:8" x14ac:dyDescent="0.25">
      <c r="C48" s="25" t="s">
        <v>158</v>
      </c>
      <c r="F48" s="50"/>
      <c r="G48" s="50"/>
      <c r="H48" s="50"/>
    </row>
    <row r="49" spans="1:8" x14ac:dyDescent="0.25">
      <c r="C49" s="25" t="s">
        <v>243</v>
      </c>
    </row>
    <row r="50" spans="1:8" ht="15.75" thickBot="1" x14ac:dyDescent="0.3"/>
    <row r="51" spans="1:8" ht="15.75" thickBot="1" x14ac:dyDescent="0.3">
      <c r="A51" s="15" t="s">
        <v>14</v>
      </c>
      <c r="B51" s="16">
        <v>5</v>
      </c>
      <c r="C51" s="17" t="s">
        <v>108</v>
      </c>
      <c r="D51" s="18" t="s">
        <v>28</v>
      </c>
      <c r="E51" s="17"/>
      <c r="F51" s="52">
        <f>SUM(F53:F58)</f>
        <v>50.129999999999995</v>
      </c>
      <c r="G51" s="52">
        <f>SUM(G53:G58)</f>
        <v>37.9</v>
      </c>
      <c r="H51" s="53">
        <f>SUM(H53:H58)</f>
        <v>88.03</v>
      </c>
    </row>
    <row r="52" spans="1:8" ht="15.75" thickBot="1" x14ac:dyDescent="0.3">
      <c r="A52" s="48" t="s">
        <v>30</v>
      </c>
      <c r="B52" s="47" t="s">
        <v>31</v>
      </c>
      <c r="C52" s="19" t="s">
        <v>32</v>
      </c>
      <c r="D52" s="19" t="s">
        <v>33</v>
      </c>
      <c r="E52" s="19" t="s">
        <v>34</v>
      </c>
      <c r="F52" s="19" t="s">
        <v>9</v>
      </c>
      <c r="G52" s="19" t="s">
        <v>35</v>
      </c>
      <c r="H52" s="20" t="s">
        <v>11</v>
      </c>
    </row>
    <row r="53" spans="1:8" x14ac:dyDescent="0.25">
      <c r="A53" s="26" t="s">
        <v>36</v>
      </c>
      <c r="B53" s="26">
        <v>3148</v>
      </c>
      <c r="C53" s="23" t="s">
        <v>117</v>
      </c>
      <c r="D53" s="23" t="s">
        <v>98</v>
      </c>
      <c r="E53" s="24">
        <v>1.7000000000000001E-2</v>
      </c>
      <c r="F53" s="75">
        <v>0.26</v>
      </c>
      <c r="G53" s="75">
        <v>0</v>
      </c>
      <c r="H53" s="75">
        <f t="shared" ref="H53:H58" si="5">IF($B53="","",$F53+$G53)</f>
        <v>0.26</v>
      </c>
    </row>
    <row r="54" spans="1:8" x14ac:dyDescent="0.25">
      <c r="A54" s="26" t="s">
        <v>36</v>
      </c>
      <c r="B54" s="26">
        <v>3446</v>
      </c>
      <c r="C54" s="23" t="s">
        <v>113</v>
      </c>
      <c r="D54" s="23" t="s">
        <v>98</v>
      </c>
      <c r="E54" s="54">
        <v>0</v>
      </c>
      <c r="F54" s="75">
        <v>0</v>
      </c>
      <c r="G54" s="75">
        <v>0</v>
      </c>
      <c r="H54" s="75">
        <f t="shared" si="5"/>
        <v>0</v>
      </c>
    </row>
    <row r="55" spans="1:8" x14ac:dyDescent="0.25">
      <c r="A55" s="26" t="s">
        <v>36</v>
      </c>
      <c r="B55" s="26">
        <v>7307</v>
      </c>
      <c r="C55" s="23" t="s">
        <v>118</v>
      </c>
      <c r="D55" s="23" t="s">
        <v>101</v>
      </c>
      <c r="E55" s="24">
        <v>4.0000000000000001E-3</v>
      </c>
      <c r="F55" s="75">
        <v>0.18</v>
      </c>
      <c r="G55" s="75">
        <v>0</v>
      </c>
      <c r="H55" s="75">
        <f t="shared" si="5"/>
        <v>0.18</v>
      </c>
    </row>
    <row r="56" spans="1:8" x14ac:dyDescent="0.25">
      <c r="A56" s="26" t="s">
        <v>37</v>
      </c>
      <c r="B56" s="26">
        <v>88248</v>
      </c>
      <c r="C56" s="23" t="s">
        <v>96</v>
      </c>
      <c r="D56" s="23" t="s">
        <v>27</v>
      </c>
      <c r="E56" s="24">
        <v>0.873</v>
      </c>
      <c r="F56" s="75">
        <v>4.2300000000000004</v>
      </c>
      <c r="G56" s="75">
        <v>17.38</v>
      </c>
      <c r="H56" s="75">
        <f t="shared" si="5"/>
        <v>21.61</v>
      </c>
    </row>
    <row r="57" spans="1:8" x14ac:dyDescent="0.25">
      <c r="A57" s="26" t="s">
        <v>37</v>
      </c>
      <c r="B57" s="26">
        <v>88267</v>
      </c>
      <c r="C57" s="23" t="s">
        <v>40</v>
      </c>
      <c r="D57" s="23" t="s">
        <v>27</v>
      </c>
      <c r="E57" s="24">
        <v>0.873</v>
      </c>
      <c r="F57" s="75">
        <v>4.2300000000000004</v>
      </c>
      <c r="G57" s="75">
        <v>20.52</v>
      </c>
      <c r="H57" s="75">
        <f t="shared" si="5"/>
        <v>24.75</v>
      </c>
    </row>
    <row r="58" spans="1:8" x14ac:dyDescent="0.25">
      <c r="A58" s="23" t="s">
        <v>36</v>
      </c>
      <c r="B58" s="24">
        <v>774</v>
      </c>
      <c r="C58" s="23" t="s">
        <v>108</v>
      </c>
      <c r="D58" s="23" t="s">
        <v>98</v>
      </c>
      <c r="E58" s="54">
        <v>1</v>
      </c>
      <c r="F58" s="75">
        <v>41.23</v>
      </c>
      <c r="G58" s="75">
        <v>0</v>
      </c>
      <c r="H58" s="75">
        <f t="shared" si="5"/>
        <v>41.23</v>
      </c>
    </row>
    <row r="59" spans="1:8" x14ac:dyDescent="0.25">
      <c r="C59" s="25" t="s">
        <v>158</v>
      </c>
      <c r="F59" s="50"/>
      <c r="G59" s="50"/>
      <c r="H59" s="50"/>
    </row>
    <row r="60" spans="1:8" x14ac:dyDescent="0.25">
      <c r="C60" s="25" t="s">
        <v>243</v>
      </c>
    </row>
    <row r="61" spans="1:8" ht="15.75" thickBot="1" x14ac:dyDescent="0.3"/>
    <row r="62" spans="1:8" ht="15.75" thickBot="1" x14ac:dyDescent="0.3">
      <c r="A62" s="15" t="s">
        <v>14</v>
      </c>
      <c r="B62" s="16">
        <v>6</v>
      </c>
      <c r="C62" s="17" t="s">
        <v>109</v>
      </c>
      <c r="D62" s="18" t="s">
        <v>28</v>
      </c>
      <c r="E62" s="17"/>
      <c r="F62" s="52">
        <f>SUM(F64:F69)</f>
        <v>69.680000000000007</v>
      </c>
      <c r="G62" s="52">
        <f>SUM(G64:G69)</f>
        <v>37.9</v>
      </c>
      <c r="H62" s="53">
        <f>SUM(H64:H69)</f>
        <v>107.58</v>
      </c>
    </row>
    <row r="63" spans="1:8" ht="15.75" thickBot="1" x14ac:dyDescent="0.3">
      <c r="A63" s="48" t="s">
        <v>30</v>
      </c>
      <c r="B63" s="47" t="s">
        <v>31</v>
      </c>
      <c r="C63" s="19" t="s">
        <v>32</v>
      </c>
      <c r="D63" s="19" t="s">
        <v>33</v>
      </c>
      <c r="E63" s="19" t="s">
        <v>34</v>
      </c>
      <c r="F63" s="19" t="s">
        <v>9</v>
      </c>
      <c r="G63" s="19" t="s">
        <v>35</v>
      </c>
      <c r="H63" s="20" t="s">
        <v>11</v>
      </c>
    </row>
    <row r="64" spans="1:8" x14ac:dyDescent="0.25">
      <c r="A64" s="26" t="s">
        <v>36</v>
      </c>
      <c r="B64" s="26">
        <v>3148</v>
      </c>
      <c r="C64" s="23" t="s">
        <v>117</v>
      </c>
      <c r="D64" s="23" t="s">
        <v>98</v>
      </c>
      <c r="E64" s="24">
        <v>1.7000000000000001E-2</v>
      </c>
      <c r="F64" s="75">
        <v>0.26</v>
      </c>
      <c r="G64" s="75">
        <v>0</v>
      </c>
      <c r="H64" s="75">
        <f t="shared" ref="H64:H69" si="6">IF($B64="","",$F64+$G64)</f>
        <v>0.26</v>
      </c>
    </row>
    <row r="65" spans="1:8" x14ac:dyDescent="0.25">
      <c r="A65" s="26" t="s">
        <v>36</v>
      </c>
      <c r="B65" s="26">
        <v>3446</v>
      </c>
      <c r="C65" s="23" t="s">
        <v>113</v>
      </c>
      <c r="D65" s="23" t="s">
        <v>98</v>
      </c>
      <c r="E65" s="54">
        <v>0</v>
      </c>
      <c r="F65" s="75">
        <v>0</v>
      </c>
      <c r="G65" s="75">
        <v>0</v>
      </c>
      <c r="H65" s="75">
        <f t="shared" si="6"/>
        <v>0</v>
      </c>
    </row>
    <row r="66" spans="1:8" x14ac:dyDescent="0.25">
      <c r="A66" s="26" t="s">
        <v>36</v>
      </c>
      <c r="B66" s="26">
        <v>7307</v>
      </c>
      <c r="C66" s="23" t="s">
        <v>118</v>
      </c>
      <c r="D66" s="23" t="s">
        <v>101</v>
      </c>
      <c r="E66" s="24">
        <v>4.0000000000000001E-3</v>
      </c>
      <c r="F66" s="75">
        <v>0.18</v>
      </c>
      <c r="G66" s="75">
        <v>0</v>
      </c>
      <c r="H66" s="75">
        <f t="shared" si="6"/>
        <v>0.18</v>
      </c>
    </row>
    <row r="67" spans="1:8" x14ac:dyDescent="0.25">
      <c r="A67" s="26" t="s">
        <v>37</v>
      </c>
      <c r="B67" s="26">
        <v>88248</v>
      </c>
      <c r="C67" s="23" t="s">
        <v>96</v>
      </c>
      <c r="D67" s="23" t="s">
        <v>27</v>
      </c>
      <c r="E67" s="24">
        <v>0.873</v>
      </c>
      <c r="F67" s="75">
        <v>4.2300000000000004</v>
      </c>
      <c r="G67" s="75">
        <v>17.38</v>
      </c>
      <c r="H67" s="75">
        <f t="shared" si="6"/>
        <v>21.61</v>
      </c>
    </row>
    <row r="68" spans="1:8" x14ac:dyDescent="0.25">
      <c r="A68" s="26" t="s">
        <v>37</v>
      </c>
      <c r="B68" s="26">
        <v>88267</v>
      </c>
      <c r="C68" s="23" t="s">
        <v>40</v>
      </c>
      <c r="D68" s="23" t="s">
        <v>27</v>
      </c>
      <c r="E68" s="24">
        <v>0.873</v>
      </c>
      <c r="F68" s="75">
        <v>4.2300000000000004</v>
      </c>
      <c r="G68" s="75">
        <v>20.52</v>
      </c>
      <c r="H68" s="75">
        <f t="shared" si="6"/>
        <v>24.75</v>
      </c>
    </row>
    <row r="69" spans="1:8" x14ac:dyDescent="0.25">
      <c r="A69" s="23" t="s">
        <v>36</v>
      </c>
      <c r="B69" s="24">
        <v>776</v>
      </c>
      <c r="C69" s="23" t="s">
        <v>109</v>
      </c>
      <c r="D69" s="23" t="s">
        <v>98</v>
      </c>
      <c r="E69" s="54">
        <v>1</v>
      </c>
      <c r="F69" s="75">
        <v>60.78</v>
      </c>
      <c r="G69" s="75">
        <v>0</v>
      </c>
      <c r="H69" s="75">
        <f t="shared" si="6"/>
        <v>60.78</v>
      </c>
    </row>
    <row r="70" spans="1:8" x14ac:dyDescent="0.25">
      <c r="C70" s="25" t="s">
        <v>158</v>
      </c>
      <c r="F70" s="50"/>
      <c r="G70" s="50"/>
      <c r="H70" s="50"/>
    </row>
    <row r="71" spans="1:8" x14ac:dyDescent="0.25">
      <c r="C71" s="25" t="s">
        <v>243</v>
      </c>
    </row>
    <row r="72" spans="1:8" ht="15.75" thickBot="1" x14ac:dyDescent="0.3"/>
    <row r="73" spans="1:8" ht="15.75" thickBot="1" x14ac:dyDescent="0.3">
      <c r="A73" s="15" t="s">
        <v>14</v>
      </c>
      <c r="B73" s="16">
        <v>7</v>
      </c>
      <c r="C73" s="17" t="s">
        <v>110</v>
      </c>
      <c r="D73" s="18" t="s">
        <v>28</v>
      </c>
      <c r="E73" s="17"/>
      <c r="F73" s="52">
        <f>SUM(F75:F80)</f>
        <v>68.28</v>
      </c>
      <c r="G73" s="52">
        <f>SUM(G75:G80)</f>
        <v>37.9</v>
      </c>
      <c r="H73" s="53">
        <f>SUM(H75:H80)</f>
        <v>106.18</v>
      </c>
    </row>
    <row r="74" spans="1:8" ht="15.75" thickBot="1" x14ac:dyDescent="0.3">
      <c r="A74" s="48" t="s">
        <v>30</v>
      </c>
      <c r="B74" s="47" t="s">
        <v>31</v>
      </c>
      <c r="C74" s="19" t="s">
        <v>32</v>
      </c>
      <c r="D74" s="19" t="s">
        <v>33</v>
      </c>
      <c r="E74" s="19" t="s">
        <v>34</v>
      </c>
      <c r="F74" s="19" t="s">
        <v>9</v>
      </c>
      <c r="G74" s="19" t="s">
        <v>35</v>
      </c>
      <c r="H74" s="20" t="s">
        <v>11</v>
      </c>
    </row>
    <row r="75" spans="1:8" x14ac:dyDescent="0.25">
      <c r="A75" s="26" t="s">
        <v>36</v>
      </c>
      <c r="B75" s="26">
        <v>3148</v>
      </c>
      <c r="C75" s="23" t="s">
        <v>117</v>
      </c>
      <c r="D75" s="23" t="s">
        <v>98</v>
      </c>
      <c r="E75" s="24">
        <v>1.7000000000000001E-2</v>
      </c>
      <c r="F75" s="75">
        <v>0.26</v>
      </c>
      <c r="G75" s="75">
        <v>0</v>
      </c>
      <c r="H75" s="75">
        <f t="shared" ref="H75:H80" si="7">IF($B75="","",$F75+$G75)</f>
        <v>0.26</v>
      </c>
    </row>
    <row r="76" spans="1:8" x14ac:dyDescent="0.25">
      <c r="A76" s="26" t="s">
        <v>36</v>
      </c>
      <c r="B76" s="26">
        <v>3446</v>
      </c>
      <c r="C76" s="23" t="s">
        <v>113</v>
      </c>
      <c r="D76" s="23" t="s">
        <v>98</v>
      </c>
      <c r="E76" s="54">
        <v>0</v>
      </c>
      <c r="F76" s="75">
        <v>0</v>
      </c>
      <c r="G76" s="75">
        <v>0</v>
      </c>
      <c r="H76" s="75">
        <f t="shared" si="7"/>
        <v>0</v>
      </c>
    </row>
    <row r="77" spans="1:8" x14ac:dyDescent="0.25">
      <c r="A77" s="26" t="s">
        <v>36</v>
      </c>
      <c r="B77" s="26">
        <v>7307</v>
      </c>
      <c r="C77" s="23" t="s">
        <v>118</v>
      </c>
      <c r="D77" s="23" t="s">
        <v>101</v>
      </c>
      <c r="E77" s="24">
        <v>4.0000000000000001E-3</v>
      </c>
      <c r="F77" s="75">
        <v>0.18</v>
      </c>
      <c r="G77" s="75">
        <v>0</v>
      </c>
      <c r="H77" s="75">
        <f t="shared" si="7"/>
        <v>0.18</v>
      </c>
    </row>
    <row r="78" spans="1:8" x14ac:dyDescent="0.25">
      <c r="A78" s="26" t="s">
        <v>37</v>
      </c>
      <c r="B78" s="26">
        <v>88248</v>
      </c>
      <c r="C78" s="23" t="s">
        <v>96</v>
      </c>
      <c r="D78" s="23" t="s">
        <v>27</v>
      </c>
      <c r="E78" s="24">
        <v>0.873</v>
      </c>
      <c r="F78" s="75">
        <v>4.2300000000000004</v>
      </c>
      <c r="G78" s="75">
        <v>17.38</v>
      </c>
      <c r="H78" s="75">
        <f t="shared" si="7"/>
        <v>21.61</v>
      </c>
    </row>
    <row r="79" spans="1:8" x14ac:dyDescent="0.25">
      <c r="A79" s="26" t="s">
        <v>37</v>
      </c>
      <c r="B79" s="26">
        <v>88267</v>
      </c>
      <c r="C79" s="23" t="s">
        <v>40</v>
      </c>
      <c r="D79" s="23" t="s">
        <v>27</v>
      </c>
      <c r="E79" s="24">
        <v>0.873</v>
      </c>
      <c r="F79" s="75">
        <v>4.2300000000000004</v>
      </c>
      <c r="G79" s="75">
        <v>20.52</v>
      </c>
      <c r="H79" s="75">
        <f t="shared" si="7"/>
        <v>24.75</v>
      </c>
    </row>
    <row r="80" spans="1:8" x14ac:dyDescent="0.25">
      <c r="A80" s="23" t="s">
        <v>36</v>
      </c>
      <c r="B80" s="24">
        <v>780</v>
      </c>
      <c r="C80" s="23" t="s">
        <v>110</v>
      </c>
      <c r="D80" s="23" t="s">
        <v>98</v>
      </c>
      <c r="E80" s="54">
        <v>1</v>
      </c>
      <c r="F80" s="75">
        <v>59.38</v>
      </c>
      <c r="G80" s="75">
        <v>0</v>
      </c>
      <c r="H80" s="75">
        <f t="shared" si="7"/>
        <v>59.38</v>
      </c>
    </row>
    <row r="81" spans="1:8" x14ac:dyDescent="0.25">
      <c r="C81" s="25" t="s">
        <v>158</v>
      </c>
      <c r="F81" s="50"/>
      <c r="G81" s="50"/>
      <c r="H81" s="50"/>
    </row>
    <row r="82" spans="1:8" x14ac:dyDescent="0.25">
      <c r="C82" s="25" t="s">
        <v>243</v>
      </c>
    </row>
    <row r="83" spans="1:8" ht="15.75" thickBot="1" x14ac:dyDescent="0.3"/>
    <row r="84" spans="1:8" ht="15.75" thickBot="1" x14ac:dyDescent="0.3">
      <c r="A84" s="15" t="s">
        <v>14</v>
      </c>
      <c r="B84" s="16">
        <v>8</v>
      </c>
      <c r="C84" s="17" t="s">
        <v>114</v>
      </c>
      <c r="D84" s="18" t="s">
        <v>28</v>
      </c>
      <c r="E84" s="17"/>
      <c r="F84" s="52">
        <f>SUM(F86:F91)</f>
        <v>28.090000000000003</v>
      </c>
      <c r="G84" s="52">
        <f>SUM(G86:G91)</f>
        <v>37.9</v>
      </c>
      <c r="H84" s="53">
        <f>SUM(H86:H91)</f>
        <v>65.989999999999995</v>
      </c>
    </row>
    <row r="85" spans="1:8" ht="15.75" thickBot="1" x14ac:dyDescent="0.3">
      <c r="A85" s="48" t="s">
        <v>30</v>
      </c>
      <c r="B85" s="47" t="s">
        <v>31</v>
      </c>
      <c r="C85" s="19" t="s">
        <v>32</v>
      </c>
      <c r="D85" s="19" t="s">
        <v>33</v>
      </c>
      <c r="E85" s="19" t="s">
        <v>34</v>
      </c>
      <c r="F85" s="19" t="s">
        <v>9</v>
      </c>
      <c r="G85" s="19" t="s">
        <v>35</v>
      </c>
      <c r="H85" s="20" t="s">
        <v>11</v>
      </c>
    </row>
    <row r="86" spans="1:8" x14ac:dyDescent="0.25">
      <c r="A86" s="26" t="s">
        <v>36</v>
      </c>
      <c r="B86" s="26">
        <v>3148</v>
      </c>
      <c r="C86" s="23" t="s">
        <v>117</v>
      </c>
      <c r="D86" s="23" t="s">
        <v>98</v>
      </c>
      <c r="E86" s="24">
        <v>1.7000000000000001E-2</v>
      </c>
      <c r="F86" s="75">
        <v>0.26</v>
      </c>
      <c r="G86" s="75">
        <v>0</v>
      </c>
      <c r="H86" s="75">
        <f t="shared" ref="H86:H91" si="8">IF($B86="","",$F86+$G86)</f>
        <v>0.26</v>
      </c>
    </row>
    <row r="87" spans="1:8" x14ac:dyDescent="0.25">
      <c r="A87" s="26" t="s">
        <v>36</v>
      </c>
      <c r="B87" s="26">
        <v>3446</v>
      </c>
      <c r="C87" s="23" t="s">
        <v>113</v>
      </c>
      <c r="D87" s="23" t="s">
        <v>98</v>
      </c>
      <c r="E87" s="54">
        <v>0</v>
      </c>
      <c r="F87" s="75">
        <v>0</v>
      </c>
      <c r="G87" s="75">
        <v>0</v>
      </c>
      <c r="H87" s="75">
        <f t="shared" si="8"/>
        <v>0</v>
      </c>
    </row>
    <row r="88" spans="1:8" x14ac:dyDescent="0.25">
      <c r="A88" s="26" t="s">
        <v>36</v>
      </c>
      <c r="B88" s="26">
        <v>7307</v>
      </c>
      <c r="C88" s="23" t="s">
        <v>118</v>
      </c>
      <c r="D88" s="23" t="s">
        <v>101</v>
      </c>
      <c r="E88" s="24">
        <v>4.0000000000000001E-3</v>
      </c>
      <c r="F88" s="75">
        <v>0.18</v>
      </c>
      <c r="G88" s="75">
        <v>0</v>
      </c>
      <c r="H88" s="75">
        <f t="shared" si="8"/>
        <v>0.18</v>
      </c>
    </row>
    <row r="89" spans="1:8" x14ac:dyDescent="0.25">
      <c r="A89" s="26" t="s">
        <v>37</v>
      </c>
      <c r="B89" s="26">
        <v>88248</v>
      </c>
      <c r="C89" s="23" t="s">
        <v>96</v>
      </c>
      <c r="D89" s="23" t="s">
        <v>27</v>
      </c>
      <c r="E89" s="24">
        <v>0.873</v>
      </c>
      <c r="F89" s="75">
        <v>4.2300000000000004</v>
      </c>
      <c r="G89" s="75">
        <v>17.38</v>
      </c>
      <c r="H89" s="75">
        <f t="shared" si="8"/>
        <v>21.61</v>
      </c>
    </row>
    <row r="90" spans="1:8" x14ac:dyDescent="0.25">
      <c r="A90" s="26" t="s">
        <v>37</v>
      </c>
      <c r="B90" s="26">
        <v>88267</v>
      </c>
      <c r="C90" s="23" t="s">
        <v>40</v>
      </c>
      <c r="D90" s="23" t="s">
        <v>27</v>
      </c>
      <c r="E90" s="24">
        <v>0.873</v>
      </c>
      <c r="F90" s="75">
        <v>4.2300000000000004</v>
      </c>
      <c r="G90" s="75">
        <v>20.52</v>
      </c>
      <c r="H90" s="75">
        <f t="shared" si="8"/>
        <v>24.75</v>
      </c>
    </row>
    <row r="91" spans="1:8" x14ac:dyDescent="0.25">
      <c r="A91" s="23" t="s">
        <v>36</v>
      </c>
      <c r="B91" s="24">
        <v>3443</v>
      </c>
      <c r="C91" s="23" t="s">
        <v>114</v>
      </c>
      <c r="D91" s="23" t="s">
        <v>98</v>
      </c>
      <c r="E91" s="54">
        <v>1</v>
      </c>
      <c r="F91" s="75">
        <v>19.190000000000001</v>
      </c>
      <c r="G91" s="75">
        <v>0</v>
      </c>
      <c r="H91" s="75">
        <f t="shared" si="8"/>
        <v>19.190000000000001</v>
      </c>
    </row>
    <row r="92" spans="1:8" x14ac:dyDescent="0.25">
      <c r="C92" s="25" t="s">
        <v>158</v>
      </c>
      <c r="F92" s="50"/>
      <c r="G92" s="50"/>
      <c r="H92" s="50"/>
    </row>
    <row r="93" spans="1:8" x14ac:dyDescent="0.25">
      <c r="C93" s="25" t="s">
        <v>243</v>
      </c>
    </row>
    <row r="94" spans="1:8" ht="15.75" thickBot="1" x14ac:dyDescent="0.3"/>
    <row r="95" spans="1:8" ht="15.75" thickBot="1" x14ac:dyDescent="0.3">
      <c r="A95" s="15" t="s">
        <v>14</v>
      </c>
      <c r="B95" s="16">
        <v>9</v>
      </c>
      <c r="C95" s="17" t="s">
        <v>115</v>
      </c>
      <c r="D95" s="18" t="s">
        <v>28</v>
      </c>
      <c r="E95" s="17"/>
      <c r="F95" s="52">
        <f>SUM(F97:F102)</f>
        <v>118.14</v>
      </c>
      <c r="G95" s="52">
        <f>SUM(G97:G102)</f>
        <v>37.9</v>
      </c>
      <c r="H95" s="53">
        <f>SUM(H97:H102)</f>
        <v>156.04</v>
      </c>
    </row>
    <row r="96" spans="1:8" ht="15.75" thickBot="1" x14ac:dyDescent="0.3">
      <c r="A96" s="48" t="s">
        <v>30</v>
      </c>
      <c r="B96" s="47" t="s">
        <v>31</v>
      </c>
      <c r="C96" s="19" t="s">
        <v>32</v>
      </c>
      <c r="D96" s="19" t="s">
        <v>33</v>
      </c>
      <c r="E96" s="19" t="s">
        <v>34</v>
      </c>
      <c r="F96" s="19" t="s">
        <v>9</v>
      </c>
      <c r="G96" s="19" t="s">
        <v>35</v>
      </c>
      <c r="H96" s="20" t="s">
        <v>11</v>
      </c>
    </row>
    <row r="97" spans="1:8" x14ac:dyDescent="0.25">
      <c r="A97" s="26" t="s">
        <v>36</v>
      </c>
      <c r="B97" s="26">
        <v>3148</v>
      </c>
      <c r="C97" s="23" t="s">
        <v>117</v>
      </c>
      <c r="D97" s="23" t="s">
        <v>98</v>
      </c>
      <c r="E97" s="24">
        <v>1.7000000000000001E-2</v>
      </c>
      <c r="F97" s="75">
        <v>0.26</v>
      </c>
      <c r="G97" s="75">
        <v>0</v>
      </c>
      <c r="H97" s="75">
        <f t="shared" ref="H97:H102" si="9">IF($B97="","",$F97+$G97)</f>
        <v>0.26</v>
      </c>
    </row>
    <row r="98" spans="1:8" x14ac:dyDescent="0.25">
      <c r="A98" s="26" t="s">
        <v>36</v>
      </c>
      <c r="B98" s="26">
        <v>3446</v>
      </c>
      <c r="C98" s="23" t="s">
        <v>113</v>
      </c>
      <c r="D98" s="23" t="s">
        <v>98</v>
      </c>
      <c r="E98" s="54">
        <v>0</v>
      </c>
      <c r="F98" s="75">
        <v>0</v>
      </c>
      <c r="G98" s="75">
        <v>0</v>
      </c>
      <c r="H98" s="75">
        <f t="shared" si="9"/>
        <v>0</v>
      </c>
    </row>
    <row r="99" spans="1:8" x14ac:dyDescent="0.25">
      <c r="A99" s="26" t="s">
        <v>36</v>
      </c>
      <c r="B99" s="26">
        <v>7307</v>
      </c>
      <c r="C99" s="23" t="s">
        <v>118</v>
      </c>
      <c r="D99" s="23" t="s">
        <v>101</v>
      </c>
      <c r="E99" s="24">
        <v>4.0000000000000001E-3</v>
      </c>
      <c r="F99" s="75">
        <v>0.18</v>
      </c>
      <c r="G99" s="75">
        <v>0</v>
      </c>
      <c r="H99" s="75">
        <f t="shared" si="9"/>
        <v>0.18</v>
      </c>
    </row>
    <row r="100" spans="1:8" x14ac:dyDescent="0.25">
      <c r="A100" s="26" t="s">
        <v>37</v>
      </c>
      <c r="B100" s="26">
        <v>88248</v>
      </c>
      <c r="C100" s="23" t="s">
        <v>96</v>
      </c>
      <c r="D100" s="23" t="s">
        <v>27</v>
      </c>
      <c r="E100" s="24">
        <v>0.873</v>
      </c>
      <c r="F100" s="75">
        <v>4.2300000000000004</v>
      </c>
      <c r="G100" s="75">
        <v>17.38</v>
      </c>
      <c r="H100" s="75">
        <f t="shared" si="9"/>
        <v>21.61</v>
      </c>
    </row>
    <row r="101" spans="1:8" x14ac:dyDescent="0.25">
      <c r="A101" s="26" t="s">
        <v>37</v>
      </c>
      <c r="B101" s="26">
        <v>88267</v>
      </c>
      <c r="C101" s="23" t="s">
        <v>40</v>
      </c>
      <c r="D101" s="23" t="s">
        <v>27</v>
      </c>
      <c r="E101" s="24">
        <v>0.873</v>
      </c>
      <c r="F101" s="75">
        <v>4.2300000000000004</v>
      </c>
      <c r="G101" s="75">
        <v>20.52</v>
      </c>
      <c r="H101" s="75">
        <f t="shared" si="9"/>
        <v>24.75</v>
      </c>
    </row>
    <row r="102" spans="1:8" x14ac:dyDescent="0.25">
      <c r="A102" s="23" t="s">
        <v>36</v>
      </c>
      <c r="B102" s="24">
        <v>3453</v>
      </c>
      <c r="C102" s="23" t="s">
        <v>115</v>
      </c>
      <c r="D102" s="23" t="s">
        <v>98</v>
      </c>
      <c r="E102" s="54">
        <v>1</v>
      </c>
      <c r="F102" s="75">
        <v>109.24</v>
      </c>
      <c r="G102" s="75">
        <v>0</v>
      </c>
      <c r="H102" s="75">
        <f t="shared" si="9"/>
        <v>109.24</v>
      </c>
    </row>
    <row r="103" spans="1:8" x14ac:dyDescent="0.25">
      <c r="C103" s="25" t="s">
        <v>158</v>
      </c>
      <c r="F103" s="50"/>
      <c r="G103" s="50"/>
      <c r="H103" s="50"/>
    </row>
    <row r="104" spans="1:8" x14ac:dyDescent="0.25">
      <c r="C104" s="25" t="s">
        <v>243</v>
      </c>
    </row>
    <row r="105" spans="1:8" ht="15.75" thickBot="1" x14ac:dyDescent="0.3"/>
    <row r="106" spans="1:8" ht="15.75" thickBot="1" x14ac:dyDescent="0.3">
      <c r="A106" s="15" t="s">
        <v>14</v>
      </c>
      <c r="B106" s="16">
        <v>10</v>
      </c>
      <c r="C106" s="17" t="s">
        <v>116</v>
      </c>
      <c r="D106" s="18" t="s">
        <v>28</v>
      </c>
      <c r="E106" s="17"/>
      <c r="F106" s="52">
        <f>SUM(F108:F113)</f>
        <v>175.05</v>
      </c>
      <c r="G106" s="52">
        <f>SUM(G108:G113)</f>
        <v>37.9</v>
      </c>
      <c r="H106" s="53">
        <f>SUM(H108:H113)</f>
        <v>212.95</v>
      </c>
    </row>
    <row r="107" spans="1:8" ht="15.75" thickBot="1" x14ac:dyDescent="0.3">
      <c r="A107" s="48" t="s">
        <v>30</v>
      </c>
      <c r="B107" s="47" t="s">
        <v>31</v>
      </c>
      <c r="C107" s="19" t="s">
        <v>32</v>
      </c>
      <c r="D107" s="19" t="s">
        <v>33</v>
      </c>
      <c r="E107" s="19" t="s">
        <v>34</v>
      </c>
      <c r="F107" s="19" t="s">
        <v>9</v>
      </c>
      <c r="G107" s="19" t="s">
        <v>35</v>
      </c>
      <c r="H107" s="20" t="s">
        <v>11</v>
      </c>
    </row>
    <row r="108" spans="1:8" x14ac:dyDescent="0.25">
      <c r="A108" s="26" t="s">
        <v>36</v>
      </c>
      <c r="B108" s="26">
        <v>3148</v>
      </c>
      <c r="C108" s="23" t="s">
        <v>117</v>
      </c>
      <c r="D108" s="23" t="s">
        <v>98</v>
      </c>
      <c r="E108" s="24">
        <v>1.7000000000000001E-2</v>
      </c>
      <c r="F108" s="75">
        <v>0.26</v>
      </c>
      <c r="G108" s="75">
        <v>0</v>
      </c>
      <c r="H108" s="75">
        <f t="shared" ref="H108:H113" si="10">IF($B108="","",$F108+$G108)</f>
        <v>0.26</v>
      </c>
    </row>
    <row r="109" spans="1:8" x14ac:dyDescent="0.25">
      <c r="A109" s="26" t="s">
        <v>36</v>
      </c>
      <c r="B109" s="26">
        <v>3446</v>
      </c>
      <c r="C109" s="23" t="s">
        <v>113</v>
      </c>
      <c r="D109" s="23" t="s">
        <v>98</v>
      </c>
      <c r="E109" s="54">
        <v>0</v>
      </c>
      <c r="F109" s="75">
        <v>0</v>
      </c>
      <c r="G109" s="75">
        <v>0</v>
      </c>
      <c r="H109" s="75">
        <f t="shared" si="10"/>
        <v>0</v>
      </c>
    </row>
    <row r="110" spans="1:8" x14ac:dyDescent="0.25">
      <c r="A110" s="26" t="s">
        <v>36</v>
      </c>
      <c r="B110" s="26">
        <v>7307</v>
      </c>
      <c r="C110" s="23" t="s">
        <v>118</v>
      </c>
      <c r="D110" s="23" t="s">
        <v>101</v>
      </c>
      <c r="E110" s="24">
        <v>4.0000000000000001E-3</v>
      </c>
      <c r="F110" s="75">
        <v>0.18</v>
      </c>
      <c r="G110" s="75">
        <v>0</v>
      </c>
      <c r="H110" s="75">
        <f t="shared" si="10"/>
        <v>0.18</v>
      </c>
    </row>
    <row r="111" spans="1:8" x14ac:dyDescent="0.25">
      <c r="A111" s="26" t="s">
        <v>37</v>
      </c>
      <c r="B111" s="26">
        <v>88248</v>
      </c>
      <c r="C111" s="23" t="s">
        <v>96</v>
      </c>
      <c r="D111" s="23" t="s">
        <v>27</v>
      </c>
      <c r="E111" s="24">
        <v>0.873</v>
      </c>
      <c r="F111" s="75">
        <v>4.2300000000000004</v>
      </c>
      <c r="G111" s="75">
        <v>17.38</v>
      </c>
      <c r="H111" s="75">
        <f t="shared" si="10"/>
        <v>21.61</v>
      </c>
    </row>
    <row r="112" spans="1:8" x14ac:dyDescent="0.25">
      <c r="A112" s="26" t="s">
        <v>37</v>
      </c>
      <c r="B112" s="26">
        <v>88267</v>
      </c>
      <c r="C112" s="23" t="s">
        <v>40</v>
      </c>
      <c r="D112" s="23" t="s">
        <v>27</v>
      </c>
      <c r="E112" s="49">
        <v>0.873</v>
      </c>
      <c r="F112" s="77">
        <v>4.2300000000000004</v>
      </c>
      <c r="G112" s="77">
        <v>20.52</v>
      </c>
      <c r="H112" s="77">
        <f t="shared" si="10"/>
        <v>24.75</v>
      </c>
    </row>
    <row r="113" spans="1:8" x14ac:dyDescent="0.25">
      <c r="A113" s="23" t="s">
        <v>36</v>
      </c>
      <c r="B113" s="24">
        <v>3454</v>
      </c>
      <c r="C113" s="23" t="s">
        <v>116</v>
      </c>
      <c r="D113" s="51" t="s">
        <v>98</v>
      </c>
      <c r="E113" s="54">
        <v>1</v>
      </c>
      <c r="F113" s="75">
        <v>166.15</v>
      </c>
      <c r="G113" s="75">
        <v>0</v>
      </c>
      <c r="H113" s="75">
        <f t="shared" si="10"/>
        <v>166.15</v>
      </c>
    </row>
    <row r="114" spans="1:8" x14ac:dyDescent="0.25">
      <c r="C114" s="25" t="s">
        <v>158</v>
      </c>
      <c r="F114" s="50"/>
      <c r="G114" s="50"/>
      <c r="H114" s="50"/>
    </row>
    <row r="115" spans="1:8" x14ac:dyDescent="0.25">
      <c r="C115" s="25" t="s">
        <v>243</v>
      </c>
    </row>
    <row r="116" spans="1:8" ht="15.75" thickBot="1" x14ac:dyDescent="0.3"/>
    <row r="117" spans="1:8" ht="15.75" thickBot="1" x14ac:dyDescent="0.3">
      <c r="A117" s="15" t="s">
        <v>14</v>
      </c>
      <c r="B117" s="16">
        <v>11</v>
      </c>
      <c r="C117" s="17" t="s">
        <v>122</v>
      </c>
      <c r="D117" s="18" t="s">
        <v>28</v>
      </c>
      <c r="E117" s="17"/>
      <c r="F117" s="52">
        <f>SUM(F119:F124)</f>
        <v>8.9000000000000021</v>
      </c>
      <c r="G117" s="52">
        <f>SUM(G119:G124)</f>
        <v>163.44</v>
      </c>
      <c r="H117" s="53">
        <f>SUM(H119:H124)</f>
        <v>172.34</v>
      </c>
    </row>
    <row r="118" spans="1:8" ht="15.75" thickBot="1" x14ac:dyDescent="0.3">
      <c r="A118" s="48" t="s">
        <v>30</v>
      </c>
      <c r="B118" s="47" t="s">
        <v>31</v>
      </c>
      <c r="C118" s="19" t="s">
        <v>32</v>
      </c>
      <c r="D118" s="19" t="s">
        <v>33</v>
      </c>
      <c r="E118" s="19" t="s">
        <v>34</v>
      </c>
      <c r="F118" s="19" t="s">
        <v>9</v>
      </c>
      <c r="G118" s="19" t="s">
        <v>35</v>
      </c>
      <c r="H118" s="20" t="s">
        <v>11</v>
      </c>
    </row>
    <row r="119" spans="1:8" x14ac:dyDescent="0.25">
      <c r="A119" s="26" t="s">
        <v>36</v>
      </c>
      <c r="B119" s="26">
        <v>3148</v>
      </c>
      <c r="C119" s="23" t="s">
        <v>117</v>
      </c>
      <c r="D119" s="23" t="s">
        <v>98</v>
      </c>
      <c r="E119" s="24">
        <v>1.7000000000000001E-2</v>
      </c>
      <c r="F119" s="75">
        <v>0.26</v>
      </c>
      <c r="G119" s="75">
        <v>0</v>
      </c>
      <c r="H119" s="75">
        <f t="shared" ref="H119:H124" si="11">IF($B119="","",$F119+$G119)</f>
        <v>0.26</v>
      </c>
    </row>
    <row r="120" spans="1:8" x14ac:dyDescent="0.25">
      <c r="A120" s="26" t="s">
        <v>36</v>
      </c>
      <c r="B120" s="26">
        <v>3446</v>
      </c>
      <c r="C120" s="23" t="s">
        <v>113</v>
      </c>
      <c r="D120" s="23" t="s">
        <v>98</v>
      </c>
      <c r="E120" s="54">
        <v>0</v>
      </c>
      <c r="F120" s="75">
        <v>0</v>
      </c>
      <c r="G120" s="75">
        <v>0</v>
      </c>
      <c r="H120" s="75">
        <f t="shared" si="11"/>
        <v>0</v>
      </c>
    </row>
    <row r="121" spans="1:8" x14ac:dyDescent="0.25">
      <c r="A121" s="26" t="s">
        <v>36</v>
      </c>
      <c r="B121" s="26">
        <v>7307</v>
      </c>
      <c r="C121" s="23" t="s">
        <v>118</v>
      </c>
      <c r="D121" s="23" t="s">
        <v>101</v>
      </c>
      <c r="E121" s="24">
        <v>4.0000000000000001E-3</v>
      </c>
      <c r="F121" s="75">
        <v>0.18</v>
      </c>
      <c r="G121" s="75">
        <v>0</v>
      </c>
      <c r="H121" s="75">
        <f t="shared" si="11"/>
        <v>0.18</v>
      </c>
    </row>
    <row r="122" spans="1:8" x14ac:dyDescent="0.25">
      <c r="A122" s="26" t="s">
        <v>37</v>
      </c>
      <c r="B122" s="26">
        <v>88248</v>
      </c>
      <c r="C122" s="23" t="s">
        <v>96</v>
      </c>
      <c r="D122" s="23" t="s">
        <v>27</v>
      </c>
      <c r="E122" s="24">
        <v>0.873</v>
      </c>
      <c r="F122" s="75">
        <v>4.2300000000000004</v>
      </c>
      <c r="G122" s="75">
        <v>17.38</v>
      </c>
      <c r="H122" s="75">
        <f t="shared" si="11"/>
        <v>21.61</v>
      </c>
    </row>
    <row r="123" spans="1:8" x14ac:dyDescent="0.25">
      <c r="A123" s="26" t="s">
        <v>37</v>
      </c>
      <c r="B123" s="26">
        <v>88267</v>
      </c>
      <c r="C123" s="23" t="s">
        <v>40</v>
      </c>
      <c r="D123" s="23" t="s">
        <v>27</v>
      </c>
      <c r="E123" s="49">
        <v>0.873</v>
      </c>
      <c r="F123" s="77">
        <v>4.2300000000000004</v>
      </c>
      <c r="G123" s="77">
        <v>20.52</v>
      </c>
      <c r="H123" s="77">
        <f t="shared" si="11"/>
        <v>24.75</v>
      </c>
    </row>
    <row r="124" spans="1:8" x14ac:dyDescent="0.25">
      <c r="A124" s="23" t="s">
        <v>36</v>
      </c>
      <c r="B124" s="24">
        <v>4202</v>
      </c>
      <c r="C124" s="23" t="s">
        <v>122</v>
      </c>
      <c r="D124" s="51" t="s">
        <v>98</v>
      </c>
      <c r="E124" s="54">
        <v>1</v>
      </c>
      <c r="F124" s="75">
        <v>0</v>
      </c>
      <c r="G124" s="75">
        <v>125.54</v>
      </c>
      <c r="H124" s="75">
        <f t="shared" si="11"/>
        <v>125.54</v>
      </c>
    </row>
    <row r="125" spans="1:8" x14ac:dyDescent="0.25">
      <c r="C125" s="25" t="s">
        <v>158</v>
      </c>
      <c r="F125" s="50"/>
      <c r="G125" s="50"/>
      <c r="H125" s="50"/>
    </row>
    <row r="126" spans="1:8" x14ac:dyDescent="0.25">
      <c r="C126" s="25" t="s">
        <v>243</v>
      </c>
    </row>
    <row r="127" spans="1:8" ht="15.75" thickBot="1" x14ac:dyDescent="0.3"/>
    <row r="128" spans="1:8" ht="15.75" thickBot="1" x14ac:dyDescent="0.3">
      <c r="A128" s="15" t="s">
        <v>14</v>
      </c>
      <c r="B128" s="16">
        <v>12</v>
      </c>
      <c r="C128" s="17" t="s">
        <v>112</v>
      </c>
      <c r="D128" s="18" t="s">
        <v>28</v>
      </c>
      <c r="E128" s="17"/>
      <c r="F128" s="52">
        <f>SUM(F130:F135)</f>
        <v>18.290000000000003</v>
      </c>
      <c r="G128" s="52">
        <f>SUM(G130:G135)</f>
        <v>37.9</v>
      </c>
      <c r="H128" s="53">
        <f>SUM(H130:H135)</f>
        <v>56.19</v>
      </c>
    </row>
    <row r="129" spans="1:8" ht="15.75" thickBot="1" x14ac:dyDescent="0.3">
      <c r="A129" s="48" t="s">
        <v>30</v>
      </c>
      <c r="B129" s="47" t="s">
        <v>31</v>
      </c>
      <c r="C129" s="19" t="s">
        <v>32</v>
      </c>
      <c r="D129" s="19" t="s">
        <v>33</v>
      </c>
      <c r="E129" s="19" t="s">
        <v>34</v>
      </c>
      <c r="F129" s="19" t="s">
        <v>9</v>
      </c>
      <c r="G129" s="19" t="s">
        <v>35</v>
      </c>
      <c r="H129" s="20" t="s">
        <v>11</v>
      </c>
    </row>
    <row r="130" spans="1:8" x14ac:dyDescent="0.25">
      <c r="A130" s="26" t="s">
        <v>36</v>
      </c>
      <c r="B130" s="26">
        <v>3148</v>
      </c>
      <c r="C130" s="23" t="s">
        <v>117</v>
      </c>
      <c r="D130" s="23" t="s">
        <v>98</v>
      </c>
      <c r="E130" s="24">
        <v>1.7000000000000001E-2</v>
      </c>
      <c r="F130" s="75">
        <v>0.26</v>
      </c>
      <c r="G130" s="75">
        <v>0</v>
      </c>
      <c r="H130" s="75">
        <f t="shared" ref="H130:H135" si="12">IF($B130="","",$F130+$G130)</f>
        <v>0.26</v>
      </c>
    </row>
    <row r="131" spans="1:8" x14ac:dyDescent="0.25">
      <c r="A131" s="26" t="s">
        <v>36</v>
      </c>
      <c r="B131" s="26">
        <v>3446</v>
      </c>
      <c r="C131" s="23" t="s">
        <v>113</v>
      </c>
      <c r="D131" s="23" t="s">
        <v>98</v>
      </c>
      <c r="E131" s="54">
        <v>0</v>
      </c>
      <c r="F131" s="75">
        <v>0</v>
      </c>
      <c r="G131" s="75">
        <v>0</v>
      </c>
      <c r="H131" s="75">
        <f t="shared" si="12"/>
        <v>0</v>
      </c>
    </row>
    <row r="132" spans="1:8" x14ac:dyDescent="0.25">
      <c r="A132" s="26" t="s">
        <v>36</v>
      </c>
      <c r="B132" s="26">
        <v>7307</v>
      </c>
      <c r="C132" s="23" t="s">
        <v>118</v>
      </c>
      <c r="D132" s="23" t="s">
        <v>101</v>
      </c>
      <c r="E132" s="24">
        <v>4.0000000000000001E-3</v>
      </c>
      <c r="F132" s="75">
        <v>0.18</v>
      </c>
      <c r="G132" s="75">
        <v>0</v>
      </c>
      <c r="H132" s="75">
        <f t="shared" si="12"/>
        <v>0.18</v>
      </c>
    </row>
    <row r="133" spans="1:8" x14ac:dyDescent="0.25">
      <c r="A133" s="26" t="s">
        <v>37</v>
      </c>
      <c r="B133" s="26">
        <v>88248</v>
      </c>
      <c r="C133" s="23" t="s">
        <v>96</v>
      </c>
      <c r="D133" s="23" t="s">
        <v>27</v>
      </c>
      <c r="E133" s="24">
        <v>0.873</v>
      </c>
      <c r="F133" s="75">
        <v>4.2300000000000004</v>
      </c>
      <c r="G133" s="75">
        <v>17.38</v>
      </c>
      <c r="H133" s="75">
        <f t="shared" si="12"/>
        <v>21.61</v>
      </c>
    </row>
    <row r="134" spans="1:8" x14ac:dyDescent="0.25">
      <c r="A134" s="26" t="s">
        <v>37</v>
      </c>
      <c r="B134" s="26">
        <v>88267</v>
      </c>
      <c r="C134" s="23" t="s">
        <v>40</v>
      </c>
      <c r="D134" s="23" t="s">
        <v>27</v>
      </c>
      <c r="E134" s="49">
        <v>0.873</v>
      </c>
      <c r="F134" s="77">
        <v>4.2300000000000004</v>
      </c>
      <c r="G134" s="77">
        <v>20.52</v>
      </c>
      <c r="H134" s="77">
        <f t="shared" si="12"/>
        <v>24.75</v>
      </c>
    </row>
    <row r="135" spans="1:8" x14ac:dyDescent="0.25">
      <c r="A135" s="23" t="s">
        <v>36</v>
      </c>
      <c r="B135" s="24">
        <v>1170</v>
      </c>
      <c r="C135" s="23" t="s">
        <v>112</v>
      </c>
      <c r="D135" s="51" t="s">
        <v>98</v>
      </c>
      <c r="E135" s="54">
        <v>1</v>
      </c>
      <c r="F135" s="75">
        <v>9.39</v>
      </c>
      <c r="G135" s="75">
        <v>0</v>
      </c>
      <c r="H135" s="75">
        <f t="shared" si="12"/>
        <v>9.39</v>
      </c>
    </row>
    <row r="136" spans="1:8" x14ac:dyDescent="0.25">
      <c r="C136" s="25" t="s">
        <v>158</v>
      </c>
      <c r="F136" s="50"/>
      <c r="G136" s="50"/>
      <c r="H136" s="50"/>
    </row>
    <row r="137" spans="1:8" x14ac:dyDescent="0.25">
      <c r="C137" s="25" t="s">
        <v>243</v>
      </c>
    </row>
    <row r="138" spans="1:8" ht="15.75" thickBot="1" x14ac:dyDescent="0.3"/>
    <row r="139" spans="1:8" ht="15.75" thickBot="1" x14ac:dyDescent="0.3">
      <c r="A139" s="15" t="s">
        <v>14</v>
      </c>
      <c r="B139" s="16">
        <v>13</v>
      </c>
      <c r="C139" s="17" t="s">
        <v>128</v>
      </c>
      <c r="D139" s="18" t="s">
        <v>28</v>
      </c>
      <c r="E139" s="17"/>
      <c r="F139" s="52">
        <f>SUM(F141:F146)</f>
        <v>134.49</v>
      </c>
      <c r="G139" s="52">
        <f>SUM(G141:G146)</f>
        <v>37.9</v>
      </c>
      <c r="H139" s="53">
        <f>SUM(H141:H146)</f>
        <v>172.39</v>
      </c>
    </row>
    <row r="140" spans="1:8" ht="15.75" thickBot="1" x14ac:dyDescent="0.3">
      <c r="A140" s="48" t="s">
        <v>30</v>
      </c>
      <c r="B140" s="47" t="s">
        <v>31</v>
      </c>
      <c r="C140" s="19" t="s">
        <v>32</v>
      </c>
      <c r="D140" s="19" t="s">
        <v>33</v>
      </c>
      <c r="E140" s="19" t="s">
        <v>34</v>
      </c>
      <c r="F140" s="19" t="s">
        <v>9</v>
      </c>
      <c r="G140" s="19" t="s">
        <v>35</v>
      </c>
      <c r="H140" s="20" t="s">
        <v>11</v>
      </c>
    </row>
    <row r="141" spans="1:8" x14ac:dyDescent="0.25">
      <c r="A141" s="26" t="s">
        <v>36</v>
      </c>
      <c r="B141" s="26">
        <v>3148</v>
      </c>
      <c r="C141" s="23" t="s">
        <v>117</v>
      </c>
      <c r="D141" s="23" t="s">
        <v>98</v>
      </c>
      <c r="E141" s="24">
        <v>1.7000000000000001E-2</v>
      </c>
      <c r="F141" s="75">
        <v>0.26</v>
      </c>
      <c r="G141" s="75">
        <v>0</v>
      </c>
      <c r="H141" s="75">
        <f t="shared" ref="H141:H146" si="13">IF($B141="","",$F141+$G141)</f>
        <v>0.26</v>
      </c>
    </row>
    <row r="142" spans="1:8" x14ac:dyDescent="0.25">
      <c r="A142" s="26" t="s">
        <v>36</v>
      </c>
      <c r="B142" s="26">
        <v>3446</v>
      </c>
      <c r="C142" s="23" t="s">
        <v>113</v>
      </c>
      <c r="D142" s="23" t="s">
        <v>98</v>
      </c>
      <c r="E142" s="54">
        <v>0</v>
      </c>
      <c r="F142" s="75">
        <v>0</v>
      </c>
      <c r="G142" s="75">
        <v>0</v>
      </c>
      <c r="H142" s="75">
        <f t="shared" si="13"/>
        <v>0</v>
      </c>
    </row>
    <row r="143" spans="1:8" x14ac:dyDescent="0.25">
      <c r="A143" s="26" t="s">
        <v>36</v>
      </c>
      <c r="B143" s="26">
        <v>7307</v>
      </c>
      <c r="C143" s="23" t="s">
        <v>118</v>
      </c>
      <c r="D143" s="23" t="s">
        <v>101</v>
      </c>
      <c r="E143" s="24">
        <v>4.0000000000000001E-3</v>
      </c>
      <c r="F143" s="75">
        <v>0.18</v>
      </c>
      <c r="G143" s="75">
        <v>0</v>
      </c>
      <c r="H143" s="75">
        <f t="shared" si="13"/>
        <v>0.18</v>
      </c>
    </row>
    <row r="144" spans="1:8" x14ac:dyDescent="0.25">
      <c r="A144" s="26" t="s">
        <v>37</v>
      </c>
      <c r="B144" s="26">
        <v>88248</v>
      </c>
      <c r="C144" s="23" t="s">
        <v>96</v>
      </c>
      <c r="D144" s="23" t="s">
        <v>27</v>
      </c>
      <c r="E144" s="24">
        <v>0.873</v>
      </c>
      <c r="F144" s="75">
        <v>4.2300000000000004</v>
      </c>
      <c r="G144" s="75">
        <v>17.38</v>
      </c>
      <c r="H144" s="75">
        <f t="shared" si="13"/>
        <v>21.61</v>
      </c>
    </row>
    <row r="145" spans="1:8" x14ac:dyDescent="0.25">
      <c r="A145" s="26" t="s">
        <v>37</v>
      </c>
      <c r="B145" s="26">
        <v>88267</v>
      </c>
      <c r="C145" s="23" t="s">
        <v>40</v>
      </c>
      <c r="D145" s="23" t="s">
        <v>27</v>
      </c>
      <c r="E145" s="49">
        <v>0.873</v>
      </c>
      <c r="F145" s="77">
        <v>4.2300000000000004</v>
      </c>
      <c r="G145" s="77">
        <v>20.52</v>
      </c>
      <c r="H145" s="77">
        <f t="shared" si="13"/>
        <v>24.75</v>
      </c>
    </row>
    <row r="146" spans="1:8" x14ac:dyDescent="0.25">
      <c r="A146" s="23" t="s">
        <v>36</v>
      </c>
      <c r="B146" s="24">
        <v>6307</v>
      </c>
      <c r="C146" s="23" t="s">
        <v>128</v>
      </c>
      <c r="D146" s="51" t="s">
        <v>98</v>
      </c>
      <c r="E146" s="54">
        <v>1</v>
      </c>
      <c r="F146" s="75">
        <v>125.59</v>
      </c>
      <c r="G146" s="75">
        <v>0</v>
      </c>
      <c r="H146" s="75">
        <f t="shared" si="13"/>
        <v>125.59</v>
      </c>
    </row>
    <row r="147" spans="1:8" x14ac:dyDescent="0.25">
      <c r="C147" s="25" t="s">
        <v>158</v>
      </c>
      <c r="F147" s="50"/>
      <c r="G147" s="50"/>
      <c r="H147" s="50"/>
    </row>
    <row r="148" spans="1:8" x14ac:dyDescent="0.25">
      <c r="C148" s="25" t="s">
        <v>243</v>
      </c>
    </row>
    <row r="149" spans="1:8" ht="15.75" thickBot="1" x14ac:dyDescent="0.3"/>
    <row r="150" spans="1:8" ht="15.75" thickBot="1" x14ac:dyDescent="0.3">
      <c r="A150" s="15" t="s">
        <v>14</v>
      </c>
      <c r="B150" s="16">
        <v>14</v>
      </c>
      <c r="C150" s="17" t="s">
        <v>129</v>
      </c>
      <c r="D150" s="18" t="s">
        <v>28</v>
      </c>
      <c r="E150" s="17"/>
      <c r="F150" s="52">
        <f>SUM(F152:F157)</f>
        <v>189.55</v>
      </c>
      <c r="G150" s="52">
        <f>SUM(G152:G157)</f>
        <v>37.9</v>
      </c>
      <c r="H150" s="53">
        <f>SUM(H152:H157)</f>
        <v>227.45</v>
      </c>
    </row>
    <row r="151" spans="1:8" ht="15.75" thickBot="1" x14ac:dyDescent="0.3">
      <c r="A151" s="48" t="s">
        <v>30</v>
      </c>
      <c r="B151" s="47" t="s">
        <v>31</v>
      </c>
      <c r="C151" s="19" t="s">
        <v>32</v>
      </c>
      <c r="D151" s="19" t="s">
        <v>33</v>
      </c>
      <c r="E151" s="19" t="s">
        <v>34</v>
      </c>
      <c r="F151" s="19" t="s">
        <v>9</v>
      </c>
      <c r="G151" s="19" t="s">
        <v>35</v>
      </c>
      <c r="H151" s="20" t="s">
        <v>11</v>
      </c>
    </row>
    <row r="152" spans="1:8" x14ac:dyDescent="0.25">
      <c r="A152" s="26" t="s">
        <v>36</v>
      </c>
      <c r="B152" s="26">
        <v>3148</v>
      </c>
      <c r="C152" s="23" t="s">
        <v>117</v>
      </c>
      <c r="D152" s="23" t="s">
        <v>98</v>
      </c>
      <c r="E152" s="24">
        <v>1.7000000000000001E-2</v>
      </c>
      <c r="F152" s="75">
        <v>0.26</v>
      </c>
      <c r="G152" s="75">
        <v>0</v>
      </c>
      <c r="H152" s="75">
        <f t="shared" ref="H152:H157" si="14">IF($B152="","",$F152+$G152)</f>
        <v>0.26</v>
      </c>
    </row>
    <row r="153" spans="1:8" x14ac:dyDescent="0.25">
      <c r="A153" s="26" t="s">
        <v>36</v>
      </c>
      <c r="B153" s="26">
        <v>3446</v>
      </c>
      <c r="C153" s="23" t="s">
        <v>113</v>
      </c>
      <c r="D153" s="23" t="s">
        <v>98</v>
      </c>
      <c r="E153" s="54">
        <v>0</v>
      </c>
      <c r="F153" s="75">
        <v>0</v>
      </c>
      <c r="G153" s="75">
        <v>0</v>
      </c>
      <c r="H153" s="75">
        <f t="shared" si="14"/>
        <v>0</v>
      </c>
    </row>
    <row r="154" spans="1:8" x14ac:dyDescent="0.25">
      <c r="A154" s="26" t="s">
        <v>36</v>
      </c>
      <c r="B154" s="26">
        <v>7307</v>
      </c>
      <c r="C154" s="23" t="s">
        <v>118</v>
      </c>
      <c r="D154" s="23" t="s">
        <v>101</v>
      </c>
      <c r="E154" s="24">
        <v>4.0000000000000001E-3</v>
      </c>
      <c r="F154" s="75">
        <v>0.18</v>
      </c>
      <c r="G154" s="75">
        <v>0</v>
      </c>
      <c r="H154" s="75">
        <f t="shared" si="14"/>
        <v>0.18</v>
      </c>
    </row>
    <row r="155" spans="1:8" x14ac:dyDescent="0.25">
      <c r="A155" s="26" t="s">
        <v>37</v>
      </c>
      <c r="B155" s="26">
        <v>88248</v>
      </c>
      <c r="C155" s="23" t="s">
        <v>96</v>
      </c>
      <c r="D155" s="23" t="s">
        <v>27</v>
      </c>
      <c r="E155" s="24">
        <v>0.873</v>
      </c>
      <c r="F155" s="75">
        <v>4.2300000000000004</v>
      </c>
      <c r="G155" s="75">
        <v>17.38</v>
      </c>
      <c r="H155" s="75">
        <f t="shared" si="14"/>
        <v>21.61</v>
      </c>
    </row>
    <row r="156" spans="1:8" x14ac:dyDescent="0.25">
      <c r="A156" s="26" t="s">
        <v>37</v>
      </c>
      <c r="B156" s="26">
        <v>88267</v>
      </c>
      <c r="C156" s="23" t="s">
        <v>40</v>
      </c>
      <c r="D156" s="23" t="s">
        <v>27</v>
      </c>
      <c r="E156" s="49">
        <v>0.873</v>
      </c>
      <c r="F156" s="77">
        <v>4.2300000000000004</v>
      </c>
      <c r="G156" s="77">
        <v>20.52</v>
      </c>
      <c r="H156" s="77">
        <f t="shared" si="14"/>
        <v>24.75</v>
      </c>
    </row>
    <row r="157" spans="1:8" x14ac:dyDescent="0.25">
      <c r="A157" s="23" t="s">
        <v>36</v>
      </c>
      <c r="B157" s="24">
        <v>6314</v>
      </c>
      <c r="C157" s="23" t="s">
        <v>129</v>
      </c>
      <c r="D157" s="51" t="s">
        <v>98</v>
      </c>
      <c r="E157" s="54">
        <v>1</v>
      </c>
      <c r="F157" s="75">
        <v>180.65</v>
      </c>
      <c r="G157" s="75">
        <v>0</v>
      </c>
      <c r="H157" s="75">
        <f t="shared" si="14"/>
        <v>180.65</v>
      </c>
    </row>
    <row r="158" spans="1:8" x14ac:dyDescent="0.25">
      <c r="C158" s="25" t="s">
        <v>158</v>
      </c>
      <c r="F158" s="50"/>
      <c r="G158" s="50"/>
      <c r="H158" s="50"/>
    </row>
    <row r="159" spans="1:8" x14ac:dyDescent="0.25">
      <c r="C159" s="25" t="s">
        <v>243</v>
      </c>
    </row>
    <row r="160" spans="1:8" ht="15.75" thickBot="1" x14ac:dyDescent="0.3"/>
    <row r="161" spans="1:8" ht="15.75" thickBot="1" x14ac:dyDescent="0.3">
      <c r="A161" s="15" t="s">
        <v>14</v>
      </c>
      <c r="B161" s="16">
        <v>15</v>
      </c>
      <c r="C161" s="17" t="s">
        <v>63</v>
      </c>
      <c r="D161" s="18" t="s">
        <v>28</v>
      </c>
      <c r="E161" s="17"/>
      <c r="F161" s="52">
        <f>SUM(F163:F174)</f>
        <v>1616.9250000000002</v>
      </c>
      <c r="G161" s="52">
        <f>SUM(G163:G174)</f>
        <v>131.87</v>
      </c>
      <c r="H161" s="53">
        <f>SUM(H163:H174)</f>
        <v>1748.7950000000001</v>
      </c>
    </row>
    <row r="162" spans="1:8" ht="15.75" thickBot="1" x14ac:dyDescent="0.3">
      <c r="A162" s="48" t="s">
        <v>30</v>
      </c>
      <c r="B162" s="47" t="s">
        <v>31</v>
      </c>
      <c r="C162" s="19" t="s">
        <v>32</v>
      </c>
      <c r="D162" s="19" t="s">
        <v>33</v>
      </c>
      <c r="E162" s="47" t="s">
        <v>34</v>
      </c>
      <c r="F162" s="19" t="s">
        <v>9</v>
      </c>
      <c r="G162" s="19" t="s">
        <v>35</v>
      </c>
      <c r="H162" s="20" t="s">
        <v>11</v>
      </c>
    </row>
    <row r="163" spans="1:8" x14ac:dyDescent="0.25">
      <c r="A163" s="26" t="s">
        <v>36</v>
      </c>
      <c r="B163" s="26">
        <v>4350</v>
      </c>
      <c r="C163" s="23" t="s">
        <v>321</v>
      </c>
      <c r="D163" s="23" t="s">
        <v>98</v>
      </c>
      <c r="E163" s="54">
        <v>4</v>
      </c>
      <c r="F163" s="75">
        <v>2.84</v>
      </c>
      <c r="G163" s="75">
        <v>0</v>
      </c>
      <c r="H163" s="75">
        <f t="shared" ref="H163:H174" si="15">IF($B163="","",$F163+$G163)</f>
        <v>2.84</v>
      </c>
    </row>
    <row r="164" spans="1:8" x14ac:dyDescent="0.25">
      <c r="A164" s="26" t="s">
        <v>36</v>
      </c>
      <c r="B164" s="26">
        <v>10900</v>
      </c>
      <c r="C164" s="23" t="s">
        <v>322</v>
      </c>
      <c r="D164" s="23" t="s">
        <v>98</v>
      </c>
      <c r="E164" s="54">
        <v>1</v>
      </c>
      <c r="F164" s="75">
        <v>56.86</v>
      </c>
      <c r="G164" s="75">
        <v>0</v>
      </c>
      <c r="H164" s="75">
        <f t="shared" si="15"/>
        <v>56.86</v>
      </c>
    </row>
    <row r="165" spans="1:8" x14ac:dyDescent="0.25">
      <c r="A165" s="26" t="s">
        <v>36</v>
      </c>
      <c r="B165" s="26">
        <v>10904</v>
      </c>
      <c r="C165" s="23" t="s">
        <v>323</v>
      </c>
      <c r="D165" s="23" t="s">
        <v>98</v>
      </c>
      <c r="E165" s="54">
        <v>1</v>
      </c>
      <c r="F165" s="75">
        <v>165.85</v>
      </c>
      <c r="G165" s="75">
        <v>0</v>
      </c>
      <c r="H165" s="75">
        <f t="shared" si="15"/>
        <v>165.85</v>
      </c>
    </row>
    <row r="166" spans="1:8" x14ac:dyDescent="0.25">
      <c r="A166" s="26" t="s">
        <v>36</v>
      </c>
      <c r="B166" s="26">
        <v>20963</v>
      </c>
      <c r="C166" s="23" t="s">
        <v>324</v>
      </c>
      <c r="D166" s="23" t="s">
        <v>98</v>
      </c>
      <c r="E166" s="54">
        <v>1</v>
      </c>
      <c r="F166" s="75">
        <v>382.33</v>
      </c>
      <c r="G166" s="75">
        <v>0</v>
      </c>
      <c r="H166" s="75">
        <f t="shared" si="15"/>
        <v>382.33</v>
      </c>
    </row>
    <row r="167" spans="1:8" x14ac:dyDescent="0.25">
      <c r="A167" s="26" t="s">
        <v>36</v>
      </c>
      <c r="B167" s="26">
        <v>20971</v>
      </c>
      <c r="C167" s="23" t="s">
        <v>325</v>
      </c>
      <c r="D167" s="23" t="s">
        <v>98</v>
      </c>
      <c r="E167" s="54">
        <v>1</v>
      </c>
      <c r="F167" s="75">
        <v>15.79</v>
      </c>
      <c r="G167" s="75">
        <v>0</v>
      </c>
      <c r="H167" s="75">
        <f t="shared" si="15"/>
        <v>15.79</v>
      </c>
    </row>
    <row r="168" spans="1:8" x14ac:dyDescent="0.25">
      <c r="A168" s="26" t="s">
        <v>36</v>
      </c>
      <c r="B168" s="26">
        <v>21030</v>
      </c>
      <c r="C168" s="23" t="s">
        <v>326</v>
      </c>
      <c r="D168" s="23" t="s">
        <v>98</v>
      </c>
      <c r="E168" s="54">
        <v>0</v>
      </c>
      <c r="F168" s="75">
        <v>0</v>
      </c>
      <c r="G168" s="75">
        <v>0</v>
      </c>
      <c r="H168" s="75">
        <f t="shared" si="15"/>
        <v>0</v>
      </c>
    </row>
    <row r="169" spans="1:8" x14ac:dyDescent="0.25">
      <c r="A169" s="26" t="s">
        <v>36</v>
      </c>
      <c r="B169" s="26">
        <v>20972</v>
      </c>
      <c r="C169" s="23" t="s">
        <v>327</v>
      </c>
      <c r="D169" s="23" t="s">
        <v>98</v>
      </c>
      <c r="E169" s="54">
        <v>1</v>
      </c>
      <c r="F169" s="75">
        <v>118.46</v>
      </c>
      <c r="G169" s="75">
        <v>0</v>
      </c>
      <c r="H169" s="75">
        <f t="shared" si="15"/>
        <v>118.46</v>
      </c>
    </row>
    <row r="170" spans="1:8" x14ac:dyDescent="0.25">
      <c r="A170" s="26" t="s">
        <v>36</v>
      </c>
      <c r="B170" s="26">
        <v>37527</v>
      </c>
      <c r="C170" s="23" t="s">
        <v>328</v>
      </c>
      <c r="D170" s="23" t="s">
        <v>98</v>
      </c>
      <c r="E170" s="54">
        <v>0</v>
      </c>
      <c r="F170" s="75">
        <v>0</v>
      </c>
      <c r="G170" s="75">
        <v>0</v>
      </c>
      <c r="H170" s="75">
        <f t="shared" si="15"/>
        <v>0</v>
      </c>
    </row>
    <row r="171" spans="1:8" x14ac:dyDescent="0.25">
      <c r="A171" s="26" t="s">
        <v>36</v>
      </c>
      <c r="B171" s="26">
        <v>37554</v>
      </c>
      <c r="C171" s="23" t="s">
        <v>329</v>
      </c>
      <c r="D171" s="23" t="s">
        <v>98</v>
      </c>
      <c r="E171" s="54">
        <v>0</v>
      </c>
      <c r="F171" s="75">
        <v>0</v>
      </c>
      <c r="G171" s="75">
        <v>0</v>
      </c>
      <c r="H171" s="75">
        <f t="shared" si="15"/>
        <v>0</v>
      </c>
    </row>
    <row r="172" spans="1:8" x14ac:dyDescent="0.25">
      <c r="A172" s="26" t="s">
        <v>25</v>
      </c>
      <c r="B172" s="26">
        <v>4</v>
      </c>
      <c r="C172" s="23" t="s">
        <v>319</v>
      </c>
      <c r="D172" s="87" t="s">
        <v>24</v>
      </c>
      <c r="E172" s="54">
        <v>1</v>
      </c>
      <c r="F172" s="75">
        <v>845.39499999999998</v>
      </c>
      <c r="G172" s="75">
        <v>0</v>
      </c>
      <c r="H172" s="75">
        <f t="shared" si="15"/>
        <v>845.39499999999998</v>
      </c>
    </row>
    <row r="173" spans="1:8" x14ac:dyDescent="0.25">
      <c r="A173" s="26" t="s">
        <v>37</v>
      </c>
      <c r="B173" s="26">
        <v>88248</v>
      </c>
      <c r="C173" s="23" t="s">
        <v>96</v>
      </c>
      <c r="D173" s="23" t="s">
        <v>27</v>
      </c>
      <c r="E173" s="54">
        <v>3.0369999999999999</v>
      </c>
      <c r="F173" s="75">
        <v>14.7</v>
      </c>
      <c r="G173" s="75">
        <v>60.47</v>
      </c>
      <c r="H173" s="75">
        <f t="shared" si="15"/>
        <v>75.17</v>
      </c>
    </row>
    <row r="174" spans="1:8" x14ac:dyDescent="0.25">
      <c r="A174" s="26" t="s">
        <v>37</v>
      </c>
      <c r="B174" s="26">
        <v>88267</v>
      </c>
      <c r="C174" s="23" t="s">
        <v>40</v>
      </c>
      <c r="D174" s="23" t="s">
        <v>27</v>
      </c>
      <c r="E174" s="54">
        <v>3.0369999999999999</v>
      </c>
      <c r="F174" s="75">
        <v>14.7</v>
      </c>
      <c r="G174" s="75">
        <v>71.400000000000006</v>
      </c>
      <c r="H174" s="75">
        <f t="shared" si="15"/>
        <v>86.100000000000009</v>
      </c>
    </row>
    <row r="175" spans="1:8" x14ac:dyDescent="0.25">
      <c r="C175" s="25" t="s">
        <v>159</v>
      </c>
      <c r="F175" s="50"/>
      <c r="G175" s="50"/>
      <c r="H175" s="50"/>
    </row>
    <row r="176" spans="1:8" x14ac:dyDescent="0.25">
      <c r="C176" s="25" t="s">
        <v>243</v>
      </c>
    </row>
    <row r="177" spans="1:8" ht="15.75" thickBot="1" x14ac:dyDescent="0.3">
      <c r="C177" s="25"/>
    </row>
    <row r="178" spans="1:8" ht="15.75" thickBot="1" x14ac:dyDescent="0.3">
      <c r="A178" s="15" t="s">
        <v>14</v>
      </c>
      <c r="B178" s="16">
        <v>16</v>
      </c>
      <c r="C178" s="17" t="s">
        <v>127</v>
      </c>
      <c r="D178" s="18" t="s">
        <v>28</v>
      </c>
      <c r="E178" s="17"/>
      <c r="F178" s="52">
        <f>SUM(F180:F185)</f>
        <v>8.9000000000000021</v>
      </c>
      <c r="G178" s="52">
        <f>SUM(G180:G185)</f>
        <v>102.66</v>
      </c>
      <c r="H178" s="53">
        <f>SUM(H180:H185)</f>
        <v>111.56</v>
      </c>
    </row>
    <row r="179" spans="1:8" ht="15.75" thickBot="1" x14ac:dyDescent="0.3">
      <c r="A179" s="48" t="s">
        <v>30</v>
      </c>
      <c r="B179" s="47" t="s">
        <v>31</v>
      </c>
      <c r="C179" s="19" t="s">
        <v>32</v>
      </c>
      <c r="D179" s="19" t="s">
        <v>33</v>
      </c>
      <c r="E179" s="19" t="s">
        <v>34</v>
      </c>
      <c r="F179" s="19" t="s">
        <v>9</v>
      </c>
      <c r="G179" s="19" t="s">
        <v>35</v>
      </c>
      <c r="H179" s="20" t="s">
        <v>11</v>
      </c>
    </row>
    <row r="180" spans="1:8" x14ac:dyDescent="0.25">
      <c r="A180" s="26" t="s">
        <v>36</v>
      </c>
      <c r="B180" s="26">
        <v>3148</v>
      </c>
      <c r="C180" s="23" t="s">
        <v>117</v>
      </c>
      <c r="D180" s="23" t="s">
        <v>98</v>
      </c>
      <c r="E180" s="24">
        <v>1.7000000000000001E-2</v>
      </c>
      <c r="F180" s="75">
        <v>0.26</v>
      </c>
      <c r="G180" s="75">
        <v>0</v>
      </c>
      <c r="H180" s="75">
        <f t="shared" ref="H180:H185" si="16">IF($B180="","",$F180+$G180)</f>
        <v>0.26</v>
      </c>
    </row>
    <row r="181" spans="1:8" x14ac:dyDescent="0.25">
      <c r="A181" s="26" t="s">
        <v>36</v>
      </c>
      <c r="B181" s="26">
        <v>3446</v>
      </c>
      <c r="C181" s="23" t="s">
        <v>113</v>
      </c>
      <c r="D181" s="23" t="s">
        <v>98</v>
      </c>
      <c r="E181" s="54">
        <v>0</v>
      </c>
      <c r="F181" s="75">
        <v>0</v>
      </c>
      <c r="G181" s="75">
        <v>0</v>
      </c>
      <c r="H181" s="75">
        <f t="shared" si="16"/>
        <v>0</v>
      </c>
    </row>
    <row r="182" spans="1:8" x14ac:dyDescent="0.25">
      <c r="A182" s="26" t="s">
        <v>36</v>
      </c>
      <c r="B182" s="26">
        <v>7307</v>
      </c>
      <c r="C182" s="23" t="s">
        <v>118</v>
      </c>
      <c r="D182" s="23" t="s">
        <v>101</v>
      </c>
      <c r="E182" s="24">
        <v>4.0000000000000001E-3</v>
      </c>
      <c r="F182" s="75">
        <v>0.18</v>
      </c>
      <c r="G182" s="75">
        <v>0</v>
      </c>
      <c r="H182" s="75">
        <f t="shared" si="16"/>
        <v>0.18</v>
      </c>
    </row>
    <row r="183" spans="1:8" x14ac:dyDescent="0.25">
      <c r="A183" s="26" t="s">
        <v>37</v>
      </c>
      <c r="B183" s="26">
        <v>88248</v>
      </c>
      <c r="C183" s="23" t="s">
        <v>96</v>
      </c>
      <c r="D183" s="23" t="s">
        <v>27</v>
      </c>
      <c r="E183" s="24">
        <v>0.873</v>
      </c>
      <c r="F183" s="75">
        <v>4.2300000000000004</v>
      </c>
      <c r="G183" s="75">
        <v>17.38</v>
      </c>
      <c r="H183" s="75">
        <f t="shared" si="16"/>
        <v>21.61</v>
      </c>
    </row>
    <row r="184" spans="1:8" x14ac:dyDescent="0.25">
      <c r="A184" s="26" t="s">
        <v>37</v>
      </c>
      <c r="B184" s="26">
        <v>88267</v>
      </c>
      <c r="C184" s="23" t="s">
        <v>40</v>
      </c>
      <c r="D184" s="23" t="s">
        <v>27</v>
      </c>
      <c r="E184" s="49">
        <v>0.873</v>
      </c>
      <c r="F184" s="77">
        <v>4.2300000000000004</v>
      </c>
      <c r="G184" s="77">
        <v>20.52</v>
      </c>
      <c r="H184" s="77">
        <f t="shared" si="16"/>
        <v>24.75</v>
      </c>
    </row>
    <row r="185" spans="1:8" x14ac:dyDescent="0.25">
      <c r="A185" s="23" t="s">
        <v>36</v>
      </c>
      <c r="B185" s="24">
        <v>20964</v>
      </c>
      <c r="C185" s="23" t="s">
        <v>127</v>
      </c>
      <c r="D185" s="51" t="s">
        <v>98</v>
      </c>
      <c r="E185" s="54">
        <v>1</v>
      </c>
      <c r="F185" s="75">
        <v>0</v>
      </c>
      <c r="G185" s="75">
        <v>64.760000000000005</v>
      </c>
      <c r="H185" s="75">
        <f t="shared" si="16"/>
        <v>64.760000000000005</v>
      </c>
    </row>
    <row r="186" spans="1:8" x14ac:dyDescent="0.25">
      <c r="C186" s="25" t="s">
        <v>158</v>
      </c>
      <c r="F186" s="50"/>
      <c r="G186" s="50"/>
      <c r="H186" s="50"/>
    </row>
    <row r="187" spans="1:8" x14ac:dyDescent="0.25">
      <c r="C187" s="25" t="s">
        <v>243</v>
      </c>
    </row>
    <row r="188" spans="1:8" ht="15.75" thickBot="1" x14ac:dyDescent="0.3"/>
    <row r="189" spans="1:8" ht="15.75" thickBot="1" x14ac:dyDescent="0.3">
      <c r="A189" s="15" t="s">
        <v>14</v>
      </c>
      <c r="B189" s="16">
        <v>17</v>
      </c>
      <c r="C189" s="17" t="s">
        <v>102</v>
      </c>
      <c r="D189" s="18" t="s">
        <v>28</v>
      </c>
      <c r="E189" s="17"/>
      <c r="F189" s="52">
        <f>SUM(F191:F196)</f>
        <v>38.840000000000003</v>
      </c>
      <c r="G189" s="52">
        <f>SUM(G191:G196)</f>
        <v>37.9</v>
      </c>
      <c r="H189" s="53">
        <f>SUM(H191:H196)</f>
        <v>76.739999999999995</v>
      </c>
    </row>
    <row r="190" spans="1:8" ht="15.75" thickBot="1" x14ac:dyDescent="0.3">
      <c r="A190" s="48" t="s">
        <v>30</v>
      </c>
      <c r="B190" s="47" t="s">
        <v>31</v>
      </c>
      <c r="C190" s="19" t="s">
        <v>32</v>
      </c>
      <c r="D190" s="19" t="s">
        <v>33</v>
      </c>
      <c r="E190" s="19" t="s">
        <v>34</v>
      </c>
      <c r="F190" s="19" t="s">
        <v>9</v>
      </c>
      <c r="G190" s="19" t="s">
        <v>35</v>
      </c>
      <c r="H190" s="20" t="s">
        <v>11</v>
      </c>
    </row>
    <row r="191" spans="1:8" x14ac:dyDescent="0.25">
      <c r="A191" s="26" t="s">
        <v>36</v>
      </c>
      <c r="B191" s="26">
        <v>3148</v>
      </c>
      <c r="C191" s="23" t="s">
        <v>117</v>
      </c>
      <c r="D191" s="23" t="s">
        <v>98</v>
      </c>
      <c r="E191" s="24">
        <v>1.7000000000000001E-2</v>
      </c>
      <c r="F191" s="75">
        <v>0.26</v>
      </c>
      <c r="G191" s="75">
        <v>0</v>
      </c>
      <c r="H191" s="75">
        <f t="shared" ref="H191:H196" si="17">IF($B191="","",$F191+$G191)</f>
        <v>0.26</v>
      </c>
    </row>
    <row r="192" spans="1:8" x14ac:dyDescent="0.25">
      <c r="A192" s="26" t="s">
        <v>36</v>
      </c>
      <c r="B192" s="26">
        <v>3446</v>
      </c>
      <c r="C192" s="23" t="s">
        <v>113</v>
      </c>
      <c r="D192" s="23" t="s">
        <v>98</v>
      </c>
      <c r="E192" s="54">
        <v>0</v>
      </c>
      <c r="F192" s="75">
        <v>0</v>
      </c>
      <c r="G192" s="75">
        <v>0</v>
      </c>
      <c r="H192" s="75">
        <f t="shared" si="17"/>
        <v>0</v>
      </c>
    </row>
    <row r="193" spans="1:8" x14ac:dyDescent="0.25">
      <c r="A193" s="26" t="s">
        <v>36</v>
      </c>
      <c r="B193" s="26">
        <v>7307</v>
      </c>
      <c r="C193" s="23" t="s">
        <v>118</v>
      </c>
      <c r="D193" s="23" t="s">
        <v>101</v>
      </c>
      <c r="E193" s="24">
        <v>4.0000000000000001E-3</v>
      </c>
      <c r="F193" s="75">
        <v>0.18</v>
      </c>
      <c r="G193" s="75">
        <v>0</v>
      </c>
      <c r="H193" s="75">
        <f t="shared" si="17"/>
        <v>0.18</v>
      </c>
    </row>
    <row r="194" spans="1:8" x14ac:dyDescent="0.25">
      <c r="A194" s="26" t="s">
        <v>37</v>
      </c>
      <c r="B194" s="26">
        <v>88248</v>
      </c>
      <c r="C194" s="23" t="s">
        <v>96</v>
      </c>
      <c r="D194" s="23" t="s">
        <v>27</v>
      </c>
      <c r="E194" s="24">
        <v>0.873</v>
      </c>
      <c r="F194" s="75">
        <v>4.2300000000000004</v>
      </c>
      <c r="G194" s="75">
        <v>17.38</v>
      </c>
      <c r="H194" s="75">
        <f t="shared" si="17"/>
        <v>21.61</v>
      </c>
    </row>
    <row r="195" spans="1:8" x14ac:dyDescent="0.25">
      <c r="A195" s="26" t="s">
        <v>37</v>
      </c>
      <c r="B195" s="26">
        <v>88267</v>
      </c>
      <c r="C195" s="23" t="s">
        <v>40</v>
      </c>
      <c r="D195" s="23" t="s">
        <v>27</v>
      </c>
      <c r="E195" s="49">
        <v>0.873</v>
      </c>
      <c r="F195" s="77">
        <v>4.2300000000000004</v>
      </c>
      <c r="G195" s="77">
        <v>20.52</v>
      </c>
      <c r="H195" s="77">
        <f t="shared" si="17"/>
        <v>24.75</v>
      </c>
    </row>
    <row r="196" spans="1:8" x14ac:dyDescent="0.25">
      <c r="A196" s="23" t="s">
        <v>36</v>
      </c>
      <c r="B196" s="24">
        <v>102</v>
      </c>
      <c r="C196" s="23" t="s">
        <v>102</v>
      </c>
      <c r="D196" s="51" t="s">
        <v>98</v>
      </c>
      <c r="E196" s="54">
        <v>1</v>
      </c>
      <c r="F196" s="75">
        <v>29.94</v>
      </c>
      <c r="G196" s="75">
        <v>0</v>
      </c>
      <c r="H196" s="75">
        <f t="shared" si="17"/>
        <v>29.94</v>
      </c>
    </row>
    <row r="197" spans="1:8" x14ac:dyDescent="0.25">
      <c r="C197" s="25" t="s">
        <v>158</v>
      </c>
      <c r="F197" s="50"/>
      <c r="G197" s="50"/>
      <c r="H197" s="50"/>
    </row>
    <row r="198" spans="1:8" x14ac:dyDescent="0.25">
      <c r="C198" s="25" t="s">
        <v>243</v>
      </c>
    </row>
    <row r="199" spans="1:8" ht="15.75" thickBot="1" x14ac:dyDescent="0.3"/>
    <row r="200" spans="1:8" ht="15.75" thickBot="1" x14ac:dyDescent="0.3">
      <c r="A200" s="15" t="s">
        <v>14</v>
      </c>
      <c r="B200" s="16">
        <v>18</v>
      </c>
      <c r="C200" s="17" t="s">
        <v>111</v>
      </c>
      <c r="D200" s="18" t="s">
        <v>28</v>
      </c>
      <c r="E200" s="17"/>
      <c r="F200" s="52">
        <f>SUM(F202:F207)</f>
        <v>23.020000000000003</v>
      </c>
      <c r="G200" s="52">
        <f>SUM(G202:G207)</f>
        <v>37.9</v>
      </c>
      <c r="H200" s="53">
        <f>SUM(H202:H207)</f>
        <v>60.919999999999995</v>
      </c>
    </row>
    <row r="201" spans="1:8" ht="15.75" thickBot="1" x14ac:dyDescent="0.3">
      <c r="A201" s="48" t="s">
        <v>30</v>
      </c>
      <c r="B201" s="47" t="s">
        <v>31</v>
      </c>
      <c r="C201" s="19" t="s">
        <v>32</v>
      </c>
      <c r="D201" s="19" t="s">
        <v>33</v>
      </c>
      <c r="E201" s="19" t="s">
        <v>34</v>
      </c>
      <c r="F201" s="19" t="s">
        <v>9</v>
      </c>
      <c r="G201" s="19" t="s">
        <v>35</v>
      </c>
      <c r="H201" s="20" t="s">
        <v>11</v>
      </c>
    </row>
    <row r="202" spans="1:8" x14ac:dyDescent="0.25">
      <c r="A202" s="26" t="s">
        <v>36</v>
      </c>
      <c r="B202" s="26">
        <v>3148</v>
      </c>
      <c r="C202" s="23" t="s">
        <v>117</v>
      </c>
      <c r="D202" s="23" t="s">
        <v>98</v>
      </c>
      <c r="E202" s="24">
        <v>1.7000000000000001E-2</v>
      </c>
      <c r="F202" s="75">
        <v>0.26</v>
      </c>
      <c r="G202" s="75">
        <v>0</v>
      </c>
      <c r="H202" s="75">
        <f t="shared" ref="H202:H207" si="18">IF($B202="","",$F202+$G202)</f>
        <v>0.26</v>
      </c>
    </row>
    <row r="203" spans="1:8" x14ac:dyDescent="0.25">
      <c r="A203" s="26" t="s">
        <v>36</v>
      </c>
      <c r="B203" s="26">
        <v>3446</v>
      </c>
      <c r="C203" s="23" t="s">
        <v>113</v>
      </c>
      <c r="D203" s="23" t="s">
        <v>98</v>
      </c>
      <c r="E203" s="54">
        <v>0</v>
      </c>
      <c r="F203" s="75">
        <v>0</v>
      </c>
      <c r="G203" s="75">
        <v>0</v>
      </c>
      <c r="H203" s="75">
        <f t="shared" si="18"/>
        <v>0</v>
      </c>
    </row>
    <row r="204" spans="1:8" x14ac:dyDescent="0.25">
      <c r="A204" s="26" t="s">
        <v>36</v>
      </c>
      <c r="B204" s="26">
        <v>7307</v>
      </c>
      <c r="C204" s="23" t="s">
        <v>118</v>
      </c>
      <c r="D204" s="23" t="s">
        <v>101</v>
      </c>
      <c r="E204" s="24">
        <v>4.0000000000000001E-3</v>
      </c>
      <c r="F204" s="75">
        <v>0.18</v>
      </c>
      <c r="G204" s="75">
        <v>0</v>
      </c>
      <c r="H204" s="75">
        <f t="shared" si="18"/>
        <v>0.18</v>
      </c>
    </row>
    <row r="205" spans="1:8" x14ac:dyDescent="0.25">
      <c r="A205" s="26" t="s">
        <v>37</v>
      </c>
      <c r="B205" s="26">
        <v>88248</v>
      </c>
      <c r="C205" s="23" t="s">
        <v>96</v>
      </c>
      <c r="D205" s="23" t="s">
        <v>27</v>
      </c>
      <c r="E205" s="24">
        <v>0.873</v>
      </c>
      <c r="F205" s="75">
        <v>4.2300000000000004</v>
      </c>
      <c r="G205" s="75">
        <v>17.38</v>
      </c>
      <c r="H205" s="75">
        <f t="shared" si="18"/>
        <v>21.61</v>
      </c>
    </row>
    <row r="206" spans="1:8" x14ac:dyDescent="0.25">
      <c r="A206" s="26" t="s">
        <v>37</v>
      </c>
      <c r="B206" s="26">
        <v>88267</v>
      </c>
      <c r="C206" s="23" t="s">
        <v>40</v>
      </c>
      <c r="D206" s="23" t="s">
        <v>27</v>
      </c>
      <c r="E206" s="49">
        <v>0.873</v>
      </c>
      <c r="F206" s="77">
        <v>4.2300000000000004</v>
      </c>
      <c r="G206" s="77">
        <v>20.52</v>
      </c>
      <c r="H206" s="77">
        <f t="shared" si="18"/>
        <v>24.75</v>
      </c>
    </row>
    <row r="207" spans="1:8" x14ac:dyDescent="0.25">
      <c r="A207" s="23" t="s">
        <v>36</v>
      </c>
      <c r="B207" s="24">
        <v>814</v>
      </c>
      <c r="C207" s="23" t="s">
        <v>111</v>
      </c>
      <c r="D207" s="51" t="s">
        <v>98</v>
      </c>
      <c r="E207" s="54">
        <v>1</v>
      </c>
      <c r="F207" s="75">
        <v>14.12</v>
      </c>
      <c r="G207" s="75">
        <v>0</v>
      </c>
      <c r="H207" s="75">
        <f t="shared" si="18"/>
        <v>14.12</v>
      </c>
    </row>
    <row r="208" spans="1:8" x14ac:dyDescent="0.25">
      <c r="C208" s="25" t="s">
        <v>158</v>
      </c>
      <c r="F208" s="50"/>
      <c r="G208" s="50"/>
      <c r="H208" s="50"/>
    </row>
    <row r="209" spans="1:8" x14ac:dyDescent="0.25">
      <c r="C209" s="25" t="s">
        <v>243</v>
      </c>
    </row>
    <row r="210" spans="1:8" ht="15.75" thickBot="1" x14ac:dyDescent="0.3"/>
    <row r="211" spans="1:8" ht="15.75" thickBot="1" x14ac:dyDescent="0.3">
      <c r="A211" s="15" t="s">
        <v>14</v>
      </c>
      <c r="B211" s="16">
        <v>19</v>
      </c>
      <c r="C211" s="17" t="s">
        <v>168</v>
      </c>
      <c r="D211" s="18" t="s">
        <v>28</v>
      </c>
      <c r="E211" s="17"/>
      <c r="F211" s="52">
        <f>SUM(F213:F218)</f>
        <v>31.240000000000002</v>
      </c>
      <c r="G211" s="52">
        <f>SUM(G213:G218)</f>
        <v>37.9</v>
      </c>
      <c r="H211" s="53">
        <f>SUM(H213:H218)</f>
        <v>69.14</v>
      </c>
    </row>
    <row r="212" spans="1:8" ht="15.75" thickBot="1" x14ac:dyDescent="0.3">
      <c r="A212" s="48" t="s">
        <v>30</v>
      </c>
      <c r="B212" s="47" t="s">
        <v>31</v>
      </c>
      <c r="C212" s="19" t="s">
        <v>32</v>
      </c>
      <c r="D212" s="19" t="s">
        <v>33</v>
      </c>
      <c r="E212" s="19" t="s">
        <v>34</v>
      </c>
      <c r="F212" s="19" t="s">
        <v>9</v>
      </c>
      <c r="G212" s="19" t="s">
        <v>35</v>
      </c>
      <c r="H212" s="20" t="s">
        <v>11</v>
      </c>
    </row>
    <row r="213" spans="1:8" x14ac:dyDescent="0.25">
      <c r="A213" s="26" t="s">
        <v>36</v>
      </c>
      <c r="B213" s="26">
        <v>3148</v>
      </c>
      <c r="C213" s="23" t="s">
        <v>117</v>
      </c>
      <c r="D213" s="23" t="s">
        <v>98</v>
      </c>
      <c r="E213" s="24">
        <v>1.7000000000000001E-2</v>
      </c>
      <c r="F213" s="75">
        <v>0.26</v>
      </c>
      <c r="G213" s="75">
        <v>0</v>
      </c>
      <c r="H213" s="75">
        <f t="shared" ref="H213:H218" si="19">IF($B213="","",$F213+$G213)</f>
        <v>0.26</v>
      </c>
    </row>
    <row r="214" spans="1:8" x14ac:dyDescent="0.25">
      <c r="A214" s="26" t="s">
        <v>36</v>
      </c>
      <c r="B214" s="26">
        <v>3446</v>
      </c>
      <c r="C214" s="23" t="s">
        <v>113</v>
      </c>
      <c r="D214" s="23" t="s">
        <v>98</v>
      </c>
      <c r="E214" s="54">
        <v>0</v>
      </c>
      <c r="F214" s="75">
        <v>0</v>
      </c>
      <c r="G214" s="75">
        <v>0</v>
      </c>
      <c r="H214" s="75">
        <f t="shared" si="19"/>
        <v>0</v>
      </c>
    </row>
    <row r="215" spans="1:8" x14ac:dyDescent="0.25">
      <c r="A215" s="26" t="s">
        <v>36</v>
      </c>
      <c r="B215" s="26">
        <v>7307</v>
      </c>
      <c r="C215" s="23" t="s">
        <v>118</v>
      </c>
      <c r="D215" s="23" t="s">
        <v>101</v>
      </c>
      <c r="E215" s="24">
        <v>4.0000000000000001E-3</v>
      </c>
      <c r="F215" s="75">
        <v>0.18</v>
      </c>
      <c r="G215" s="75">
        <v>0</v>
      </c>
      <c r="H215" s="75">
        <f t="shared" si="19"/>
        <v>0.18</v>
      </c>
    </row>
    <row r="216" spans="1:8" x14ac:dyDescent="0.25">
      <c r="A216" s="26" t="s">
        <v>37</v>
      </c>
      <c r="B216" s="26">
        <v>88248</v>
      </c>
      <c r="C216" s="23" t="s">
        <v>96</v>
      </c>
      <c r="D216" s="23" t="s">
        <v>27</v>
      </c>
      <c r="E216" s="24">
        <v>0.873</v>
      </c>
      <c r="F216" s="75">
        <v>4.2300000000000004</v>
      </c>
      <c r="G216" s="75">
        <v>17.38</v>
      </c>
      <c r="H216" s="75">
        <f t="shared" si="19"/>
        <v>21.61</v>
      </c>
    </row>
    <row r="217" spans="1:8" x14ac:dyDescent="0.25">
      <c r="A217" s="26" t="s">
        <v>37</v>
      </c>
      <c r="B217" s="26">
        <v>88267</v>
      </c>
      <c r="C217" s="23" t="s">
        <v>40</v>
      </c>
      <c r="D217" s="23" t="s">
        <v>27</v>
      </c>
      <c r="E217" s="49">
        <v>0.873</v>
      </c>
      <c r="F217" s="77">
        <v>4.2300000000000004</v>
      </c>
      <c r="G217" s="77">
        <v>20.52</v>
      </c>
      <c r="H217" s="77">
        <f t="shared" si="19"/>
        <v>24.75</v>
      </c>
    </row>
    <row r="218" spans="1:8" x14ac:dyDescent="0.25">
      <c r="A218" s="31" t="s">
        <v>25</v>
      </c>
      <c r="B218" s="24">
        <v>3</v>
      </c>
      <c r="C218" s="31" t="s">
        <v>160</v>
      </c>
      <c r="D218" s="56" t="s">
        <v>28</v>
      </c>
      <c r="E218" s="54">
        <v>1</v>
      </c>
      <c r="F218" s="75">
        <v>22.34</v>
      </c>
      <c r="G218" s="75">
        <v>0</v>
      </c>
      <c r="H218" s="75">
        <f t="shared" si="19"/>
        <v>22.34</v>
      </c>
    </row>
    <row r="219" spans="1:8" x14ac:dyDescent="0.25">
      <c r="C219" s="25" t="s">
        <v>158</v>
      </c>
      <c r="F219" s="50"/>
      <c r="G219" s="50"/>
      <c r="H219" s="50"/>
    </row>
    <row r="220" spans="1:8" x14ac:dyDescent="0.25">
      <c r="C220" s="25" t="s">
        <v>243</v>
      </c>
    </row>
    <row r="221" spans="1:8" ht="15.75" thickBot="1" x14ac:dyDescent="0.3"/>
    <row r="222" spans="1:8" ht="15.75" thickBot="1" x14ac:dyDescent="0.3">
      <c r="A222" s="15" t="s">
        <v>14</v>
      </c>
      <c r="B222" s="16">
        <v>20</v>
      </c>
      <c r="C222" s="17" t="s">
        <v>120</v>
      </c>
      <c r="D222" s="18" t="s">
        <v>28</v>
      </c>
      <c r="E222" s="17"/>
      <c r="F222" s="52">
        <f>SUM(F224:F230)</f>
        <v>117.30000000000001</v>
      </c>
      <c r="G222" s="52">
        <f>SUM(G224:G230)</f>
        <v>7.04</v>
      </c>
      <c r="H222" s="53">
        <f>SUM(H224:H230)</f>
        <v>124.34</v>
      </c>
    </row>
    <row r="223" spans="1:8" ht="15.75" thickBot="1" x14ac:dyDescent="0.3">
      <c r="A223" s="15" t="s">
        <v>30</v>
      </c>
      <c r="B223" s="16" t="s">
        <v>31</v>
      </c>
      <c r="C223" s="16" t="s">
        <v>32</v>
      </c>
      <c r="D223" s="16" t="s">
        <v>33</v>
      </c>
      <c r="E223" s="16" t="s">
        <v>34</v>
      </c>
      <c r="F223" s="16" t="s">
        <v>9</v>
      </c>
      <c r="G223" s="16" t="s">
        <v>35</v>
      </c>
      <c r="H223" s="18" t="s">
        <v>11</v>
      </c>
    </row>
    <row r="224" spans="1:8" x14ac:dyDescent="0.25">
      <c r="A224" s="57" t="s">
        <v>36</v>
      </c>
      <c r="B224" s="57">
        <v>122</v>
      </c>
      <c r="C224" s="21" t="s">
        <v>103</v>
      </c>
      <c r="D224" s="21" t="s">
        <v>98</v>
      </c>
      <c r="E224" s="58">
        <v>9.4000000000000004E-3</v>
      </c>
      <c r="F224" s="76">
        <v>0.69</v>
      </c>
      <c r="G224" s="76">
        <v>0</v>
      </c>
      <c r="H224" s="76">
        <f t="shared" ref="H224:H230" si="20">IF($B224="","",$F224+$G224)</f>
        <v>0.69</v>
      </c>
    </row>
    <row r="225" spans="1:8" x14ac:dyDescent="0.25">
      <c r="A225" s="26" t="s">
        <v>36</v>
      </c>
      <c r="B225" s="26">
        <v>3536</v>
      </c>
      <c r="C225" s="23" t="s">
        <v>119</v>
      </c>
      <c r="D225" s="23" t="s">
        <v>98</v>
      </c>
      <c r="E225" s="54">
        <v>0</v>
      </c>
      <c r="F225" s="75">
        <v>0</v>
      </c>
      <c r="G225" s="75">
        <v>0</v>
      </c>
      <c r="H225" s="75">
        <f t="shared" si="20"/>
        <v>0</v>
      </c>
    </row>
    <row r="226" spans="1:8" x14ac:dyDescent="0.25">
      <c r="A226" s="26" t="s">
        <v>36</v>
      </c>
      <c r="B226" s="26">
        <v>20083</v>
      </c>
      <c r="C226" s="23" t="s">
        <v>126</v>
      </c>
      <c r="D226" s="23" t="s">
        <v>98</v>
      </c>
      <c r="E226" s="54">
        <v>1.0999999999999999E-2</v>
      </c>
      <c r="F226" s="75">
        <v>0.91</v>
      </c>
      <c r="G226" s="75">
        <v>0</v>
      </c>
      <c r="H226" s="75">
        <f t="shared" si="20"/>
        <v>0.91</v>
      </c>
    </row>
    <row r="227" spans="1:8" x14ac:dyDescent="0.25">
      <c r="A227" s="26" t="s">
        <v>36</v>
      </c>
      <c r="B227" s="26">
        <v>38383</v>
      </c>
      <c r="C227" s="23" t="s">
        <v>121</v>
      </c>
      <c r="D227" s="23" t="s">
        <v>98</v>
      </c>
      <c r="E227" s="54">
        <v>3.5999999999999997E-2</v>
      </c>
      <c r="F227" s="75">
        <v>0.1</v>
      </c>
      <c r="G227" s="75">
        <v>0</v>
      </c>
      <c r="H227" s="75">
        <f t="shared" si="20"/>
        <v>0.1</v>
      </c>
    </row>
    <row r="228" spans="1:8" x14ac:dyDescent="0.25">
      <c r="A228" s="26" t="s">
        <v>37</v>
      </c>
      <c r="B228" s="26">
        <v>88248</v>
      </c>
      <c r="C228" s="23" t="s">
        <v>96</v>
      </c>
      <c r="D228" s="23" t="s">
        <v>27</v>
      </c>
      <c r="E228" s="54">
        <v>0.16209999999999999</v>
      </c>
      <c r="F228" s="77">
        <v>0.78</v>
      </c>
      <c r="G228" s="77">
        <v>3.23</v>
      </c>
      <c r="H228" s="77">
        <f t="shared" si="20"/>
        <v>4.01</v>
      </c>
    </row>
    <row r="229" spans="1:8" x14ac:dyDescent="0.25">
      <c r="A229" s="26" t="s">
        <v>37</v>
      </c>
      <c r="B229" s="26">
        <v>88267</v>
      </c>
      <c r="C229" s="23" t="s">
        <v>40</v>
      </c>
      <c r="D229" s="23" t="s">
        <v>27</v>
      </c>
      <c r="E229" s="54">
        <v>0.16209999999999999</v>
      </c>
      <c r="F229" s="77">
        <v>0.78</v>
      </c>
      <c r="G229" s="77">
        <v>3.81</v>
      </c>
      <c r="H229" s="77">
        <f t="shared" si="20"/>
        <v>4.59</v>
      </c>
    </row>
    <row r="230" spans="1:8" x14ac:dyDescent="0.25">
      <c r="A230" s="26" t="s">
        <v>36</v>
      </c>
      <c r="B230" s="26">
        <v>3513</v>
      </c>
      <c r="C230" s="23" t="s">
        <v>120</v>
      </c>
      <c r="D230" s="23" t="s">
        <v>98</v>
      </c>
      <c r="E230" s="54">
        <v>1</v>
      </c>
      <c r="F230" s="75">
        <v>114.04</v>
      </c>
      <c r="G230" s="75">
        <v>0</v>
      </c>
      <c r="H230" s="75">
        <f t="shared" si="20"/>
        <v>114.04</v>
      </c>
    </row>
    <row r="231" spans="1:8" x14ac:dyDescent="0.25">
      <c r="C231" s="25" t="s">
        <v>169</v>
      </c>
      <c r="F231" s="50"/>
      <c r="G231" s="50"/>
      <c r="H231" s="50"/>
    </row>
    <row r="232" spans="1:8" x14ac:dyDescent="0.25">
      <c r="C232" s="25" t="s">
        <v>243</v>
      </c>
    </row>
    <row r="234" spans="1:8" ht="11.45" customHeight="1" thickBot="1" x14ac:dyDescent="0.3"/>
    <row r="235" spans="1:8" ht="15.75" thickBot="1" x14ac:dyDescent="0.3">
      <c r="A235" s="15" t="s">
        <v>14</v>
      </c>
      <c r="B235" s="16">
        <v>21</v>
      </c>
      <c r="C235" s="17" t="s">
        <v>241</v>
      </c>
      <c r="D235" s="18" t="s">
        <v>99</v>
      </c>
      <c r="E235" s="17"/>
      <c r="F235" s="52">
        <f>SUM(F237:F240)</f>
        <v>8.18</v>
      </c>
      <c r="G235" s="52">
        <f>SUM(G237:G240)</f>
        <v>5.12</v>
      </c>
      <c r="H235" s="53">
        <f>SUM(H237:H240)</f>
        <v>13.3</v>
      </c>
    </row>
    <row r="236" spans="1:8" ht="15.75" thickBot="1" x14ac:dyDescent="0.3">
      <c r="A236" s="15" t="s">
        <v>30</v>
      </c>
      <c r="B236" s="16" t="s">
        <v>31</v>
      </c>
      <c r="C236" s="16" t="s">
        <v>32</v>
      </c>
      <c r="D236" s="16" t="s">
        <v>99</v>
      </c>
      <c r="E236" s="16" t="s">
        <v>34</v>
      </c>
      <c r="F236" s="16" t="s">
        <v>9</v>
      </c>
      <c r="G236" s="16" t="s">
        <v>35</v>
      </c>
      <c r="H236" s="18" t="s">
        <v>11</v>
      </c>
    </row>
    <row r="237" spans="1:8" x14ac:dyDescent="0.25">
      <c r="A237" s="57" t="s">
        <v>36</v>
      </c>
      <c r="B237" s="57">
        <v>43132</v>
      </c>
      <c r="C237" s="21" t="s">
        <v>104</v>
      </c>
      <c r="D237" s="21" t="s">
        <v>100</v>
      </c>
      <c r="E237" s="22">
        <v>2.5000000000000001E-2</v>
      </c>
      <c r="F237" s="76">
        <v>0.52</v>
      </c>
      <c r="G237" s="76">
        <v>0</v>
      </c>
      <c r="H237" s="76">
        <f t="shared" ref="H237:H240" si="21">IF($B237="","",$F237+$G237)</f>
        <v>0.52</v>
      </c>
    </row>
    <row r="238" spans="1:8" ht="30" x14ac:dyDescent="0.25">
      <c r="A238" s="26" t="s">
        <v>36</v>
      </c>
      <c r="B238" s="26">
        <v>42407</v>
      </c>
      <c r="C238" s="65" t="s">
        <v>130</v>
      </c>
      <c r="D238" s="23" t="s">
        <v>99</v>
      </c>
      <c r="E238" s="54">
        <v>1</v>
      </c>
      <c r="F238" s="75">
        <v>6.24</v>
      </c>
      <c r="G238" s="75">
        <v>0</v>
      </c>
      <c r="H238" s="75">
        <f t="shared" si="21"/>
        <v>6.24</v>
      </c>
    </row>
    <row r="239" spans="1:8" x14ac:dyDescent="0.25">
      <c r="A239" s="26" t="s">
        <v>37</v>
      </c>
      <c r="B239" s="26">
        <v>88238</v>
      </c>
      <c r="C239" s="23" t="s">
        <v>93</v>
      </c>
      <c r="D239" s="23" t="s">
        <v>27</v>
      </c>
      <c r="E239" s="24">
        <v>6.3500000000000001E-2</v>
      </c>
      <c r="F239" s="75">
        <v>0.35</v>
      </c>
      <c r="G239" s="75">
        <v>1.05</v>
      </c>
      <c r="H239" s="75">
        <f t="shared" si="21"/>
        <v>1.4</v>
      </c>
    </row>
    <row r="240" spans="1:8" x14ac:dyDescent="0.25">
      <c r="A240" s="26" t="s">
        <v>37</v>
      </c>
      <c r="B240" s="26">
        <v>88245</v>
      </c>
      <c r="C240" s="23" t="s">
        <v>94</v>
      </c>
      <c r="D240" s="23" t="s">
        <v>27</v>
      </c>
      <c r="E240" s="24">
        <v>0.19450000000000001</v>
      </c>
      <c r="F240" s="75">
        <v>1.07</v>
      </c>
      <c r="G240" s="75">
        <v>4.07</v>
      </c>
      <c r="H240" s="75">
        <f t="shared" si="21"/>
        <v>5.1400000000000006</v>
      </c>
    </row>
    <row r="241" spans="1:8" x14ac:dyDescent="0.25">
      <c r="C241" s="25" t="s">
        <v>242</v>
      </c>
      <c r="F241" s="50"/>
      <c r="G241" s="50"/>
      <c r="H241" s="50"/>
    </row>
    <row r="242" spans="1:8" x14ac:dyDescent="0.25">
      <c r="C242" s="25" t="s">
        <v>243</v>
      </c>
    </row>
    <row r="244" spans="1:8" ht="15.75" thickBot="1" x14ac:dyDescent="0.3"/>
    <row r="245" spans="1:8" ht="15.75" thickBot="1" x14ac:dyDescent="0.3">
      <c r="A245" s="15" t="s">
        <v>14</v>
      </c>
      <c r="B245" s="16">
        <v>22</v>
      </c>
      <c r="C245" s="17" t="s">
        <v>256</v>
      </c>
      <c r="D245" s="68" t="s">
        <v>24</v>
      </c>
      <c r="E245" s="17"/>
      <c r="F245" s="52">
        <f>SUM(F247:F248)</f>
        <v>3902.23</v>
      </c>
      <c r="G245" s="52">
        <f>SUM(G247:G248)</f>
        <v>59.67</v>
      </c>
      <c r="H245" s="53">
        <f>SUM(H247:H248)</f>
        <v>3961.9</v>
      </c>
    </row>
    <row r="246" spans="1:8" ht="15.75" thickBot="1" x14ac:dyDescent="0.3">
      <c r="A246" s="15" t="s">
        <v>30</v>
      </c>
      <c r="B246" s="16" t="s">
        <v>31</v>
      </c>
      <c r="C246" s="16" t="s">
        <v>32</v>
      </c>
      <c r="D246" s="68" t="s">
        <v>24</v>
      </c>
      <c r="E246" s="16" t="s">
        <v>34</v>
      </c>
      <c r="F246" s="16" t="s">
        <v>9</v>
      </c>
      <c r="G246" s="16" t="s">
        <v>35</v>
      </c>
      <c r="H246" s="18" t="s">
        <v>11</v>
      </c>
    </row>
    <row r="247" spans="1:8" x14ac:dyDescent="0.25">
      <c r="A247" s="66" t="s">
        <v>25</v>
      </c>
      <c r="B247" s="66">
        <v>3</v>
      </c>
      <c r="C247" s="67" t="s">
        <v>255</v>
      </c>
      <c r="D247" s="69" t="s">
        <v>24</v>
      </c>
      <c r="E247" s="22">
        <v>1</v>
      </c>
      <c r="F247" s="76">
        <v>3885</v>
      </c>
      <c r="G247" s="76">
        <v>0</v>
      </c>
      <c r="H247" s="76">
        <f t="shared" ref="H247:H248" si="22">IF($B247="","",$F247+$G247)</f>
        <v>3885</v>
      </c>
    </row>
    <row r="248" spans="1:8" x14ac:dyDescent="0.25">
      <c r="A248" s="26" t="s">
        <v>37</v>
      </c>
      <c r="B248" s="26">
        <v>102136</v>
      </c>
      <c r="C248" s="23" t="s">
        <v>91</v>
      </c>
      <c r="D248" s="23" t="s">
        <v>24</v>
      </c>
      <c r="E248" s="24">
        <v>1</v>
      </c>
      <c r="F248" s="75">
        <v>17.23</v>
      </c>
      <c r="G248" s="75">
        <v>59.67</v>
      </c>
      <c r="H248" s="75">
        <f t="shared" si="22"/>
        <v>76.900000000000006</v>
      </c>
    </row>
    <row r="249" spans="1:8" x14ac:dyDescent="0.25">
      <c r="C249" s="25" t="s">
        <v>243</v>
      </c>
    </row>
    <row r="250" spans="1:8" ht="15.75" thickBot="1" x14ac:dyDescent="0.3"/>
    <row r="251" spans="1:8" ht="15.75" thickBot="1" x14ac:dyDescent="0.3">
      <c r="A251" s="15" t="s">
        <v>14</v>
      </c>
      <c r="B251" s="16">
        <v>23</v>
      </c>
      <c r="C251" s="17" t="s">
        <v>270</v>
      </c>
      <c r="D251" s="68" t="s">
        <v>24</v>
      </c>
      <c r="E251" s="17"/>
      <c r="F251" s="52">
        <f>SUM(F253:F255)</f>
        <v>672.44999999999993</v>
      </c>
      <c r="G251" s="52">
        <f>SUM(G253:G255)</f>
        <v>21.25</v>
      </c>
      <c r="H251" s="53">
        <f>SUM(H253:H255)</f>
        <v>693.69999999999993</v>
      </c>
    </row>
    <row r="252" spans="1:8" ht="15.75" thickBot="1" x14ac:dyDescent="0.3">
      <c r="A252" s="15" t="s">
        <v>30</v>
      </c>
      <c r="B252" s="16" t="s">
        <v>31</v>
      </c>
      <c r="C252" s="16" t="s">
        <v>32</v>
      </c>
      <c r="D252" s="68" t="s">
        <v>24</v>
      </c>
      <c r="E252" s="16" t="s">
        <v>34</v>
      </c>
      <c r="F252" s="16" t="s">
        <v>9</v>
      </c>
      <c r="G252" s="16" t="s">
        <v>35</v>
      </c>
      <c r="H252" s="18" t="s">
        <v>11</v>
      </c>
    </row>
    <row r="253" spans="1:8" x14ac:dyDescent="0.25">
      <c r="A253" s="66" t="s">
        <v>25</v>
      </c>
      <c r="B253" s="66">
        <v>4</v>
      </c>
      <c r="C253" s="67" t="s">
        <v>263</v>
      </c>
      <c r="D253" s="69" t="s">
        <v>24</v>
      </c>
      <c r="E253" s="22">
        <v>1</v>
      </c>
      <c r="F253" s="76">
        <v>666.93</v>
      </c>
      <c r="G253" s="76">
        <v>0</v>
      </c>
      <c r="H253" s="76">
        <f t="shared" ref="H253:H255" si="23">IF($B253="","",$F253+$G253)</f>
        <v>666.93</v>
      </c>
    </row>
    <row r="254" spans="1:8" x14ac:dyDescent="0.25">
      <c r="A254" s="26" t="s">
        <v>37</v>
      </c>
      <c r="B254" s="66">
        <v>88247</v>
      </c>
      <c r="C254" s="23" t="s">
        <v>95</v>
      </c>
      <c r="D254" s="23" t="s">
        <v>27</v>
      </c>
      <c r="E254" s="24">
        <v>0.5</v>
      </c>
      <c r="F254" s="75">
        <v>2.76</v>
      </c>
      <c r="G254" s="75">
        <v>9.75</v>
      </c>
      <c r="H254" s="75">
        <f t="shared" si="23"/>
        <v>12.51</v>
      </c>
    </row>
    <row r="255" spans="1:8" x14ac:dyDescent="0.25">
      <c r="A255" s="26" t="s">
        <v>37</v>
      </c>
      <c r="B255" s="26">
        <v>88264</v>
      </c>
      <c r="C255" s="23" t="s">
        <v>97</v>
      </c>
      <c r="D255" s="23" t="s">
        <v>27</v>
      </c>
      <c r="E255" s="24">
        <v>0.5</v>
      </c>
      <c r="F255" s="75">
        <v>2.76</v>
      </c>
      <c r="G255" s="75">
        <v>11.5</v>
      </c>
      <c r="H255" s="75">
        <f t="shared" si="23"/>
        <v>14.26</v>
      </c>
    </row>
    <row r="256" spans="1:8" x14ac:dyDescent="0.25">
      <c r="C256" s="25" t="s">
        <v>243</v>
      </c>
    </row>
    <row r="257" spans="1:8" ht="15.75" thickBot="1" x14ac:dyDescent="0.3"/>
    <row r="258" spans="1:8" ht="15.75" thickBot="1" x14ac:dyDescent="0.3">
      <c r="A258" s="15" t="s">
        <v>14</v>
      </c>
      <c r="B258" s="16">
        <v>24</v>
      </c>
      <c r="C258" s="17" t="s">
        <v>276</v>
      </c>
      <c r="D258" s="68" t="s">
        <v>24</v>
      </c>
      <c r="E258" s="17"/>
      <c r="F258" s="52">
        <f>SUM(F260:F263)</f>
        <v>128.28</v>
      </c>
      <c r="G258" s="52">
        <f>SUM(G260:G263)</f>
        <v>7.52</v>
      </c>
      <c r="H258" s="53">
        <f>SUM(H260:H263)</f>
        <v>135.79999999999998</v>
      </c>
    </row>
    <row r="259" spans="1:8" ht="15.75" thickBot="1" x14ac:dyDescent="0.3">
      <c r="A259" s="15" t="s">
        <v>30</v>
      </c>
      <c r="B259" s="16" t="s">
        <v>31</v>
      </c>
      <c r="C259" s="16" t="s">
        <v>32</v>
      </c>
      <c r="D259" s="68" t="s">
        <v>24</v>
      </c>
      <c r="E259" s="16" t="s">
        <v>34</v>
      </c>
      <c r="F259" s="16" t="s">
        <v>9</v>
      </c>
      <c r="G259" s="16" t="s">
        <v>35</v>
      </c>
      <c r="H259" s="18" t="s">
        <v>11</v>
      </c>
    </row>
    <row r="260" spans="1:8" x14ac:dyDescent="0.25">
      <c r="A260" s="66" t="s">
        <v>25</v>
      </c>
      <c r="B260" s="66">
        <v>5</v>
      </c>
      <c r="C260" s="67" t="s">
        <v>271</v>
      </c>
      <c r="D260" s="69" t="s">
        <v>24</v>
      </c>
      <c r="E260" s="22">
        <v>1</v>
      </c>
      <c r="F260" s="76">
        <v>56.879999999999995</v>
      </c>
      <c r="G260" s="76">
        <v>0</v>
      </c>
      <c r="H260" s="76">
        <f t="shared" ref="H260:H263" si="24">IF($B260="","",$F260+$G260)</f>
        <v>56.879999999999995</v>
      </c>
    </row>
    <row r="261" spans="1:8" x14ac:dyDescent="0.25">
      <c r="A261" s="66" t="s">
        <v>25</v>
      </c>
      <c r="B261" s="66">
        <v>6</v>
      </c>
      <c r="C261" s="67" t="s">
        <v>309</v>
      </c>
      <c r="D261" s="69" t="s">
        <v>24</v>
      </c>
      <c r="E261" s="22">
        <v>1</v>
      </c>
      <c r="F261" s="76">
        <v>69.47</v>
      </c>
      <c r="G261" s="76">
        <v>0</v>
      </c>
      <c r="H261" s="76">
        <f t="shared" si="24"/>
        <v>69.47</v>
      </c>
    </row>
    <row r="262" spans="1:8" x14ac:dyDescent="0.25">
      <c r="A262" s="26" t="s">
        <v>37</v>
      </c>
      <c r="B262" s="66">
        <v>88247</v>
      </c>
      <c r="C262" s="23" t="s">
        <v>95</v>
      </c>
      <c r="D262" s="23" t="s">
        <v>27</v>
      </c>
      <c r="E262" s="24">
        <v>0.15</v>
      </c>
      <c r="F262" s="75">
        <v>0.83</v>
      </c>
      <c r="G262" s="75">
        <v>2.92</v>
      </c>
      <c r="H262" s="75">
        <f t="shared" si="24"/>
        <v>3.75</v>
      </c>
    </row>
    <row r="263" spans="1:8" x14ac:dyDescent="0.25">
      <c r="A263" s="26" t="s">
        <v>37</v>
      </c>
      <c r="B263" s="26">
        <v>88264</v>
      </c>
      <c r="C263" s="23" t="s">
        <v>97</v>
      </c>
      <c r="D263" s="23" t="s">
        <v>27</v>
      </c>
      <c r="E263" s="24">
        <v>0.2</v>
      </c>
      <c r="F263" s="75">
        <v>1.1000000000000001</v>
      </c>
      <c r="G263" s="75">
        <v>4.5999999999999996</v>
      </c>
      <c r="H263" s="75">
        <f t="shared" si="24"/>
        <v>5.6999999999999993</v>
      </c>
    </row>
    <row r="264" spans="1:8" x14ac:dyDescent="0.25">
      <c r="C264" s="25" t="s">
        <v>243</v>
      </c>
    </row>
    <row r="265" spans="1:8" ht="15.75" thickBot="1" x14ac:dyDescent="0.3"/>
    <row r="266" spans="1:8" ht="15.75" thickBot="1" x14ac:dyDescent="0.3">
      <c r="A266" s="15" t="s">
        <v>14</v>
      </c>
      <c r="B266" s="16">
        <v>25</v>
      </c>
      <c r="C266" s="17" t="s">
        <v>282</v>
      </c>
      <c r="D266" s="68" t="s">
        <v>23</v>
      </c>
      <c r="E266" s="17"/>
      <c r="F266" s="52">
        <f>SUM(F268:F270)</f>
        <v>5.8699999999999992</v>
      </c>
      <c r="G266" s="52">
        <f>SUM(G268:G270)</f>
        <v>7.52</v>
      </c>
      <c r="H266" s="53">
        <f>SUM(H268:H270)</f>
        <v>13.389999999999999</v>
      </c>
    </row>
    <row r="267" spans="1:8" ht="15.75" thickBot="1" x14ac:dyDescent="0.3">
      <c r="A267" s="15" t="s">
        <v>30</v>
      </c>
      <c r="B267" s="16" t="s">
        <v>31</v>
      </c>
      <c r="C267" s="16" t="s">
        <v>32</v>
      </c>
      <c r="D267" s="68" t="s">
        <v>23</v>
      </c>
      <c r="E267" s="16" t="s">
        <v>34</v>
      </c>
      <c r="F267" s="16" t="s">
        <v>9</v>
      </c>
      <c r="G267" s="16" t="s">
        <v>35</v>
      </c>
      <c r="H267" s="18" t="s">
        <v>11</v>
      </c>
    </row>
    <row r="268" spans="1:8" x14ac:dyDescent="0.25">
      <c r="A268" s="66" t="s">
        <v>25</v>
      </c>
      <c r="B268" s="66">
        <v>6</v>
      </c>
      <c r="C268" s="67" t="s">
        <v>280</v>
      </c>
      <c r="D268" s="69" t="s">
        <v>24</v>
      </c>
      <c r="E268" s="22">
        <v>1</v>
      </c>
      <c r="F268" s="76">
        <v>3.94</v>
      </c>
      <c r="G268" s="76">
        <v>0</v>
      </c>
      <c r="H268" s="76">
        <f t="shared" ref="H268:H270" si="25">IF($B268="","",$F268+$G268)</f>
        <v>3.94</v>
      </c>
    </row>
    <row r="269" spans="1:8" x14ac:dyDescent="0.25">
      <c r="A269" s="26" t="s">
        <v>37</v>
      </c>
      <c r="B269" s="66">
        <v>88247</v>
      </c>
      <c r="C269" s="23" t="s">
        <v>95</v>
      </c>
      <c r="D269" s="23" t="s">
        <v>27</v>
      </c>
      <c r="E269" s="24">
        <v>0.15</v>
      </c>
      <c r="F269" s="75">
        <v>0.83</v>
      </c>
      <c r="G269" s="75">
        <v>2.92</v>
      </c>
      <c r="H269" s="75">
        <f t="shared" si="25"/>
        <v>3.75</v>
      </c>
    </row>
    <row r="270" spans="1:8" x14ac:dyDescent="0.25">
      <c r="A270" s="26" t="s">
        <v>37</v>
      </c>
      <c r="B270" s="26">
        <v>88264</v>
      </c>
      <c r="C270" s="23" t="s">
        <v>97</v>
      </c>
      <c r="D270" s="23" t="s">
        <v>27</v>
      </c>
      <c r="E270" s="24">
        <v>0.2</v>
      </c>
      <c r="F270" s="75">
        <v>1.1000000000000001</v>
      </c>
      <c r="G270" s="75">
        <v>4.5999999999999996</v>
      </c>
      <c r="H270" s="75">
        <f t="shared" si="25"/>
        <v>5.6999999999999993</v>
      </c>
    </row>
    <row r="271" spans="1:8" x14ac:dyDescent="0.25">
      <c r="C271" s="25" t="s">
        <v>243</v>
      </c>
    </row>
    <row r="273" spans="1:8" ht="15.75" thickBot="1" x14ac:dyDescent="0.3"/>
    <row r="274" spans="1:8" ht="15.75" thickBot="1" x14ac:dyDescent="0.3">
      <c r="A274" s="15" t="s">
        <v>14</v>
      </c>
      <c r="B274" s="16">
        <v>26</v>
      </c>
      <c r="C274" s="17" t="s">
        <v>123</v>
      </c>
      <c r="D274" s="68" t="s">
        <v>23</v>
      </c>
      <c r="E274" s="17"/>
      <c r="F274" s="52">
        <f>SUM(F276:F277)</f>
        <v>22.43</v>
      </c>
      <c r="G274" s="52">
        <f>SUM(G276:G277)</f>
        <v>4.99</v>
      </c>
      <c r="H274" s="53">
        <f>SUM(H276:H277)</f>
        <v>27.42</v>
      </c>
    </row>
    <row r="275" spans="1:8" ht="15.75" thickBot="1" x14ac:dyDescent="0.3">
      <c r="A275" s="15" t="s">
        <v>30</v>
      </c>
      <c r="B275" s="16" t="s">
        <v>31</v>
      </c>
      <c r="C275" s="16" t="s">
        <v>32</v>
      </c>
      <c r="D275" s="68" t="s">
        <v>23</v>
      </c>
      <c r="E275" s="16" t="s">
        <v>34</v>
      </c>
      <c r="F275" s="16" t="s">
        <v>9</v>
      </c>
      <c r="G275" s="16" t="s">
        <v>35</v>
      </c>
      <c r="H275" s="18" t="s">
        <v>11</v>
      </c>
    </row>
    <row r="276" spans="1:8" ht="30" x14ac:dyDescent="0.25">
      <c r="A276" s="26" t="s">
        <v>36</v>
      </c>
      <c r="B276" s="26">
        <v>37556</v>
      </c>
      <c r="C276" s="65" t="s">
        <v>123</v>
      </c>
      <c r="D276" s="23" t="s">
        <v>98</v>
      </c>
      <c r="E276" s="54">
        <v>1</v>
      </c>
      <c r="F276" s="75">
        <v>20.82</v>
      </c>
      <c r="G276" s="75">
        <v>0</v>
      </c>
      <c r="H276" s="75">
        <f t="shared" ref="H276" si="26">IF($B276="","",$F276+$G276)</f>
        <v>20.82</v>
      </c>
    </row>
    <row r="277" spans="1:8" x14ac:dyDescent="0.25">
      <c r="A277" s="26" t="s">
        <v>37</v>
      </c>
      <c r="B277" s="66">
        <v>88316</v>
      </c>
      <c r="C277" s="23" t="s">
        <v>39</v>
      </c>
      <c r="D277" s="23" t="s">
        <v>27</v>
      </c>
      <c r="E277" s="24">
        <v>0.3</v>
      </c>
      <c r="F277" s="75">
        <v>1.61</v>
      </c>
      <c r="G277" s="75">
        <v>4.99</v>
      </c>
      <c r="H277" s="75">
        <f t="shared" ref="H277" si="27">IF($B277="","",$F277+$G277)</f>
        <v>6.6000000000000005</v>
      </c>
    </row>
    <row r="278" spans="1:8" x14ac:dyDescent="0.25">
      <c r="C278" s="25" t="s">
        <v>243</v>
      </c>
    </row>
    <row r="279" spans="1:8" ht="15.75" thickBot="1" x14ac:dyDescent="0.3"/>
    <row r="280" spans="1:8" ht="15.75" thickBot="1" x14ac:dyDescent="0.3">
      <c r="A280" s="15" t="s">
        <v>14</v>
      </c>
      <c r="B280" s="16">
        <v>27</v>
      </c>
      <c r="C280" s="17" t="s">
        <v>124</v>
      </c>
      <c r="D280" s="68" t="s">
        <v>23</v>
      </c>
      <c r="E280" s="17"/>
      <c r="F280" s="52">
        <f>SUM(F282:F283)</f>
        <v>35.17</v>
      </c>
      <c r="G280" s="52">
        <f>SUM(G282:G283)</f>
        <v>4.99</v>
      </c>
      <c r="H280" s="53">
        <f>SUM(H282:H283)</f>
        <v>40.160000000000004</v>
      </c>
    </row>
    <row r="281" spans="1:8" ht="15.75" thickBot="1" x14ac:dyDescent="0.3">
      <c r="A281" s="15" t="s">
        <v>30</v>
      </c>
      <c r="B281" s="16" t="s">
        <v>31</v>
      </c>
      <c r="C281" s="16" t="s">
        <v>32</v>
      </c>
      <c r="D281" s="68" t="s">
        <v>23</v>
      </c>
      <c r="E281" s="16" t="s">
        <v>34</v>
      </c>
      <c r="F281" s="16" t="s">
        <v>9</v>
      </c>
      <c r="G281" s="16" t="s">
        <v>35</v>
      </c>
      <c r="H281" s="18" t="s">
        <v>11</v>
      </c>
    </row>
    <row r="282" spans="1:8" ht="30" x14ac:dyDescent="0.25">
      <c r="A282" s="26" t="s">
        <v>36</v>
      </c>
      <c r="B282" s="26">
        <v>37558</v>
      </c>
      <c r="C282" s="65" t="s">
        <v>124</v>
      </c>
      <c r="D282" s="23" t="s">
        <v>98</v>
      </c>
      <c r="E282" s="54">
        <v>1</v>
      </c>
      <c r="F282" s="75">
        <v>33.56</v>
      </c>
      <c r="G282" s="75">
        <v>0</v>
      </c>
      <c r="H282" s="75">
        <f t="shared" ref="H282:H283" si="28">IF($B282="","",$F282+$G282)</f>
        <v>33.56</v>
      </c>
    </row>
    <row r="283" spans="1:8" x14ac:dyDescent="0.25">
      <c r="A283" s="26" t="s">
        <v>37</v>
      </c>
      <c r="B283" s="66">
        <v>88316</v>
      </c>
      <c r="C283" s="23" t="s">
        <v>39</v>
      </c>
      <c r="D283" s="23" t="s">
        <v>27</v>
      </c>
      <c r="E283" s="24">
        <v>0.3</v>
      </c>
      <c r="F283" s="75">
        <v>1.61</v>
      </c>
      <c r="G283" s="75">
        <v>4.99</v>
      </c>
      <c r="H283" s="75">
        <f t="shared" si="28"/>
        <v>6.6000000000000005</v>
      </c>
    </row>
    <row r="284" spans="1:8" x14ac:dyDescent="0.25">
      <c r="C284" s="25" t="s">
        <v>243</v>
      </c>
    </row>
  </sheetData>
  <pageMargins left="0.7" right="0.7" top="0.75" bottom="0.75" header="0.511811023622047" footer="0.511811023622047"/>
  <pageSetup scale="65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F63"/>
  <sheetViews>
    <sheetView workbookViewId="0">
      <selection sqref="A1:F63"/>
    </sheetView>
  </sheetViews>
  <sheetFormatPr defaultColWidth="14.42578125" defaultRowHeight="15" x14ac:dyDescent="0.25"/>
  <cols>
    <col min="2" max="2" width="78.85546875" customWidth="1"/>
  </cols>
  <sheetData>
    <row r="2" spans="1:6" x14ac:dyDescent="0.25">
      <c r="A2" s="110" t="s">
        <v>176</v>
      </c>
      <c r="B2" s="110"/>
      <c r="C2" s="110"/>
      <c r="D2" s="110"/>
      <c r="E2" s="110"/>
      <c r="F2" s="110"/>
    </row>
    <row r="3" spans="1:6" ht="30" x14ac:dyDescent="0.25">
      <c r="A3" s="26" t="s">
        <v>41</v>
      </c>
      <c r="B3" s="26" t="s">
        <v>42</v>
      </c>
      <c r="C3" s="26" t="s">
        <v>43</v>
      </c>
      <c r="D3" s="27" t="s">
        <v>44</v>
      </c>
      <c r="E3" s="27" t="s">
        <v>45</v>
      </c>
      <c r="F3" s="27" t="s">
        <v>46</v>
      </c>
    </row>
    <row r="4" spans="1:6" ht="60" x14ac:dyDescent="0.25">
      <c r="A4" s="30" t="s">
        <v>172</v>
      </c>
      <c r="B4" s="27" t="s">
        <v>171</v>
      </c>
      <c r="C4" s="29" t="s">
        <v>173</v>
      </c>
      <c r="D4" s="79">
        <v>240</v>
      </c>
      <c r="E4" s="79">
        <v>24682</v>
      </c>
      <c r="F4" s="79">
        <f>D4+E4</f>
        <v>24922</v>
      </c>
    </row>
    <row r="5" spans="1:6" ht="45" x14ac:dyDescent="0.25">
      <c r="A5" s="30" t="s">
        <v>175</v>
      </c>
      <c r="B5" s="27" t="s">
        <v>174</v>
      </c>
      <c r="C5" s="29" t="s">
        <v>173</v>
      </c>
      <c r="D5" s="79">
        <v>436.53</v>
      </c>
      <c r="E5" s="79">
        <v>26208.43</v>
      </c>
      <c r="F5" s="79">
        <f>D5+E5</f>
        <v>26644.959999999999</v>
      </c>
    </row>
    <row r="6" spans="1:6" x14ac:dyDescent="0.25">
      <c r="D6" s="4"/>
      <c r="E6" s="4"/>
      <c r="F6" s="79">
        <f>MEDIAN(F4:F5)</f>
        <v>25783.48</v>
      </c>
    </row>
    <row r="9" spans="1:6" x14ac:dyDescent="0.25">
      <c r="A9" s="110" t="s">
        <v>182</v>
      </c>
      <c r="B9" s="110"/>
      <c r="C9" s="110"/>
      <c r="D9" s="110"/>
      <c r="E9" s="110"/>
      <c r="F9" s="110"/>
    </row>
    <row r="10" spans="1:6" ht="30" x14ac:dyDescent="0.25">
      <c r="A10" s="26" t="s">
        <v>41</v>
      </c>
      <c r="B10" s="26" t="s">
        <v>42</v>
      </c>
      <c r="C10" s="26" t="s">
        <v>43</v>
      </c>
      <c r="D10" s="27" t="s">
        <v>44</v>
      </c>
      <c r="E10" s="27" t="s">
        <v>45</v>
      </c>
      <c r="F10" s="27" t="s">
        <v>46</v>
      </c>
    </row>
    <row r="11" spans="1:6" ht="45" x14ac:dyDescent="0.25">
      <c r="A11" s="30" t="s">
        <v>180</v>
      </c>
      <c r="B11" s="27" t="s">
        <v>177</v>
      </c>
      <c r="C11" s="29" t="s">
        <v>178</v>
      </c>
      <c r="D11" s="79">
        <v>158.47999999999999</v>
      </c>
      <c r="E11" s="79">
        <v>3696.42</v>
      </c>
      <c r="F11" s="79">
        <f>D11+E11</f>
        <v>3854.9</v>
      </c>
    </row>
    <row r="12" spans="1:6" ht="45" x14ac:dyDescent="0.25">
      <c r="A12" s="30" t="s">
        <v>181</v>
      </c>
      <c r="B12" s="27" t="s">
        <v>179</v>
      </c>
      <c r="C12" s="29" t="s">
        <v>178</v>
      </c>
      <c r="D12" s="79">
        <v>184.93</v>
      </c>
      <c r="E12" s="79">
        <v>3037</v>
      </c>
      <c r="F12" s="79">
        <f>D12+E12</f>
        <v>3221.93</v>
      </c>
    </row>
    <row r="13" spans="1:6" x14ac:dyDescent="0.25">
      <c r="D13" s="4"/>
      <c r="E13" s="4"/>
      <c r="F13" s="79">
        <f>MEDIAN(F11:F12)</f>
        <v>3538.415</v>
      </c>
    </row>
    <row r="16" spans="1:6" x14ac:dyDescent="0.25">
      <c r="A16" s="110" t="s">
        <v>160</v>
      </c>
      <c r="B16" s="110"/>
      <c r="C16" s="110"/>
      <c r="D16" s="110"/>
      <c r="E16" s="110"/>
      <c r="F16" s="110"/>
    </row>
    <row r="17" spans="1:6" ht="30" x14ac:dyDescent="0.25">
      <c r="A17" s="26" t="s">
        <v>41</v>
      </c>
      <c r="B17" s="26" t="s">
        <v>42</v>
      </c>
      <c r="C17" s="26" t="s">
        <v>43</v>
      </c>
      <c r="D17" s="27" t="s">
        <v>44</v>
      </c>
      <c r="E17" s="27" t="s">
        <v>45</v>
      </c>
      <c r="F17" s="27" t="s">
        <v>46</v>
      </c>
    </row>
    <row r="18" spans="1:6" ht="45" x14ac:dyDescent="0.25">
      <c r="A18" s="30" t="s">
        <v>163</v>
      </c>
      <c r="B18" s="27" t="s">
        <v>161</v>
      </c>
      <c r="C18" s="29" t="s">
        <v>167</v>
      </c>
      <c r="D18" s="79">
        <v>0</v>
      </c>
      <c r="E18" s="79">
        <v>19.760000000000002</v>
      </c>
      <c r="F18" s="79">
        <f>D18+E18</f>
        <v>19.760000000000002</v>
      </c>
    </row>
    <row r="19" spans="1:6" ht="90" x14ac:dyDescent="0.25">
      <c r="A19" s="30" t="s">
        <v>133</v>
      </c>
      <c r="B19" s="27" t="s">
        <v>162</v>
      </c>
      <c r="C19" s="29" t="s">
        <v>166</v>
      </c>
      <c r="D19" s="79">
        <v>0</v>
      </c>
      <c r="E19" s="79">
        <v>22.34</v>
      </c>
      <c r="F19" s="79">
        <f>D19+E19</f>
        <v>22.34</v>
      </c>
    </row>
    <row r="20" spans="1:6" ht="45" x14ac:dyDescent="0.25">
      <c r="A20" s="30" t="s">
        <v>165</v>
      </c>
      <c r="B20" s="27" t="s">
        <v>164</v>
      </c>
      <c r="C20" s="29" t="s">
        <v>166</v>
      </c>
      <c r="D20" s="79">
        <v>0</v>
      </c>
      <c r="E20" s="79">
        <v>26.87</v>
      </c>
      <c r="F20" s="79">
        <f>D20+E20</f>
        <v>26.87</v>
      </c>
    </row>
    <row r="21" spans="1:6" x14ac:dyDescent="0.25">
      <c r="D21" s="4"/>
      <c r="E21" s="4"/>
      <c r="F21" s="79">
        <f>MEDIAN(F18:F20)</f>
        <v>22.34</v>
      </c>
    </row>
    <row r="23" spans="1:6" x14ac:dyDescent="0.25">
      <c r="A23" s="110" t="s">
        <v>255</v>
      </c>
      <c r="B23" s="110"/>
      <c r="C23" s="110"/>
      <c r="D23" s="110"/>
      <c r="E23" s="110"/>
      <c r="F23" s="110"/>
    </row>
    <row r="24" spans="1:6" ht="30" x14ac:dyDescent="0.25">
      <c r="A24" s="26" t="s">
        <v>41</v>
      </c>
      <c r="B24" s="26" t="s">
        <v>42</v>
      </c>
      <c r="C24" s="26" t="s">
        <v>43</v>
      </c>
      <c r="D24" s="27" t="s">
        <v>44</v>
      </c>
      <c r="E24" s="27" t="s">
        <v>45</v>
      </c>
      <c r="F24" s="27" t="s">
        <v>46</v>
      </c>
    </row>
    <row r="25" spans="1:6" ht="45" x14ac:dyDescent="0.25">
      <c r="A25" s="30" t="s">
        <v>254</v>
      </c>
      <c r="B25" s="27" t="s">
        <v>252</v>
      </c>
      <c r="C25" s="29" t="s">
        <v>253</v>
      </c>
      <c r="D25" s="79">
        <v>205</v>
      </c>
      <c r="E25" s="79">
        <v>3680</v>
      </c>
      <c r="F25" s="79">
        <f>D25+E25</f>
        <v>3885</v>
      </c>
    </row>
    <row r="26" spans="1:6" x14ac:dyDescent="0.25">
      <c r="B26" s="71"/>
      <c r="D26" s="4"/>
      <c r="E26" s="4"/>
      <c r="F26" s="79">
        <f>MEDIAN(F25:F25)</f>
        <v>3885</v>
      </c>
    </row>
    <row r="29" spans="1:6" x14ac:dyDescent="0.25">
      <c r="A29" s="110" t="s">
        <v>263</v>
      </c>
      <c r="B29" s="110"/>
      <c r="C29" s="110"/>
      <c r="D29" s="110"/>
      <c r="E29" s="110"/>
      <c r="F29" s="110"/>
    </row>
    <row r="30" spans="1:6" ht="30" x14ac:dyDescent="0.25">
      <c r="A30" s="26" t="s">
        <v>41</v>
      </c>
      <c r="B30" s="26" t="s">
        <v>42</v>
      </c>
      <c r="C30" s="26" t="s">
        <v>43</v>
      </c>
      <c r="D30" s="27" t="s">
        <v>44</v>
      </c>
      <c r="E30" s="27" t="s">
        <v>45</v>
      </c>
      <c r="F30" s="27" t="s">
        <v>46</v>
      </c>
    </row>
    <row r="31" spans="1:6" ht="75" x14ac:dyDescent="0.25">
      <c r="A31" s="30" t="s">
        <v>267</v>
      </c>
      <c r="B31" s="27" t="s">
        <v>264</v>
      </c>
      <c r="C31" s="29" t="s">
        <v>269</v>
      </c>
      <c r="D31" s="79">
        <v>34.72</v>
      </c>
      <c r="E31" s="79">
        <v>613.36</v>
      </c>
      <c r="F31" s="79">
        <f>D31+E31</f>
        <v>648.08000000000004</v>
      </c>
    </row>
    <row r="32" spans="1:6" ht="90" x14ac:dyDescent="0.25">
      <c r="A32" s="30" t="s">
        <v>268</v>
      </c>
      <c r="B32" s="27" t="s">
        <v>265</v>
      </c>
      <c r="C32" s="29" t="s">
        <v>269</v>
      </c>
      <c r="D32" s="79">
        <v>24.53</v>
      </c>
      <c r="E32" s="79">
        <v>642.4</v>
      </c>
      <c r="F32" s="79">
        <f>D32+E32</f>
        <v>666.93</v>
      </c>
    </row>
    <row r="33" spans="1:6" ht="90" x14ac:dyDescent="0.25">
      <c r="A33" s="30" t="s">
        <v>133</v>
      </c>
      <c r="B33" s="27" t="s">
        <v>266</v>
      </c>
      <c r="C33" s="29" t="s">
        <v>269</v>
      </c>
      <c r="D33" s="79">
        <v>0</v>
      </c>
      <c r="E33" s="79">
        <v>870.97</v>
      </c>
      <c r="F33" s="79">
        <f>D33+E33</f>
        <v>870.97</v>
      </c>
    </row>
    <row r="34" spans="1:6" x14ac:dyDescent="0.25">
      <c r="D34" s="4"/>
      <c r="E34" s="4"/>
      <c r="F34" s="79">
        <f>MEDIAN(F31:F33)</f>
        <v>666.93</v>
      </c>
    </row>
    <row r="37" spans="1:6" x14ac:dyDescent="0.25">
      <c r="A37" s="110" t="s">
        <v>271</v>
      </c>
      <c r="B37" s="110"/>
      <c r="C37" s="110"/>
      <c r="D37" s="110"/>
      <c r="E37" s="110"/>
      <c r="F37" s="110"/>
    </row>
    <row r="38" spans="1:6" ht="30" x14ac:dyDescent="0.25">
      <c r="A38" s="26" t="s">
        <v>41</v>
      </c>
      <c r="B38" s="26" t="s">
        <v>42</v>
      </c>
      <c r="C38" s="26" t="s">
        <v>43</v>
      </c>
      <c r="D38" s="27" t="s">
        <v>44</v>
      </c>
      <c r="E38" s="27" t="s">
        <v>45</v>
      </c>
      <c r="F38" s="27" t="s">
        <v>46</v>
      </c>
    </row>
    <row r="39" spans="1:6" ht="45" x14ac:dyDescent="0.25">
      <c r="A39" s="30" t="s">
        <v>267</v>
      </c>
      <c r="B39" s="27" t="s">
        <v>273</v>
      </c>
      <c r="C39" s="29" t="s">
        <v>272</v>
      </c>
      <c r="D39" s="79">
        <f>ROUND(35.28/7,2)</f>
        <v>5.04</v>
      </c>
      <c r="E39" s="79">
        <v>52.1</v>
      </c>
      <c r="F39" s="79">
        <f>D39+E39</f>
        <v>57.14</v>
      </c>
    </row>
    <row r="40" spans="1:6" ht="45" x14ac:dyDescent="0.25">
      <c r="A40" s="30" t="s">
        <v>268</v>
      </c>
      <c r="B40" s="27" t="s">
        <v>274</v>
      </c>
      <c r="C40" s="29" t="s">
        <v>272</v>
      </c>
      <c r="D40" s="79">
        <f>ROUND(24.53/7,2)</f>
        <v>3.5</v>
      </c>
      <c r="E40" s="79">
        <v>48.2</v>
      </c>
      <c r="F40" s="79">
        <f>D40+E40</f>
        <v>51.7</v>
      </c>
    </row>
    <row r="41" spans="1:6" ht="45" x14ac:dyDescent="0.25">
      <c r="A41" s="30" t="s">
        <v>133</v>
      </c>
      <c r="B41" s="27" t="s">
        <v>275</v>
      </c>
      <c r="C41" s="29" t="s">
        <v>272</v>
      </c>
      <c r="D41" s="79">
        <f>ROUND(13.85/7,2)</f>
        <v>1.98</v>
      </c>
      <c r="E41" s="79">
        <v>54.9</v>
      </c>
      <c r="F41" s="79">
        <f>D41+E41</f>
        <v>56.879999999999995</v>
      </c>
    </row>
    <row r="42" spans="1:6" x14ac:dyDescent="0.25">
      <c r="D42" s="4"/>
      <c r="E42" s="4"/>
      <c r="F42" s="79">
        <f>MEDIAN(F39:F41)</f>
        <v>56.879999999999995</v>
      </c>
    </row>
    <row r="43" spans="1:6" x14ac:dyDescent="0.25">
      <c r="D43" s="4"/>
      <c r="E43" s="4"/>
      <c r="F43" s="80"/>
    </row>
    <row r="44" spans="1:6" x14ac:dyDescent="0.25">
      <c r="F44" s="73"/>
    </row>
    <row r="45" spans="1:6" x14ac:dyDescent="0.25">
      <c r="A45" s="110" t="s">
        <v>309</v>
      </c>
      <c r="B45" s="110"/>
      <c r="C45" s="110"/>
      <c r="D45" s="110"/>
      <c r="E45" s="110"/>
      <c r="F45" s="110"/>
    </row>
    <row r="46" spans="1:6" ht="30" x14ac:dyDescent="0.25">
      <c r="A46" s="26" t="s">
        <v>41</v>
      </c>
      <c r="B46" s="26" t="s">
        <v>42</v>
      </c>
      <c r="C46" s="26" t="s">
        <v>43</v>
      </c>
      <c r="D46" s="27" t="s">
        <v>44</v>
      </c>
      <c r="E46" s="27" t="s">
        <v>45</v>
      </c>
      <c r="F46" s="27" t="s">
        <v>46</v>
      </c>
    </row>
    <row r="47" spans="1:6" ht="165" x14ac:dyDescent="0.25">
      <c r="A47" s="30" t="s">
        <v>254</v>
      </c>
      <c r="B47" s="27" t="s">
        <v>311</v>
      </c>
      <c r="C47" s="29" t="s">
        <v>310</v>
      </c>
      <c r="D47" s="79">
        <f>ROUND(17.29/7,2)</f>
        <v>2.4700000000000002</v>
      </c>
      <c r="E47" s="79">
        <v>67</v>
      </c>
      <c r="F47" s="79">
        <f>D47+E47</f>
        <v>69.47</v>
      </c>
    </row>
    <row r="48" spans="1:6" ht="60" x14ac:dyDescent="0.25">
      <c r="A48" s="30" t="s">
        <v>314</v>
      </c>
      <c r="B48" s="27" t="s">
        <v>312</v>
      </c>
      <c r="C48" s="29" t="s">
        <v>310</v>
      </c>
      <c r="D48" s="79">
        <f>ROUND(16.82/7,2)</f>
        <v>2.4</v>
      </c>
      <c r="E48" s="79">
        <v>60.78</v>
      </c>
      <c r="F48" s="79">
        <f>D48+E48</f>
        <v>63.18</v>
      </c>
    </row>
    <row r="49" spans="1:6" ht="45" x14ac:dyDescent="0.25">
      <c r="A49" s="30" t="s">
        <v>315</v>
      </c>
      <c r="B49" s="27" t="s">
        <v>313</v>
      </c>
      <c r="C49" s="29" t="s">
        <v>310</v>
      </c>
      <c r="D49" s="79">
        <f>ROUND(11.69/7,2)</f>
        <v>1.67</v>
      </c>
      <c r="E49" s="79">
        <v>87.8</v>
      </c>
      <c r="F49" s="79">
        <f>D49+E49</f>
        <v>89.47</v>
      </c>
    </row>
    <row r="50" spans="1:6" x14ac:dyDescent="0.25">
      <c r="D50" s="4"/>
      <c r="E50" s="4"/>
      <c r="F50" s="79">
        <f>MEDIAN(F47:F49)</f>
        <v>69.47</v>
      </c>
    </row>
    <row r="51" spans="1:6" x14ac:dyDescent="0.25">
      <c r="F51" s="73"/>
    </row>
    <row r="53" spans="1:6" x14ac:dyDescent="0.25">
      <c r="A53" s="110" t="s">
        <v>281</v>
      </c>
      <c r="B53" s="110"/>
      <c r="C53" s="110"/>
      <c r="D53" s="110"/>
      <c r="E53" s="110"/>
      <c r="F53" s="110"/>
    </row>
    <row r="54" spans="1:6" ht="30" x14ac:dyDescent="0.25">
      <c r="A54" s="26" t="s">
        <v>41</v>
      </c>
      <c r="B54" s="26" t="s">
        <v>42</v>
      </c>
      <c r="C54" s="26" t="s">
        <v>43</v>
      </c>
      <c r="D54" s="27" t="s">
        <v>44</v>
      </c>
      <c r="E54" s="27" t="s">
        <v>45</v>
      </c>
      <c r="F54" s="27" t="s">
        <v>46</v>
      </c>
    </row>
    <row r="55" spans="1:6" ht="45" x14ac:dyDescent="0.25">
      <c r="A55" s="30" t="s">
        <v>285</v>
      </c>
      <c r="B55" s="27" t="s">
        <v>284</v>
      </c>
      <c r="C55" s="29" t="s">
        <v>283</v>
      </c>
      <c r="D55" s="79">
        <f>ROUND(32.51/234.2,2)</f>
        <v>0.14000000000000001</v>
      </c>
      <c r="E55" s="79">
        <v>3.8</v>
      </c>
      <c r="F55" s="79">
        <f>D55+E55</f>
        <v>3.94</v>
      </c>
    </row>
    <row r="56" spans="1:6" x14ac:dyDescent="0.25">
      <c r="D56" s="4"/>
      <c r="E56" s="4"/>
      <c r="F56" s="79">
        <f>MEDIAN(F55:F55)</f>
        <v>3.94</v>
      </c>
    </row>
    <row r="57" spans="1:6" x14ac:dyDescent="0.25">
      <c r="D57" s="4"/>
      <c r="E57" s="4"/>
      <c r="F57" s="4"/>
    </row>
    <row r="59" spans="1:6" x14ac:dyDescent="0.25">
      <c r="A59" s="110" t="s">
        <v>334</v>
      </c>
      <c r="B59" s="110"/>
      <c r="C59" s="110"/>
      <c r="D59" s="110"/>
      <c r="E59" s="110"/>
      <c r="F59" s="110"/>
    </row>
    <row r="60" spans="1:6" ht="30" x14ac:dyDescent="0.25">
      <c r="A60" s="26" t="s">
        <v>41</v>
      </c>
      <c r="B60" s="26" t="s">
        <v>42</v>
      </c>
      <c r="C60" s="26" t="s">
        <v>43</v>
      </c>
      <c r="D60" s="27" t="s">
        <v>44</v>
      </c>
      <c r="E60" s="27" t="s">
        <v>45</v>
      </c>
      <c r="F60" s="27" t="s">
        <v>46</v>
      </c>
    </row>
    <row r="61" spans="1:6" ht="45" x14ac:dyDescent="0.25">
      <c r="A61" s="26" t="s">
        <v>315</v>
      </c>
      <c r="B61" s="26" t="s">
        <v>330</v>
      </c>
      <c r="C61" s="29" t="s">
        <v>320</v>
      </c>
      <c r="D61" s="27">
        <v>38.21</v>
      </c>
      <c r="E61" s="27">
        <v>740.94</v>
      </c>
      <c r="F61" s="86">
        <f>D61+E61</f>
        <v>779.15000000000009</v>
      </c>
    </row>
    <row r="62" spans="1:6" ht="45" x14ac:dyDescent="0.25">
      <c r="A62" s="30" t="s">
        <v>332</v>
      </c>
      <c r="B62" s="27" t="s">
        <v>331</v>
      </c>
      <c r="C62" s="29" t="s">
        <v>333</v>
      </c>
      <c r="D62" s="86">
        <v>33.64</v>
      </c>
      <c r="E62" s="86">
        <v>878</v>
      </c>
      <c r="F62" s="86">
        <f>D62+E62</f>
        <v>911.64</v>
      </c>
    </row>
    <row r="63" spans="1:6" x14ac:dyDescent="0.25">
      <c r="F63" s="86">
        <f>MEDIAN(F61:F62)</f>
        <v>845.39499999999998</v>
      </c>
    </row>
  </sheetData>
  <mergeCells count="9">
    <mergeCell ref="A59:F59"/>
    <mergeCell ref="A45:F45"/>
    <mergeCell ref="A37:F37"/>
    <mergeCell ref="A53:F53"/>
    <mergeCell ref="A2:F2"/>
    <mergeCell ref="A9:F9"/>
    <mergeCell ref="A16:F16"/>
    <mergeCell ref="A23:F23"/>
    <mergeCell ref="A29:F29"/>
  </mergeCells>
  <pageMargins left="0.51180555555555596" right="0.51180555555555596" top="0.78749999999999998" bottom="0.78749999999999998" header="0.511811023622047" footer="0.511811023622047"/>
  <pageSetup paperSize="9" scale="9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ORÇAMENTO</vt:lpstr>
      <vt:lpstr>CRONOGRAMA</vt:lpstr>
      <vt:lpstr>COMPOSIÇÕES CRIADAS</vt:lpstr>
      <vt:lpstr>Cotações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Sabrina</dc:creator>
  <dc:description/>
  <cp:lastModifiedBy>Prefeitura SJH</cp:lastModifiedBy>
  <cp:revision>11</cp:revision>
  <cp:lastPrinted>2023-11-22T22:18:12Z</cp:lastPrinted>
  <dcterms:modified xsi:type="dcterms:W3CDTF">2024-02-01T17:13:42Z</dcterms:modified>
  <dc:language>pt-BR</dc:language>
</cp:coreProperties>
</file>