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546AB199-B6AD-4104-8547-D39A7D5C1C8C}" xr6:coauthVersionLast="43" xr6:coauthVersionMax="47" xr10:uidLastSave="{00000000-0000-0000-0000-000000000000}"/>
  <bookViews>
    <workbookView xWindow="-108" yWindow="-108" windowWidth="23256" windowHeight="13896" tabRatio="957" activeTab="1" xr2:uid="{00000000-000D-0000-FFFF-FFFF00000000}"/>
  </bookViews>
  <sheets>
    <sheet name="RESUMO" sheetId="23" r:id="rId1"/>
    <sheet name="PLAN_ORÇAM" sheetId="3" r:id="rId2"/>
    <sheet name="CRFF" sheetId="24" r:id="rId3"/>
    <sheet name="BDI_SERV" sheetId="45" r:id="rId4"/>
    <sheet name="BDI_FORN" sheetId="46" r:id="rId5"/>
  </sheets>
  <definedNames>
    <definedName name="_______________OR1">#REF!</definedName>
    <definedName name="_______________OR12">#REF!</definedName>
    <definedName name="_______________OR13">#REF!</definedName>
    <definedName name="_______________OR14">#REF!</definedName>
    <definedName name="_______________OR15">#REF!</definedName>
    <definedName name="_______________OR16">#REF!</definedName>
    <definedName name="_______________OR17">#REF!</definedName>
    <definedName name="_______________OR18">#REF!</definedName>
    <definedName name="_______________OR19">#REF!</definedName>
    <definedName name="_______________OR2">#REF!</definedName>
    <definedName name="_______________OR3">#REF!</definedName>
    <definedName name="_______________OR4">#REF!</definedName>
    <definedName name="_______________OR5">#REF!</definedName>
    <definedName name="_______________OR6">#REF!</definedName>
    <definedName name="_______________OR7">#REF!</definedName>
    <definedName name="_______________OR8">#REF!</definedName>
    <definedName name="_______________OR9">#REF!</definedName>
    <definedName name="_______________tab0198">#REF!</definedName>
    <definedName name="______________OR1">#REF!</definedName>
    <definedName name="______________OR12">#REF!</definedName>
    <definedName name="______________OR13">#REF!</definedName>
    <definedName name="______________OR14">#REF!</definedName>
    <definedName name="______________OR15">#REF!</definedName>
    <definedName name="______________OR16">#REF!</definedName>
    <definedName name="______________OR17">#REF!</definedName>
    <definedName name="______________OR18">#REF!</definedName>
    <definedName name="______________OR19">#REF!</definedName>
    <definedName name="______________OR2">#REF!</definedName>
    <definedName name="______________OR3">#REF!</definedName>
    <definedName name="______________OR4">#REF!</definedName>
    <definedName name="______________OR5">#REF!</definedName>
    <definedName name="______________OR6">#REF!</definedName>
    <definedName name="______________OR7">#REF!</definedName>
    <definedName name="______________OR8">#REF!</definedName>
    <definedName name="______________OR9">#REF!</definedName>
    <definedName name="______________tab0198">#REF!</definedName>
    <definedName name="_____________OR1">#REF!</definedName>
    <definedName name="_____________OR12">#REF!</definedName>
    <definedName name="_____________OR13">#REF!</definedName>
    <definedName name="_____________OR14">#REF!</definedName>
    <definedName name="_____________OR15">#REF!</definedName>
    <definedName name="_____________OR16">#REF!</definedName>
    <definedName name="_____________OR17">#REF!</definedName>
    <definedName name="_____________OR18">#REF!</definedName>
    <definedName name="_____________OR19">#REF!</definedName>
    <definedName name="_____________OR2">#REF!</definedName>
    <definedName name="_____________OR3">#REF!</definedName>
    <definedName name="_____________OR4">#REF!</definedName>
    <definedName name="_____________OR5">#REF!</definedName>
    <definedName name="_____________OR6">#REF!</definedName>
    <definedName name="_____________OR7">#REF!</definedName>
    <definedName name="_____________OR8">#REF!</definedName>
    <definedName name="_____________OR9">#REF!</definedName>
    <definedName name="_____________tab0198">#REF!</definedName>
    <definedName name="____________OR1">#REF!</definedName>
    <definedName name="____________OR12">#REF!</definedName>
    <definedName name="____________OR13">#REF!</definedName>
    <definedName name="____________OR14">#REF!</definedName>
    <definedName name="____________OR15">#REF!</definedName>
    <definedName name="____________OR16">#REF!</definedName>
    <definedName name="____________OR17">#REF!</definedName>
    <definedName name="____________OR18">#REF!</definedName>
    <definedName name="____________OR19">#REF!</definedName>
    <definedName name="____________OR2">#REF!</definedName>
    <definedName name="____________OR3">#REF!</definedName>
    <definedName name="____________OR4">#REF!</definedName>
    <definedName name="____________OR5">#REF!</definedName>
    <definedName name="____________OR6">#REF!</definedName>
    <definedName name="____________OR7">#REF!</definedName>
    <definedName name="____________OR8">#REF!</definedName>
    <definedName name="____________OR9">#REF!</definedName>
    <definedName name="____________OUT98" hidden="1">{#N/A,#N/A,TRUE,"Serviços"}</definedName>
    <definedName name="____________tab0198">#REF!</definedName>
    <definedName name="___________OR1">#REF!</definedName>
    <definedName name="___________OR12">#REF!</definedName>
    <definedName name="___________OR13">#REF!</definedName>
    <definedName name="___________OR14">#REF!</definedName>
    <definedName name="___________OR15">#REF!</definedName>
    <definedName name="___________OR16">#REF!</definedName>
    <definedName name="___________OR17">#REF!</definedName>
    <definedName name="___________OR18">#REF!</definedName>
    <definedName name="___________OR19">#REF!</definedName>
    <definedName name="___________OR2">#REF!</definedName>
    <definedName name="___________OR3">#REF!</definedName>
    <definedName name="___________OR4">#REF!</definedName>
    <definedName name="___________OR5">#REF!</definedName>
    <definedName name="___________OR6">#REF!</definedName>
    <definedName name="___________OR7">#REF!</definedName>
    <definedName name="___________OR8">#REF!</definedName>
    <definedName name="___________OR9">#REF!</definedName>
    <definedName name="___________tab0198">#REF!</definedName>
    <definedName name="__________OR1">#REF!</definedName>
    <definedName name="__________OR12">#REF!</definedName>
    <definedName name="__________OR13">#REF!</definedName>
    <definedName name="__________OR14">#REF!</definedName>
    <definedName name="__________OR15">#REF!</definedName>
    <definedName name="__________OR16">#REF!</definedName>
    <definedName name="__________OR17">#REF!</definedName>
    <definedName name="__________OR18">#REF!</definedName>
    <definedName name="__________OR19">#REF!</definedName>
    <definedName name="__________OR2">#REF!</definedName>
    <definedName name="__________OR3">#REF!</definedName>
    <definedName name="__________OR4">#REF!</definedName>
    <definedName name="__________OR5">#REF!</definedName>
    <definedName name="__________OR6">#REF!</definedName>
    <definedName name="__________OR7">#REF!</definedName>
    <definedName name="__________OR8">#REF!</definedName>
    <definedName name="__________OR9">#REF!</definedName>
    <definedName name="__________OUT98" hidden="1">{#N/A,#N/A,TRUE,"Serviços"}</definedName>
    <definedName name="__________tab0198">#REF!</definedName>
    <definedName name="_________OR1">#REF!</definedName>
    <definedName name="_________OR12">#REF!</definedName>
    <definedName name="_________OR13">#REF!</definedName>
    <definedName name="_________OR14">#REF!</definedName>
    <definedName name="_________OR15">#REF!</definedName>
    <definedName name="_________OR16">#REF!</definedName>
    <definedName name="_________OR17">#REF!</definedName>
    <definedName name="_________OR18">#REF!</definedName>
    <definedName name="_________OR19">#REF!</definedName>
    <definedName name="_________OR2">#REF!</definedName>
    <definedName name="_________OR3">#REF!</definedName>
    <definedName name="_________OR4">#REF!</definedName>
    <definedName name="_________OR5">#REF!</definedName>
    <definedName name="_________OR6">#REF!</definedName>
    <definedName name="_________OR7">#REF!</definedName>
    <definedName name="_________OR8">#REF!</definedName>
    <definedName name="_________OR9">#REF!</definedName>
    <definedName name="_________tab0198">#REF!</definedName>
    <definedName name="________OR1">#REF!</definedName>
    <definedName name="________OR12">#REF!</definedName>
    <definedName name="________OR13">#REF!</definedName>
    <definedName name="________OR14">#REF!</definedName>
    <definedName name="________OR15">#REF!</definedName>
    <definedName name="________OR16">#REF!</definedName>
    <definedName name="________OR17">#REF!</definedName>
    <definedName name="________OR18">#REF!</definedName>
    <definedName name="________OR19">#REF!</definedName>
    <definedName name="________OR2">#REF!</definedName>
    <definedName name="________OR3">#REF!</definedName>
    <definedName name="________OR4">#REF!</definedName>
    <definedName name="________OR5">#REF!</definedName>
    <definedName name="________OR6">#REF!</definedName>
    <definedName name="________OR7">#REF!</definedName>
    <definedName name="________OR8">#REF!</definedName>
    <definedName name="________OR9">#REF!</definedName>
    <definedName name="________OUT98" hidden="1">{#N/A,#N/A,TRUE,"Serviços"}</definedName>
    <definedName name="________tab0198">#REF!</definedName>
    <definedName name="_______OR1">#REF!</definedName>
    <definedName name="_______OR12">#REF!</definedName>
    <definedName name="_______OR13">#REF!</definedName>
    <definedName name="_______OR14">#REF!</definedName>
    <definedName name="_______OR15">#REF!</definedName>
    <definedName name="_______OR16">#REF!</definedName>
    <definedName name="_______OR17">#REF!</definedName>
    <definedName name="_______OR18">#REF!</definedName>
    <definedName name="_______OR19">#REF!</definedName>
    <definedName name="_______OR2">#REF!</definedName>
    <definedName name="_______OR3">#REF!</definedName>
    <definedName name="_______OR4">#REF!</definedName>
    <definedName name="_______OR5">#REF!</definedName>
    <definedName name="_______OR6">#REF!</definedName>
    <definedName name="_______OR7">#REF!</definedName>
    <definedName name="_______OR8">#REF!</definedName>
    <definedName name="_______OR9">#REF!</definedName>
    <definedName name="_______OUT98" hidden="1">{#N/A,#N/A,TRUE,"Serviços"}</definedName>
    <definedName name="_______tab0198">#REF!</definedName>
    <definedName name="______OR1">#REF!</definedName>
    <definedName name="______OR12">#REF!</definedName>
    <definedName name="______OR13">#REF!</definedName>
    <definedName name="______OR14">#REF!</definedName>
    <definedName name="______OR15">#REF!</definedName>
    <definedName name="______OR16">#REF!</definedName>
    <definedName name="______OR17">#REF!</definedName>
    <definedName name="______OR18">#REF!</definedName>
    <definedName name="______OR19">#REF!</definedName>
    <definedName name="______OR2">#REF!</definedName>
    <definedName name="______OR3">#REF!</definedName>
    <definedName name="______OR4">#REF!</definedName>
    <definedName name="______OR5">#REF!</definedName>
    <definedName name="______OR6">#REF!</definedName>
    <definedName name="______OR7">#REF!</definedName>
    <definedName name="______OR8">#REF!</definedName>
    <definedName name="______OR9">#REF!</definedName>
    <definedName name="______OUT98" hidden="1">{#N/A,#N/A,TRUE,"Serviços"}</definedName>
    <definedName name="______tab0198">#REF!</definedName>
    <definedName name="_____OR1">#REF!</definedName>
    <definedName name="_____OR12">#REF!</definedName>
    <definedName name="_____OR13">#REF!</definedName>
    <definedName name="_____OR14">#REF!</definedName>
    <definedName name="_____OR15">#REF!</definedName>
    <definedName name="_____OR16">#REF!</definedName>
    <definedName name="_____OR17">#REF!</definedName>
    <definedName name="_____OR18">#REF!</definedName>
    <definedName name="_____OR19">#REF!</definedName>
    <definedName name="_____OR2">#REF!</definedName>
    <definedName name="_____OR3">#REF!</definedName>
    <definedName name="_____OR4">#REF!</definedName>
    <definedName name="_____OR5">#REF!</definedName>
    <definedName name="_____OR6">#REF!</definedName>
    <definedName name="_____OR7">#REF!</definedName>
    <definedName name="_____OR8">#REF!</definedName>
    <definedName name="_____OR9">#REF!</definedName>
    <definedName name="_____OUT98" hidden="1">{#N/A,#N/A,TRUE,"Serviços"}</definedName>
    <definedName name="_____tab0198">#REF!</definedName>
    <definedName name="____OR1">#REF!</definedName>
    <definedName name="____OR12">#REF!</definedName>
    <definedName name="____OR13">#REF!</definedName>
    <definedName name="____OR14">#REF!</definedName>
    <definedName name="____OR15">#REF!</definedName>
    <definedName name="____OR16">#REF!</definedName>
    <definedName name="____OR17">#REF!</definedName>
    <definedName name="____OR18">#REF!</definedName>
    <definedName name="____OR19">#REF!</definedName>
    <definedName name="____OR2">#REF!</definedName>
    <definedName name="____OR3">#REF!</definedName>
    <definedName name="____OR4">#REF!</definedName>
    <definedName name="____OR5">#REF!</definedName>
    <definedName name="____OR6">#REF!</definedName>
    <definedName name="____OR7">#REF!</definedName>
    <definedName name="____OR8">#REF!</definedName>
    <definedName name="____OR9">#REF!</definedName>
    <definedName name="____OUT98" hidden="1">{#N/A,#N/A,TRUE,"Serviços"}</definedName>
    <definedName name="____tab0198">#REF!</definedName>
    <definedName name="___OR1">#REF!</definedName>
    <definedName name="___OR12">#REF!</definedName>
    <definedName name="___OR13">#REF!</definedName>
    <definedName name="___OR14">#REF!</definedName>
    <definedName name="___OR15">#REF!</definedName>
    <definedName name="___OR16">#REF!</definedName>
    <definedName name="___OR17">#REF!</definedName>
    <definedName name="___OR18">#REF!</definedName>
    <definedName name="___OR19">#REF!</definedName>
    <definedName name="___OR2">#REF!</definedName>
    <definedName name="___OR3">#REF!</definedName>
    <definedName name="___OR4">#REF!</definedName>
    <definedName name="___OR5">#REF!</definedName>
    <definedName name="___OR6">#REF!</definedName>
    <definedName name="___OR7">#REF!</definedName>
    <definedName name="___OR8">#REF!</definedName>
    <definedName name="___OR9">#REF!</definedName>
    <definedName name="___OUT98" hidden="1">{#N/A,#N/A,TRUE,"Serviços"}</definedName>
    <definedName name="___tab0198">#REF!</definedName>
    <definedName name="__OR1">#REF!</definedName>
    <definedName name="__OR12">#REF!</definedName>
    <definedName name="__OR13">#REF!</definedName>
    <definedName name="__OR14">#REF!</definedName>
    <definedName name="__OR15">#REF!</definedName>
    <definedName name="__OR16">#REF!</definedName>
    <definedName name="__OR17">#REF!</definedName>
    <definedName name="__OR18">#REF!</definedName>
    <definedName name="__OR19">#REF!</definedName>
    <definedName name="__OR2">#REF!</definedName>
    <definedName name="__OR3">#REF!</definedName>
    <definedName name="__OR4">#REF!</definedName>
    <definedName name="__OR5">#REF!</definedName>
    <definedName name="__OR6">#REF!</definedName>
    <definedName name="__OR7">#REF!</definedName>
    <definedName name="__OR8">#REF!</definedName>
    <definedName name="__OR9">#REF!</definedName>
    <definedName name="__OUT98" hidden="1">{#N/A,#N/A,TRUE,"Serviços"}</definedName>
    <definedName name="__tab0198">#REF!</definedName>
    <definedName name="_Fill" hidden="1">#REF!</definedName>
    <definedName name="_xlnm._FilterDatabase" localSheetId="1" hidden="1">PLAN_ORÇAM!$A$8:$AE$612</definedName>
    <definedName name="_Key1" hidden="1">#REF!</definedName>
    <definedName name="_Key2" hidden="1">#REF!</definedName>
    <definedName name="_OR14">#REF!</definedName>
    <definedName name="_OR15">#REF!</definedName>
    <definedName name="_OR16">#REF!</definedName>
    <definedName name="_OR17">#REF!</definedName>
    <definedName name="_OR18">#REF!</definedName>
    <definedName name="_OR19">#REF!</definedName>
    <definedName name="_OR2">#REF!</definedName>
    <definedName name="_OR3">#REF!</definedName>
    <definedName name="_OR4">#REF!</definedName>
    <definedName name="_OR5">#REF!</definedName>
    <definedName name="_OR6">#REF!</definedName>
    <definedName name="_OR7">#REF!</definedName>
    <definedName name="_OR8">#REF!</definedName>
    <definedName name="_OR9">#REF!</definedName>
    <definedName name="_Order1" hidden="1">255</definedName>
    <definedName name="_Order2" hidden="1">255</definedName>
    <definedName name="_OUT98" hidden="1">{#N/A,#N/A,TRUE,"Serviços"}</definedName>
    <definedName name="_OUT98_" hidden="1">{#N/A,#N/A,TRUE,"Serviços"}</definedName>
    <definedName name="_Sort" hidden="1">#REF!</definedName>
    <definedName name="_tab0198">#REF!</definedName>
    <definedName name="aa">#REF!</definedName>
    <definedName name="aaaa" hidden="1">#REF!</definedName>
    <definedName name="ABCC">#REF!</definedName>
    <definedName name="_xlnm.Print_Area" localSheetId="4">BDI_FORN!$A$1:$F$46</definedName>
    <definedName name="_xlnm.Print_Area" localSheetId="3">BDI_SERV!$A$1:$F$46</definedName>
    <definedName name="_xlnm.Print_Area" localSheetId="2">CRFF!$C$2:$S$53</definedName>
    <definedName name="_xlnm.Print_Area" localSheetId="1">PLAN_ORÇAM!$B$1:$M$614</definedName>
    <definedName name="_xlnm.Print_Area" localSheetId="0">RESUMO!$A$1:$I$47</definedName>
    <definedName name="_xlnm.Print_Area">#REF!</definedName>
    <definedName name="Área_impressão_IM">#REF!</definedName>
    <definedName name="Área_impressão_IM___0">#REF!</definedName>
    <definedName name="_xlnm.Database">#REF!</definedName>
    <definedName name="Bloco" hidden="1">#REF!</definedName>
    <definedName name="Bloco2" hidden="1">#REF!</definedName>
    <definedName name="CadIns" hidden="1">#REF!</definedName>
    <definedName name="CadSrv" hidden="1">#REF!</definedName>
    <definedName name="CAPA" hidden="1">{#N/A,#N/A,TRUE,"Serviços"}</definedName>
    <definedName name="capa1" hidden="1">{#N/A,#N/A,TRUE,"Serviços"}</definedName>
    <definedName name="capa2" hidden="1">{#N/A,#N/A,TRUE,"Serviços"}</definedName>
    <definedName name="cch" hidden="1">#N/A</definedName>
    <definedName name="CdQtEqA" hidden="1">2</definedName>
    <definedName name="CdQtEqP" hidden="1">2</definedName>
    <definedName name="CdQtMoA" hidden="1">2</definedName>
    <definedName name="CdQtMoP" hidden="1">2</definedName>
    <definedName name="CdQtMpA" hidden="1">5</definedName>
    <definedName name="CdQtMpP" hidden="1">5</definedName>
    <definedName name="CdQtTrA" hidden="1">2</definedName>
    <definedName name="CdQtTrP" hidden="1">2</definedName>
    <definedName name="Chave" hidden="1">#REF!</definedName>
    <definedName name="Chave1" hidden="1">#REF!</definedName>
    <definedName name="Clas" hidden="1">MAX(LEN(#REF!))</definedName>
    <definedName name="Cliente" hidden="1">""</definedName>
    <definedName name="Cls" hidden="1">#N/A</definedName>
    <definedName name="Cod" hidden="1">#REF!</definedName>
    <definedName name="CODOR17">#REF!</definedName>
    <definedName name="CODOR18">#REF!</definedName>
    <definedName name="CODOR19">#REF!</definedName>
    <definedName name="CODOR2">#REF!</definedName>
    <definedName name="CODOR3">#REF!</definedName>
    <definedName name="CODOR4">#REF!</definedName>
    <definedName name="CODOR5">#REF!</definedName>
    <definedName name="CODOR6">#REF!</definedName>
    <definedName name="CODOR7">#REF!</definedName>
    <definedName name="CODOR8">#REF!</definedName>
    <definedName name="CODOR9">#REF!</definedName>
    <definedName name="Coluna" hidden="1">#REF!</definedName>
    <definedName name="Comp" hidden="1">#REF!</definedName>
    <definedName name="Compo_Novas">#REF!</definedName>
    <definedName name="COMPOSICAO">#REF!</definedName>
    <definedName name="CPUARQ">#REF!</definedName>
    <definedName name="CpuAux" hidden="1">#REF!</definedName>
    <definedName name="CPUs" hidden="1">#REF!</definedName>
    <definedName name="CRIT" hidden="1">#REF!</definedName>
    <definedName name="_xlnm.Criteria" hidden="1">#REF!</definedName>
    <definedName name="CunEq" hidden="1">SUM(IF(#REF! =#REF!,(#REF!)*(#REF!="EQ")))</definedName>
    <definedName name="CunMo" hidden="1">SUM(IF(#REF! =#REF!,(#REF!)*(#REF!="MO")))</definedName>
    <definedName name="CunMp" hidden="1">SUM(IF(#REF! =#REF!,(#REF!)*(#REF!="MP")))</definedName>
    <definedName name="CURVL">#REF!</definedName>
    <definedName name="DAER1" hidden="1">{#N/A,#N/A,TRUE,"Serviços"}</definedName>
    <definedName name="DescAux" hidden="1">#N/A</definedName>
    <definedName name="DESLIN1">#REF!</definedName>
    <definedName name="DESLIN2">#REF!</definedName>
    <definedName name="DESLIN3">#REF!</definedName>
    <definedName name="DESLIN4">#REF!</definedName>
    <definedName name="DESLIN5">#REF!</definedName>
    <definedName name="DESLIN6">#REF!</definedName>
    <definedName name="DESLIN7">#REF!</definedName>
    <definedName name="DESLIN8">#REF!</definedName>
    <definedName name="EmpAux" hidden="1">""</definedName>
    <definedName name="EQ" hidden="1">#REF!</definedName>
    <definedName name="FATURAS2002" hidden="1">{#N/A,#N/A,TRUE,"Serviços"}</definedName>
    <definedName name="FFF">#REF!</definedName>
    <definedName name="FOLHA01" hidden="1">{#N/A,#N/A,TRUE,"Serviços"}</definedName>
    <definedName name="folha1" hidden="1">{#N/A,#N/A,TRUE,"Serviços"}</definedName>
    <definedName name="gtryfj" hidden="1">{#N/A,#N/A,TRUE,"Serviços"}</definedName>
    <definedName name="HTHER" hidden="1">#REF!</definedName>
    <definedName name="Insumos" hidden="1">#REF!</definedName>
    <definedName name="ITENS">#REF!</definedName>
    <definedName name="JANEIRO2003" hidden="1">{#N/A,#N/A,TRUE,"Serviços"}</definedName>
    <definedName name="Local" hidden="1">""</definedName>
    <definedName name="Max" hidden="1">COUNTIF(#REF!,"&lt;&gt;0")+3</definedName>
    <definedName name="MO" hidden="1">#REF!</definedName>
    <definedName name="mobilização" localSheetId="4" hidden="1">{#N/A,#N/A,FALSE,"ET-CAPA";#N/A,#N/A,FALSE,"ET-PAG1";#N/A,#N/A,FALSE,"ET-PAG2";#N/A,#N/A,FALSE,"ET-PAG3";#N/A,#N/A,FALSE,"ET-PAG4";#N/A,#N/A,FALSE,"ET-PAG5"}</definedName>
    <definedName name="mobilização" localSheetId="3" hidden="1">{#N/A,#N/A,FALSE,"ET-CAPA";#N/A,#N/A,FALSE,"ET-PAG1";#N/A,#N/A,FALSE,"ET-PAG2";#N/A,#N/A,FALSE,"ET-PAG3";#N/A,#N/A,FALSE,"ET-PAG4";#N/A,#N/A,FALSE,"ET-PAG5"}</definedName>
    <definedName name="mobilização" hidden="1">{#N/A,#N/A,FALSE,"ET-CAPA";#N/A,#N/A,FALSE,"ET-PAG1";#N/A,#N/A,FALSE,"ET-PAG2";#N/A,#N/A,FALSE,"ET-PAG3";#N/A,#N/A,FALSE,"ET-PAG4";#N/A,#N/A,FALSE,"ET-PAG5"}</definedName>
    <definedName name="Modelo" hidden="1">#REF!</definedName>
    <definedName name="MP" hidden="1">#REF!</definedName>
    <definedName name="NLEq" hidden="1">4</definedName>
    <definedName name="NLMo" hidden="1">6</definedName>
    <definedName name="NLMp" hidden="1">5</definedName>
    <definedName name="NLTr" hidden="1">3</definedName>
    <definedName name="Obra" hidden="1">""</definedName>
    <definedName name="OnOff" hidden="1">"ON"</definedName>
    <definedName name="Orçamento">#REF!</definedName>
    <definedName name="orçamrest" hidden="1">{#N/A,#N/A,TRUE,"Serviços"}</definedName>
    <definedName name="Ordem" hidden="1">#REF!</definedName>
    <definedName name="Origem" hidden="1">#REF!</definedName>
    <definedName name="pavimen2">#REF!</definedName>
    <definedName name="Plan1" hidden="1">#REF!</definedName>
    <definedName name="Posição" hidden="1">#REF!</definedName>
    <definedName name="Prd" hidden="1">#N/A</definedName>
    <definedName name="PrdAux" hidden="1">#N/A</definedName>
    <definedName name="PROD_1" hidden="1">{#N/A,#N/A,TRUE,"Serviços"}</definedName>
    <definedName name="QD" hidden="1">#REF!</definedName>
    <definedName name="QTD" hidden="1">#REF!</definedName>
    <definedName name="QtEq" hidden="1">#REF!</definedName>
    <definedName name="QtMo" hidden="1">#REF!</definedName>
    <definedName name="QtMp" hidden="1">#REF!</definedName>
    <definedName name="QtTr" hidden="1">#REF!</definedName>
    <definedName name="reaj">#REF!</definedName>
    <definedName name="REFItem">#REF!</definedName>
    <definedName name="REFMatriz">#REF!</definedName>
    <definedName name="REFPreço">#REF!</definedName>
    <definedName name="REL" hidden="1">{#N/A,#N/A,TRUE,"Serviços"}</definedName>
    <definedName name="Relat" hidden="1">#REF!</definedName>
    <definedName name="rogerio10" localSheetId="4" hidden="1">{#N/A,#N/A,FALSE,"ET-CAPA";#N/A,#N/A,FALSE,"ET-PAG1";#N/A,#N/A,FALSE,"ET-PAG2";#N/A,#N/A,FALSE,"ET-PAG3";#N/A,#N/A,FALSE,"ET-PAG4";#N/A,#N/A,FALSE,"ET-PAG5"}</definedName>
    <definedName name="rogerio10" localSheetId="3" hidden="1">{#N/A,#N/A,FALSE,"ET-CAPA";#N/A,#N/A,FALSE,"ET-PAG1";#N/A,#N/A,FALSE,"ET-PAG2";#N/A,#N/A,FALSE,"ET-PAG3";#N/A,#N/A,FALSE,"ET-PAG4";#N/A,#N/A,FALSE,"ET-PAG5"}</definedName>
    <definedName name="rogerio10" hidden="1">{#N/A,#N/A,FALSE,"ET-CAPA";#N/A,#N/A,FALSE,"ET-PAG1";#N/A,#N/A,FALSE,"ET-PAG2";#N/A,#N/A,FALSE,"ET-PAG3";#N/A,#N/A,FALSE,"ET-PAG4";#N/A,#N/A,FALSE,"ET-PAG5"}</definedName>
    <definedName name="rogerio15" localSheetId="4" hidden="1">{#N/A,#N/A,FALSE,"ET-CAPA";#N/A,#N/A,FALSE,"ET-PAG1";#N/A,#N/A,FALSE,"ET-PAG2";#N/A,#N/A,FALSE,"ET-PAG3";#N/A,#N/A,FALSE,"ET-PAG4";#N/A,#N/A,FALSE,"ET-PAG5"}</definedName>
    <definedName name="rogerio15" localSheetId="3" hidden="1">{#N/A,#N/A,FALSE,"ET-CAPA";#N/A,#N/A,FALSE,"ET-PAG1";#N/A,#N/A,FALSE,"ET-PAG2";#N/A,#N/A,FALSE,"ET-PAG3";#N/A,#N/A,FALSE,"ET-PAG4";#N/A,#N/A,FALSE,"ET-PAG5"}</definedName>
    <definedName name="rogerio15" hidden="1">{#N/A,#N/A,FALSE,"ET-CAPA";#N/A,#N/A,FALSE,"ET-PAG1";#N/A,#N/A,FALSE,"ET-PAG2";#N/A,#N/A,FALSE,"ET-PAG3";#N/A,#N/A,FALSE,"ET-PAG4";#N/A,#N/A,FALSE,"ET-PAG5"}</definedName>
    <definedName name="rogerio9" localSheetId="4" hidden="1">{#N/A,#N/A,FALSE,"ET-CAPA";#N/A,#N/A,FALSE,"ET-PAG1";#N/A,#N/A,FALSE,"ET-PAG2";#N/A,#N/A,FALSE,"ET-PAG3";#N/A,#N/A,FALSE,"ET-PAG4";#N/A,#N/A,FALSE,"ET-PAG5"}</definedName>
    <definedName name="rogerio9" localSheetId="3" hidden="1">{#N/A,#N/A,FALSE,"ET-CAPA";#N/A,#N/A,FALSE,"ET-PAG1";#N/A,#N/A,FALSE,"ET-PAG2";#N/A,#N/A,FALSE,"ET-PAG3";#N/A,#N/A,FALSE,"ET-PAG4";#N/A,#N/A,FALSE,"ET-PAG5"}</definedName>
    <definedName name="rogerio9" hidden="1">{#N/A,#N/A,FALSE,"ET-CAPA";#N/A,#N/A,FALSE,"ET-PAG1";#N/A,#N/A,FALSE,"ET-PAG2";#N/A,#N/A,FALSE,"ET-PAG3";#N/A,#N/A,FALSE,"ET-PAG4";#N/A,#N/A,FALSE,"ET-PAG5"}</definedName>
    <definedName name="rr" hidden="1">{#N/A,#N/A,TRUE,"Serviços"}</definedName>
    <definedName name="rrff" hidden="1">{#N/A,#N/A,TRUE,"Serviços"}</definedName>
    <definedName name="SE" hidden="1">#REF!</definedName>
    <definedName name="Serviços">#REF!</definedName>
    <definedName name="SETEMBRO" hidden="1">{#N/A,#N/A,TRUE,"Serviços"}</definedName>
    <definedName name="Sinapi_Compo">#REF!</definedName>
    <definedName name="Sinapi_Insumos">#REF!</definedName>
    <definedName name="SRV" hidden="1">#REF!</definedName>
    <definedName name="SS" hidden="1">#REF!</definedName>
    <definedName name="teste" localSheetId="4" hidden="1">{#N/A,#N/A,FALSE,"ET-CAPA";#N/A,#N/A,FALSE,"ET-PAG1";#N/A,#N/A,FALSE,"ET-PAG2";#N/A,#N/A,FALSE,"ET-PAG3";#N/A,#N/A,FALSE,"ET-PAG4";#N/A,#N/A,FALSE,"ET-PAG5"}</definedName>
    <definedName name="teste" localSheetId="3" hidden="1">{#N/A,#N/A,FALSE,"ET-CAPA";#N/A,#N/A,FALSE,"ET-PAG1";#N/A,#N/A,FALSE,"ET-PAG2";#N/A,#N/A,FALSE,"ET-PAG3";#N/A,#N/A,FALSE,"ET-PAG4";#N/A,#N/A,FALSE,"ET-PAG5"}</definedName>
    <definedName name="teste" hidden="1">{#N/A,#N/A,FALSE,"ET-CAPA";#N/A,#N/A,FALSE,"ET-PAG1";#N/A,#N/A,FALSE,"ET-PAG2";#N/A,#N/A,FALSE,"ET-PAG3";#N/A,#N/A,FALSE,"ET-PAG4";#N/A,#N/A,FALSE,"ET-PAG5"}</definedName>
    <definedName name="_xlnm.Print_Titles" localSheetId="2">CRFF!$C:$F</definedName>
    <definedName name="TOT" hidden="1">#REF!</definedName>
    <definedName name="TYUIO" hidden="1">{#N/A,#N/A,TRUE,"Serviços"}</definedName>
    <definedName name="un" hidden="1">#N/A</definedName>
    <definedName name="UnidAux" hidden="1">#N/A</definedName>
    <definedName name="wrn.GERAL." localSheetId="4" hidden="1">{#N/A,#N/A,FALSE,"ET-CAPA";#N/A,#N/A,FALSE,"ET-PAG1";#N/A,#N/A,FALSE,"ET-PAG2";#N/A,#N/A,FALSE,"ET-PAG3";#N/A,#N/A,FALSE,"ET-PAG4";#N/A,#N/A,FALSE,"ET-PAG5"}</definedName>
    <definedName name="wrn.GERAL." localSheetId="3" hidden="1">{#N/A,#N/A,FALSE,"ET-CAPA";#N/A,#N/A,FALSE,"ET-PAG1";#N/A,#N/A,FALSE,"ET-PAG2";#N/A,#N/A,FALSE,"ET-PAG3";#N/A,#N/A,FALSE,"ET-PAG4";#N/A,#N/A,FALSE,"ET-PAG5"}</definedName>
    <definedName name="wrn.GERAL." hidden="1">{#N/A,#N/A,FALSE,"ET-CAPA";#N/A,#N/A,FALSE,"ET-PAG1";#N/A,#N/A,FALSE,"ET-PAG2";#N/A,#N/A,FALSE,"ET-PAG3";#N/A,#N/A,FALSE,"ET-PAG4";#N/A,#N/A,FALSE,"ET-PAG5"}</definedName>
    <definedName name="wrn.Tipo." hidden="1">{#N/A,#N/A,TRUE,"Serviços"}</definedName>
    <definedName name="YYY" hidden="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K609" i="3" l="1"/>
  <c r="K607" i="3"/>
  <c r="K599" i="3"/>
  <c r="K585" i="3"/>
  <c r="K584" i="3"/>
  <c r="K581" i="3"/>
  <c r="K568" i="3"/>
  <c r="K489" i="3"/>
  <c r="K468" i="3"/>
  <c r="K440" i="3"/>
  <c r="K138" i="3"/>
  <c r="M36" i="24" l="1"/>
  <c r="J356" i="3" l="1"/>
  <c r="J355" i="3"/>
  <c r="R30" i="24" l="1"/>
  <c r="J586" i="3" l="1"/>
  <c r="J611" i="3"/>
  <c r="J610" i="3"/>
  <c r="J608" i="3"/>
  <c r="J607" i="3" s="1"/>
  <c r="J592" i="3"/>
  <c r="J589" i="3"/>
  <c r="J596" i="3"/>
  <c r="J579" i="3"/>
  <c r="J556" i="3"/>
  <c r="J609" i="3" l="1"/>
  <c r="J593" i="3"/>
  <c r="J587" i="3"/>
  <c r="J591" i="3"/>
  <c r="J578" i="3"/>
  <c r="J577" i="3"/>
  <c r="J570" i="3"/>
  <c r="J597" i="3" l="1"/>
  <c r="J590" i="3"/>
  <c r="J588" i="3"/>
  <c r="J580" i="3"/>
  <c r="J594" i="3" l="1"/>
  <c r="J559" i="3"/>
  <c r="J595" i="3" l="1"/>
  <c r="J598" i="3"/>
  <c r="J583" i="3"/>
  <c r="J572" i="3"/>
  <c r="J575" i="3"/>
  <c r="J574" i="3"/>
  <c r="J564" i="3"/>
  <c r="J563" i="3"/>
  <c r="J560" i="3"/>
  <c r="J558" i="3" s="1"/>
  <c r="J582" i="3" l="1"/>
  <c r="J581" i="3" s="1"/>
  <c r="J571" i="3"/>
  <c r="J565" i="3"/>
  <c r="J566" i="3" l="1"/>
  <c r="J549" i="3" l="1"/>
  <c r="J551" i="3" l="1"/>
  <c r="J553" i="3" l="1"/>
  <c r="J554" i="3"/>
  <c r="J557" i="3" l="1"/>
  <c r="J555" i="3"/>
  <c r="C22" i="23" l="1"/>
  <c r="J451" i="3" l="1"/>
  <c r="J562" i="3"/>
  <c r="J375" i="3" l="1"/>
  <c r="J389" i="3"/>
  <c r="J464" i="3"/>
  <c r="J481" i="3"/>
  <c r="J480" i="3" s="1"/>
  <c r="J532" i="3"/>
  <c r="J462" i="3"/>
  <c r="J395" i="3"/>
  <c r="J422" i="3"/>
  <c r="J441" i="3"/>
  <c r="J440" i="3" s="1"/>
  <c r="J514" i="3"/>
  <c r="J435" i="3"/>
  <c r="J417" i="3"/>
  <c r="J467" i="3"/>
  <c r="J486" i="3"/>
  <c r="J518" i="3"/>
  <c r="J535" i="3"/>
  <c r="J507" i="3"/>
  <c r="J498" i="3"/>
  <c r="J504" i="3"/>
  <c r="J505" i="3"/>
  <c r="J501" i="3"/>
  <c r="J500" i="3"/>
  <c r="J497" i="3"/>
  <c r="J508" i="3"/>
  <c r="J503" i="3"/>
  <c r="J499" i="3"/>
  <c r="J404" i="3"/>
  <c r="J403" i="3"/>
  <c r="J416" i="3"/>
  <c r="J463" i="3"/>
  <c r="J530" i="3"/>
  <c r="J411" i="3"/>
  <c r="J517" i="3"/>
  <c r="J377" i="3"/>
  <c r="J383" i="3"/>
  <c r="J397" i="3"/>
  <c r="J405" i="3"/>
  <c r="J412" i="3"/>
  <c r="J418" i="3"/>
  <c r="J424" i="3"/>
  <c r="J436" i="3"/>
  <c r="J469" i="3"/>
  <c r="J487" i="3"/>
  <c r="J519" i="3"/>
  <c r="J536" i="3"/>
  <c r="J477" i="3"/>
  <c r="J401" i="3"/>
  <c r="J382" i="3"/>
  <c r="J396" i="3"/>
  <c r="J429" i="3"/>
  <c r="J534" i="3"/>
  <c r="J445" i="3"/>
  <c r="J470" i="3"/>
  <c r="J488" i="3"/>
  <c r="J521" i="3"/>
  <c r="J538" i="3"/>
  <c r="J378" i="3"/>
  <c r="J384" i="3"/>
  <c r="J406" i="3"/>
  <c r="J413" i="3"/>
  <c r="J419" i="3"/>
  <c r="J425" i="3"/>
  <c r="J431" i="3"/>
  <c r="J437" i="3"/>
  <c r="J471" i="3"/>
  <c r="J491" i="3"/>
  <c r="J522" i="3"/>
  <c r="J539" i="3"/>
  <c r="J372" i="3"/>
  <c r="J472" i="3"/>
  <c r="J492" i="3"/>
  <c r="J524" i="3"/>
  <c r="J540" i="3"/>
  <c r="J392" i="3"/>
  <c r="J374" i="3"/>
  <c r="J381" i="3"/>
  <c r="J410" i="3"/>
  <c r="J428" i="3"/>
  <c r="J479" i="3"/>
  <c r="J546" i="3"/>
  <c r="J423" i="3"/>
  <c r="J444" i="3"/>
  <c r="J379" i="3"/>
  <c r="J393" i="3"/>
  <c r="J399" i="3"/>
  <c r="J408" i="3"/>
  <c r="J414" i="3"/>
  <c r="J420" i="3"/>
  <c r="J426" i="3"/>
  <c r="J432" i="3"/>
  <c r="J438" i="3"/>
  <c r="J457" i="3"/>
  <c r="J474" i="3"/>
  <c r="J494" i="3"/>
  <c r="J525" i="3"/>
  <c r="J542" i="3"/>
  <c r="J376" i="3"/>
  <c r="J373" i="3"/>
  <c r="J386" i="3"/>
  <c r="J459" i="3"/>
  <c r="J475" i="3"/>
  <c r="J495" i="3"/>
  <c r="J527" i="3"/>
  <c r="J543" i="3"/>
  <c r="J385" i="3"/>
  <c r="J427" i="3"/>
  <c r="J439" i="3"/>
  <c r="J476" i="3"/>
  <c r="J528" i="3"/>
  <c r="J466" i="3"/>
  <c r="J529" i="3"/>
  <c r="J400" i="3"/>
  <c r="J415" i="3"/>
  <c r="J394" i="3"/>
  <c r="J409" i="3"/>
  <c r="J421" i="3"/>
  <c r="J433" i="3"/>
  <c r="J460" i="3"/>
  <c r="J484" i="3"/>
  <c r="J510" i="3"/>
  <c r="J544" i="3"/>
  <c r="J380" i="3"/>
  <c r="J398" i="3"/>
  <c r="J390" i="3"/>
  <c r="J511" i="3"/>
  <c r="J545" i="3"/>
  <c r="J430" i="3"/>
  <c r="J434" i="3"/>
  <c r="J448" i="3"/>
  <c r="J391" i="3"/>
  <c r="J449" i="3"/>
  <c r="J515" i="3"/>
  <c r="J106" i="3"/>
  <c r="J569" i="3"/>
  <c r="J452" i="3"/>
  <c r="J453" i="3"/>
  <c r="J454" i="3"/>
  <c r="J388" i="3" l="1"/>
  <c r="J387" i="3" s="1"/>
  <c r="J537" i="3"/>
  <c r="J443" i="3"/>
  <c r="J370" i="3"/>
  <c r="J368" i="3"/>
  <c r="J567" i="3"/>
  <c r="J561" i="3" s="1"/>
  <c r="J509" i="3"/>
  <c r="J489" i="3"/>
  <c r="J541" i="3"/>
  <c r="J533" i="3"/>
  <c r="J512" i="3"/>
  <c r="J482" i="3"/>
  <c r="J455" i="3"/>
  <c r="J369" i="3"/>
  <c r="J366" i="3"/>
  <c r="J109" i="3"/>
  <c r="J364" i="3"/>
  <c r="J108" i="3"/>
  <c r="J365" i="3"/>
  <c r="J107" i="3"/>
  <c r="J363" i="3"/>
  <c r="J367" i="3"/>
  <c r="J446" i="3"/>
  <c r="J402" i="3"/>
  <c r="J407" i="3"/>
  <c r="J371" i="3"/>
  <c r="J442" i="3" l="1"/>
  <c r="J362" i="3"/>
  <c r="J361" i="3" s="1"/>
  <c r="J110" i="3"/>
  <c r="J112" i="3"/>
  <c r="J111" i="3"/>
  <c r="J360" i="3" l="1"/>
  <c r="J101" i="3"/>
  <c r="J105" i="3"/>
  <c r="J103" i="3" l="1"/>
  <c r="J102" i="3"/>
  <c r="J332" i="3" l="1"/>
  <c r="J576" i="3" l="1"/>
  <c r="J333" i="3" l="1"/>
  <c r="J317" i="3" l="1"/>
  <c r="J318" i="3"/>
  <c r="J331" i="3" l="1"/>
  <c r="J329" i="3"/>
  <c r="J330" i="3"/>
  <c r="J328" i="3"/>
  <c r="J319" i="3"/>
  <c r="J335" i="3" l="1"/>
  <c r="J334" i="3"/>
  <c r="R86" i="24" l="1"/>
  <c r="R8" i="24" s="1"/>
  <c r="Q86" i="24"/>
  <c r="Q8" i="24" s="1"/>
  <c r="P86" i="24"/>
  <c r="P8" i="24" s="1"/>
  <c r="O86" i="24"/>
  <c r="O8" i="24" s="1"/>
  <c r="N86" i="24"/>
  <c r="N8" i="24" s="1"/>
  <c r="M86" i="24"/>
  <c r="M8" i="24" s="1"/>
  <c r="L86" i="24"/>
  <c r="L8" i="24" s="1"/>
  <c r="K86" i="24"/>
  <c r="K8" i="24" s="1"/>
  <c r="J86" i="24"/>
  <c r="J8" i="24" s="1"/>
  <c r="I86" i="24"/>
  <c r="I8" i="24" s="1"/>
  <c r="H86" i="24"/>
  <c r="H8" i="24" s="1"/>
  <c r="G86" i="24"/>
  <c r="G8" i="24" s="1"/>
  <c r="Q84" i="24"/>
  <c r="P84" i="24"/>
  <c r="O84" i="24"/>
  <c r="N84" i="24"/>
  <c r="M84" i="24"/>
  <c r="L84" i="24"/>
  <c r="K84" i="24"/>
  <c r="J84" i="24"/>
  <c r="I84" i="24"/>
  <c r="H84" i="24"/>
  <c r="G84" i="24"/>
  <c r="P82" i="24"/>
  <c r="O82" i="24"/>
  <c r="N82" i="24"/>
  <c r="M82" i="24"/>
  <c r="L82" i="24"/>
  <c r="K82" i="24"/>
  <c r="J82" i="24"/>
  <c r="I82" i="24"/>
  <c r="H82" i="24"/>
  <c r="G82" i="24"/>
  <c r="O80" i="24"/>
  <c r="N80" i="24"/>
  <c r="M80" i="24"/>
  <c r="L80" i="24"/>
  <c r="K80" i="24"/>
  <c r="J80" i="24"/>
  <c r="I80" i="24"/>
  <c r="H80" i="24"/>
  <c r="G80" i="24"/>
  <c r="N78" i="24"/>
  <c r="M78" i="24"/>
  <c r="L78" i="24"/>
  <c r="K78" i="24"/>
  <c r="J78" i="24"/>
  <c r="I78" i="24"/>
  <c r="H78" i="24"/>
  <c r="G78" i="24"/>
  <c r="M76" i="24"/>
  <c r="N14" i="24" s="1"/>
  <c r="L76" i="24"/>
  <c r="M14" i="24" s="1"/>
  <c r="K76" i="24"/>
  <c r="L14" i="24" s="1"/>
  <c r="J76" i="24"/>
  <c r="K14" i="24" s="1"/>
  <c r="I76" i="24"/>
  <c r="J14" i="24" s="1"/>
  <c r="H76" i="24"/>
  <c r="I14" i="24" s="1"/>
  <c r="G76" i="24"/>
  <c r="H14" i="24" s="1"/>
  <c r="L74" i="24"/>
  <c r="O18" i="24" s="1"/>
  <c r="K74" i="24"/>
  <c r="N18" i="24" s="1"/>
  <c r="J74" i="24"/>
  <c r="M16" i="24" s="1"/>
  <c r="I74" i="24"/>
  <c r="L18" i="24" s="1"/>
  <c r="H74" i="24"/>
  <c r="K16" i="24" s="1"/>
  <c r="G74" i="24"/>
  <c r="J16" i="24" s="1"/>
  <c r="K72" i="24"/>
  <c r="P28" i="24" s="1"/>
  <c r="J72" i="24"/>
  <c r="O28" i="24" s="1"/>
  <c r="I72" i="24"/>
  <c r="N28" i="24" s="1"/>
  <c r="H72" i="24"/>
  <c r="M28" i="24" s="1"/>
  <c r="G72" i="24"/>
  <c r="L28" i="24" s="1"/>
  <c r="J70" i="24"/>
  <c r="I70" i="24"/>
  <c r="H70" i="24"/>
  <c r="G70" i="24"/>
  <c r="I68" i="24"/>
  <c r="Q22" i="24" s="1"/>
  <c r="H68" i="24"/>
  <c r="G68" i="24"/>
  <c r="H66" i="24"/>
  <c r="G66" i="24"/>
  <c r="G64" i="24"/>
  <c r="Q30" i="24" s="1"/>
  <c r="Q36" i="24" l="1"/>
  <c r="O34" i="24"/>
  <c r="L34" i="24"/>
  <c r="N36" i="24"/>
  <c r="M34" i="24"/>
  <c r="O36" i="24"/>
  <c r="N34" i="24"/>
  <c r="P36" i="24"/>
  <c r="S34" i="24"/>
  <c r="P26" i="24"/>
  <c r="Q32" i="24"/>
  <c r="Q26" i="24"/>
  <c r="R32" i="24"/>
  <c r="S30" i="24"/>
  <c r="O22" i="24"/>
  <c r="P22" i="24"/>
  <c r="M24" i="24"/>
  <c r="L20" i="24"/>
  <c r="N24" i="24"/>
  <c r="M20" i="24"/>
  <c r="O24" i="24"/>
  <c r="N20" i="24"/>
  <c r="P24" i="24"/>
  <c r="O20" i="24"/>
  <c r="L16" i="24"/>
  <c r="O16" i="24"/>
  <c r="G10" i="24"/>
  <c r="M18" i="24"/>
  <c r="N16" i="24"/>
  <c r="J18" i="24"/>
  <c r="K18" i="24"/>
  <c r="S32" i="24" l="1"/>
  <c r="C17" i="23"/>
  <c r="C20" i="23"/>
  <c r="D32" i="24" s="1"/>
  <c r="C21" i="23"/>
  <c r="D34" i="24" s="1"/>
  <c r="J359" i="3" l="1"/>
  <c r="J358" i="3" s="1"/>
  <c r="J320" i="3"/>
  <c r="J336" i="3"/>
  <c r="J322" i="3"/>
  <c r="C14" i="23"/>
  <c r="J199" i="3" l="1"/>
  <c r="J195" i="3"/>
  <c r="J197" i="3"/>
  <c r="J196" i="3"/>
  <c r="J198" i="3"/>
  <c r="J187" i="3" l="1"/>
  <c r="J188" i="3" l="1"/>
  <c r="C15" i="23"/>
  <c r="J177" i="3" l="1"/>
  <c r="J178" i="3"/>
  <c r="J185" i="3"/>
  <c r="J184" i="3"/>
  <c r="J186" i="3"/>
  <c r="J243" i="3" l="1"/>
  <c r="J210" i="3"/>
  <c r="J226" i="3"/>
  <c r="J223" i="3"/>
  <c r="J220" i="3"/>
  <c r="J287" i="3"/>
  <c r="J252" i="3"/>
  <c r="J246" i="3"/>
  <c r="J275" i="3"/>
  <c r="J267" i="3"/>
  <c r="J180" i="3"/>
  <c r="J285" i="3"/>
  <c r="J251" i="3"/>
  <c r="J221" i="3"/>
  <c r="J237" i="3"/>
  <c r="J231" i="3"/>
  <c r="J228" i="3"/>
  <c r="J206" i="3"/>
  <c r="J263" i="3"/>
  <c r="J254" i="3"/>
  <c r="J234" i="3"/>
  <c r="J211" i="3"/>
  <c r="J179" i="3"/>
  <c r="J255" i="3"/>
  <c r="J229" i="3"/>
  <c r="J245" i="3"/>
  <c r="J242" i="3"/>
  <c r="J239" i="3"/>
  <c r="J214" i="3"/>
  <c r="J271" i="3"/>
  <c r="J257" i="3"/>
  <c r="J241" i="3"/>
  <c r="J288" i="3"/>
  <c r="J286" i="3"/>
  <c r="J205" i="3"/>
  <c r="J262" i="3"/>
  <c r="J240" i="3"/>
  <c r="J253" i="3"/>
  <c r="J250" i="3"/>
  <c r="J247" i="3"/>
  <c r="J218" i="3"/>
  <c r="J208" i="3"/>
  <c r="J265" i="3"/>
  <c r="J222" i="3"/>
  <c r="J278" i="3"/>
  <c r="J189" i="3"/>
  <c r="J213" i="3"/>
  <c r="J270" i="3"/>
  <c r="J248" i="3"/>
  <c r="J256" i="3"/>
  <c r="J261" i="3"/>
  <c r="J258" i="3"/>
  <c r="J225" i="3"/>
  <c r="J216" i="3"/>
  <c r="J273" i="3"/>
  <c r="J249" i="3"/>
  <c r="J282" i="3"/>
  <c r="J202" i="3"/>
  <c r="J224" i="3"/>
  <c r="J281" i="3"/>
  <c r="J259" i="3"/>
  <c r="J264" i="3"/>
  <c r="J269" i="3"/>
  <c r="J266" i="3"/>
  <c r="J233" i="3"/>
  <c r="J219" i="3"/>
  <c r="J289" i="3"/>
  <c r="J276" i="3"/>
  <c r="J280" i="3"/>
  <c r="J232" i="3"/>
  <c r="J284" i="3"/>
  <c r="J207" i="3"/>
  <c r="J204" i="3"/>
  <c r="J209" i="3"/>
  <c r="J274" i="3"/>
  <c r="J236" i="3"/>
  <c r="J227" i="3"/>
  <c r="J272" i="3"/>
  <c r="J230" i="3"/>
  <c r="J277" i="3"/>
  <c r="J235" i="3"/>
  <c r="J260" i="3"/>
  <c r="J215" i="3"/>
  <c r="J212" i="3"/>
  <c r="J217" i="3"/>
  <c r="J279" i="3"/>
  <c r="J244" i="3"/>
  <c r="J238" i="3"/>
  <c r="J268" i="3"/>
  <c r="J203" i="3"/>
  <c r="J283" i="3"/>
  <c r="J181" i="3"/>
  <c r="J164" i="3" l="1"/>
  <c r="J169" i="3"/>
  <c r="J165" i="3"/>
  <c r="J167" i="3"/>
  <c r="J163" i="3"/>
  <c r="J166" i="3"/>
  <c r="J170" i="3"/>
  <c r="J171" i="3"/>
  <c r="J190" i="3"/>
  <c r="J191" i="3"/>
  <c r="J176" i="3"/>
  <c r="J201" i="3"/>
  <c r="J200" i="3" s="1"/>
  <c r="J168" i="3"/>
  <c r="J183" i="3" l="1"/>
  <c r="J172" i="3" l="1"/>
  <c r="C13" i="23" l="1"/>
  <c r="J159" i="3" l="1"/>
  <c r="J160" i="3"/>
  <c r="J161" i="3"/>
  <c r="J193" i="3" l="1"/>
  <c r="J153" i="3"/>
  <c r="J155" i="3"/>
  <c r="J154" i="3"/>
  <c r="J194" i="3"/>
  <c r="J158" i="3"/>
  <c r="J157" i="3"/>
  <c r="J156" i="3"/>
  <c r="J192" i="3" l="1"/>
  <c r="J182" i="3" s="1"/>
  <c r="J152" i="3"/>
  <c r="J150" i="3" l="1"/>
  <c r="J149" i="3" s="1"/>
  <c r="C16" i="23" l="1"/>
  <c r="C19" i="23" l="1"/>
  <c r="D30" i="24" s="1"/>
  <c r="C18" i="23"/>
  <c r="D26" i="24" s="1"/>
  <c r="J340" i="3" l="1"/>
  <c r="D28" i="24"/>
  <c r="J342" i="3"/>
  <c r="J343" i="3" l="1"/>
  <c r="J344" i="3"/>
  <c r="J350" i="3"/>
  <c r="J352" i="3"/>
  <c r="J351" i="3"/>
  <c r="J341" i="3" l="1"/>
  <c r="J349" i="3"/>
  <c r="J302" i="3" l="1"/>
  <c r="J292" i="3" l="1"/>
  <c r="J357" i="3"/>
  <c r="J348" i="3"/>
  <c r="J298" i="3"/>
  <c r="C12" i="23"/>
  <c r="J354" i="3" l="1"/>
  <c r="J353" i="3" s="1"/>
  <c r="J174" i="3"/>
  <c r="J299" i="3"/>
  <c r="J573" i="3"/>
  <c r="J568" i="3" s="1"/>
  <c r="J297" i="3" l="1"/>
  <c r="J146" i="3"/>
  <c r="J303" i="3"/>
  <c r="J293" i="3"/>
  <c r="J300" i="3" l="1"/>
  <c r="J301" i="3"/>
  <c r="J121" i="3" l="1"/>
  <c r="J123" i="3"/>
  <c r="J120" i="3" l="1"/>
  <c r="J122" i="3"/>
  <c r="J115" i="3" l="1"/>
  <c r="J116" i="3"/>
  <c r="J119" i="3"/>
  <c r="J118" i="3"/>
  <c r="J114" i="3" l="1"/>
  <c r="C11" i="23" l="1"/>
  <c r="F14" i="23" l="1"/>
  <c r="J81" i="3" l="1"/>
  <c r="J88" i="3"/>
  <c r="J142" i="3" l="1"/>
  <c r="J131" i="3"/>
  <c r="J130" i="3"/>
  <c r="J141" i="3" l="1"/>
  <c r="J135" i="3"/>
  <c r="J145" i="3"/>
  <c r="J136" i="3"/>
  <c r="J144" i="3"/>
  <c r="J133" i="3" l="1"/>
  <c r="J134" i="3"/>
  <c r="J143" i="3"/>
  <c r="J147" i="3" l="1"/>
  <c r="J125" i="3" l="1"/>
  <c r="J124" i="3"/>
  <c r="C10" i="23"/>
  <c r="C9" i="23"/>
  <c r="J117" i="3" l="1"/>
  <c r="J14" i="3" l="1"/>
  <c r="J17" i="3"/>
  <c r="J18" i="3"/>
  <c r="J552" i="3" l="1"/>
  <c r="J550" i="3" s="1"/>
  <c r="J99" i="3" l="1"/>
  <c r="J97" i="3" l="1"/>
  <c r="J96" i="3" l="1"/>
  <c r="J77" i="3" l="1"/>
  <c r="J82" i="3" l="1"/>
  <c r="J80" i="3"/>
  <c r="J85" i="3" l="1"/>
  <c r="J83" i="3" l="1"/>
  <c r="J84" i="3"/>
  <c r="J71" i="3" l="1"/>
  <c r="J90" i="3" l="1"/>
  <c r="J89" i="3" l="1"/>
  <c r="J91" i="3"/>
  <c r="J73" i="3" l="1"/>
  <c r="J63" i="3" l="1"/>
  <c r="J46" i="3" l="1"/>
  <c r="J28" i="3"/>
  <c r="J24" i="3"/>
  <c r="J47" i="3"/>
  <c r="J23" i="3"/>
  <c r="J27" i="3" l="1"/>
  <c r="J26" i="3"/>
  <c r="J548" i="3"/>
  <c r="J52" i="3"/>
  <c r="J29" i="3" l="1"/>
  <c r="J30" i="3" l="1"/>
  <c r="J31" i="3"/>
  <c r="C8" i="23" l="1"/>
  <c r="J16" i="3" l="1"/>
  <c r="J15" i="3" l="1"/>
  <c r="J36" i="3"/>
  <c r="J38" i="3"/>
  <c r="J13" i="3"/>
  <c r="J11" i="3"/>
  <c r="J12" i="3"/>
  <c r="J605" i="3" l="1"/>
  <c r="J604" i="3"/>
  <c r="J606" i="3"/>
  <c r="J600" i="3"/>
  <c r="J602" i="3"/>
  <c r="J601" i="3"/>
  <c r="J327" i="3"/>
  <c r="J326" i="3"/>
  <c r="J104" i="3"/>
  <c r="J100" i="3" s="1"/>
  <c r="J20" i="3"/>
  <c r="J19" i="3"/>
  <c r="J310" i="3"/>
  <c r="J312" i="3"/>
  <c r="J311" i="3"/>
  <c r="J308" i="3"/>
  <c r="J306" i="3"/>
  <c r="J307" i="3"/>
  <c r="J584" i="3" l="1"/>
  <c r="J547" i="3" s="1"/>
  <c r="J45" i="3"/>
  <c r="J40" i="3"/>
  <c r="J129" i="3"/>
  <c r="J347" i="3"/>
  <c r="J346" i="3" s="1"/>
  <c r="J345" i="3" s="1"/>
  <c r="J42" i="3"/>
  <c r="J50" i="3"/>
  <c r="J43" i="3"/>
  <c r="J78" i="3"/>
  <c r="J128" i="3"/>
  <c r="J325" i="3"/>
  <c r="J53" i="3"/>
  <c r="J56" i="3"/>
  <c r="J79" i="3"/>
  <c r="J140" i="3"/>
  <c r="J324" i="3"/>
  <c r="J316" i="3"/>
  <c r="J68" i="3"/>
  <c r="J67" i="3" s="1"/>
  <c r="J139" i="3"/>
  <c r="J60" i="3"/>
  <c r="J58" i="3"/>
  <c r="J34" i="3"/>
  <c r="J339" i="3"/>
  <c r="J338" i="3" s="1"/>
  <c r="J337" i="3" s="1"/>
  <c r="J175" i="3"/>
  <c r="J62" i="3"/>
  <c r="J61" i="3" s="1"/>
  <c r="J49" i="3"/>
  <c r="J35" i="3"/>
  <c r="J132" i="3"/>
  <c r="J148" i="3"/>
  <c r="J173" i="3"/>
  <c r="J66" i="3"/>
  <c r="J65" i="3" s="1"/>
  <c r="J37" i="3"/>
  <c r="J41" i="3"/>
  <c r="J33" i="3"/>
  <c r="J137" i="3"/>
  <c r="J315" i="3"/>
  <c r="J54" i="3"/>
  <c r="J25" i="3"/>
  <c r="J22" i="3" s="1"/>
  <c r="J48" i="3"/>
  <c r="J57" i="3"/>
  <c r="J39" i="3"/>
  <c r="J127" i="3"/>
  <c r="J323" i="3"/>
  <c r="J305" i="3"/>
  <c r="J309" i="3"/>
  <c r="G19" i="46"/>
  <c r="G18" i="46"/>
  <c r="G17" i="46"/>
  <c r="G14" i="46"/>
  <c r="G10" i="46"/>
  <c r="G9" i="46"/>
  <c r="G8" i="46"/>
  <c r="G19" i="45"/>
  <c r="G18" i="45"/>
  <c r="D20" i="45"/>
  <c r="G20" i="45" s="1"/>
  <c r="D15" i="45"/>
  <c r="G11" i="45"/>
  <c r="G9" i="45"/>
  <c r="J51" i="3" l="1"/>
  <c r="J138" i="3"/>
  <c r="J76" i="3"/>
  <c r="J162" i="3"/>
  <c r="J151" i="3" s="1"/>
  <c r="J44" i="3"/>
  <c r="J314" i="3"/>
  <c r="J126" i="3"/>
  <c r="J32" i="3"/>
  <c r="J64" i="3"/>
  <c r="F10" i="23" s="1"/>
  <c r="J321" i="3"/>
  <c r="F19" i="23"/>
  <c r="F20" i="23"/>
  <c r="F21" i="23"/>
  <c r="F18" i="23"/>
  <c r="D20" i="46"/>
  <c r="G24" i="46" s="1"/>
  <c r="G11" i="46"/>
  <c r="D12" i="46"/>
  <c r="D15" i="46"/>
  <c r="G17" i="45"/>
  <c r="D21" i="46"/>
  <c r="D22" i="46" s="1"/>
  <c r="D23" i="46" s="1"/>
  <c r="D12" i="45"/>
  <c r="D21" i="45" s="1"/>
  <c r="G10" i="45"/>
  <c r="G24" i="45"/>
  <c r="G14" i="45"/>
  <c r="G8" i="45"/>
  <c r="G20" i="46" l="1"/>
  <c r="G21" i="46" s="1"/>
  <c r="E21" i="46" s="1"/>
  <c r="E14" i="46" s="1"/>
  <c r="E15" i="46" s="1"/>
  <c r="J113" i="3"/>
  <c r="J313" i="3"/>
  <c r="F17" i="23" s="1"/>
  <c r="D24" i="46"/>
  <c r="D25" i="46" s="1"/>
  <c r="E19" i="46"/>
  <c r="E11" i="46"/>
  <c r="E9" i="46"/>
  <c r="E10" i="46"/>
  <c r="E18" i="46"/>
  <c r="E8" i="46"/>
  <c r="E24" i="46"/>
  <c r="E38" i="46" s="1"/>
  <c r="E37" i="46" s="1"/>
  <c r="E17" i="46"/>
  <c r="G21" i="45"/>
  <c r="E21" i="45" s="1"/>
  <c r="D22" i="45"/>
  <c r="D23" i="45" s="1"/>
  <c r="D24" i="45"/>
  <c r="D25" i="45" s="1"/>
  <c r="E20" i="46" l="1"/>
  <c r="E12" i="46"/>
  <c r="E25" i="46"/>
  <c r="E19" i="45"/>
  <c r="E8" i="45"/>
  <c r="E18" i="45"/>
  <c r="E24" i="45"/>
  <c r="E17" i="45"/>
  <c r="E9" i="45"/>
  <c r="E10" i="45"/>
  <c r="E14" i="45"/>
  <c r="E15" i="45" s="1"/>
  <c r="E11" i="45"/>
  <c r="E20" i="45" l="1"/>
  <c r="E12" i="45"/>
  <c r="E38" i="45"/>
  <c r="E37" i="45" s="1"/>
  <c r="E25" i="45"/>
  <c r="K602" i="3" l="1"/>
  <c r="L602" i="3" s="1"/>
  <c r="K605" i="3"/>
  <c r="L605" i="3" s="1"/>
  <c r="K604" i="3"/>
  <c r="L604" i="3" s="1"/>
  <c r="K606" i="3"/>
  <c r="L606" i="3" s="1"/>
  <c r="K601" i="3"/>
  <c r="L601" i="3" s="1"/>
  <c r="K600" i="3"/>
  <c r="L600" i="3" s="1"/>
  <c r="K310" i="3"/>
  <c r="L310" i="3" s="1"/>
  <c r="K312" i="3"/>
  <c r="L312" i="3" s="1"/>
  <c r="K311" i="3"/>
  <c r="L311" i="3" s="1"/>
  <c r="K306" i="3"/>
  <c r="L306" i="3" s="1"/>
  <c r="K308" i="3"/>
  <c r="L308" i="3" s="1"/>
  <c r="K307" i="3"/>
  <c r="L307" i="3" s="1"/>
  <c r="K356" i="3"/>
  <c r="L356" i="3" s="1"/>
  <c r="K610" i="3" l="1"/>
  <c r="L610" i="3" s="1"/>
  <c r="K355" i="3"/>
  <c r="L355" i="3" s="1"/>
  <c r="K608" i="3"/>
  <c r="L608" i="3" s="1"/>
  <c r="L607" i="3" s="1"/>
  <c r="K611" i="3"/>
  <c r="L611" i="3" s="1"/>
  <c r="K588" i="3"/>
  <c r="L588" i="3" s="1"/>
  <c r="K594" i="3"/>
  <c r="L594" i="3" s="1"/>
  <c r="K591" i="3"/>
  <c r="L591" i="3" s="1"/>
  <c r="K597" i="3"/>
  <c r="L597" i="3" s="1"/>
  <c r="K586" i="3"/>
  <c r="L586" i="3" s="1"/>
  <c r="K589" i="3"/>
  <c r="L589" i="3" s="1"/>
  <c r="K595" i="3"/>
  <c r="L595" i="3" s="1"/>
  <c r="K596" i="3"/>
  <c r="L596" i="3" s="1"/>
  <c r="K593" i="3"/>
  <c r="L593" i="3" s="1"/>
  <c r="K587" i="3"/>
  <c r="L587" i="3" s="1"/>
  <c r="K592" i="3"/>
  <c r="L592" i="3" s="1"/>
  <c r="K590" i="3"/>
  <c r="L590" i="3" s="1"/>
  <c r="K598" i="3"/>
  <c r="L598" i="3" s="1"/>
  <c r="K556" i="3"/>
  <c r="L556" i="3" s="1"/>
  <c r="K555" i="3"/>
  <c r="L555" i="3" s="1"/>
  <c r="K566" i="3"/>
  <c r="L566" i="3" s="1"/>
  <c r="K583" i="3"/>
  <c r="L583" i="3" s="1"/>
  <c r="K582" i="3"/>
  <c r="L582" i="3" s="1"/>
  <c r="K576" i="3"/>
  <c r="L576" i="3" s="1"/>
  <c r="K574" i="3"/>
  <c r="L574" i="3" s="1"/>
  <c r="K575" i="3"/>
  <c r="L575" i="3" s="1"/>
  <c r="K577" i="3"/>
  <c r="L577" i="3" s="1"/>
  <c r="K573" i="3"/>
  <c r="L573" i="3" s="1"/>
  <c r="K579" i="3"/>
  <c r="L579" i="3" s="1"/>
  <c r="K578" i="3"/>
  <c r="L578" i="3" s="1"/>
  <c r="K571" i="3"/>
  <c r="L571" i="3" s="1"/>
  <c r="K572" i="3"/>
  <c r="L572" i="3" s="1"/>
  <c r="K569" i="3"/>
  <c r="L569" i="3" s="1"/>
  <c r="K580" i="3"/>
  <c r="L580" i="3" s="1"/>
  <c r="K570" i="3"/>
  <c r="L570" i="3" s="1"/>
  <c r="K562" i="3"/>
  <c r="L562" i="3" s="1"/>
  <c r="K565" i="3"/>
  <c r="L565" i="3" s="1"/>
  <c r="K563" i="3"/>
  <c r="L563" i="3" s="1"/>
  <c r="K564" i="3"/>
  <c r="L564" i="3" s="1"/>
  <c r="K567" i="3"/>
  <c r="L567" i="3" s="1"/>
  <c r="K559" i="3"/>
  <c r="L559" i="3" s="1"/>
  <c r="K560" i="3"/>
  <c r="L560" i="3" s="1"/>
  <c r="K553" i="3"/>
  <c r="L553" i="3" s="1"/>
  <c r="K554" i="3"/>
  <c r="L554" i="3" s="1"/>
  <c r="K557" i="3"/>
  <c r="L557" i="3" s="1"/>
  <c r="K552" i="3"/>
  <c r="L552" i="3" s="1"/>
  <c r="K549" i="3"/>
  <c r="L549" i="3" s="1"/>
  <c r="K551" i="3"/>
  <c r="L551" i="3" s="1"/>
  <c r="K507" i="3"/>
  <c r="L507" i="3" s="1"/>
  <c r="K503" i="3"/>
  <c r="L503" i="3" s="1"/>
  <c r="K498" i="3"/>
  <c r="L498" i="3" s="1"/>
  <c r="K504" i="3"/>
  <c r="L504" i="3" s="1"/>
  <c r="K508" i="3"/>
  <c r="L508" i="3" s="1"/>
  <c r="K499" i="3"/>
  <c r="L499" i="3" s="1"/>
  <c r="K500" i="3"/>
  <c r="L500" i="3" s="1"/>
  <c r="K505" i="3"/>
  <c r="L505" i="3" s="1"/>
  <c r="K497" i="3"/>
  <c r="L497" i="3" s="1"/>
  <c r="K501" i="3"/>
  <c r="L501" i="3" s="1"/>
  <c r="K403" i="3"/>
  <c r="L403" i="3" s="1"/>
  <c r="K404" i="3"/>
  <c r="L404" i="3" s="1"/>
  <c r="K451" i="3"/>
  <c r="L451" i="3" s="1"/>
  <c r="K452" i="3"/>
  <c r="L452" i="3" s="1"/>
  <c r="K376" i="3"/>
  <c r="L376" i="3" s="1"/>
  <c r="K392" i="3"/>
  <c r="L392" i="3" s="1"/>
  <c r="K453" i="3"/>
  <c r="L453" i="3" s="1"/>
  <c r="K454" i="3"/>
  <c r="L454" i="3" s="1"/>
  <c r="K385" i="3"/>
  <c r="L385" i="3" s="1"/>
  <c r="K106" i="3"/>
  <c r="L106" i="3" s="1"/>
  <c r="K99" i="3"/>
  <c r="L99" i="3" s="1"/>
  <c r="K389" i="3"/>
  <c r="L389" i="3" s="1"/>
  <c r="K495" i="3"/>
  <c r="L495" i="3" s="1"/>
  <c r="K409" i="3"/>
  <c r="L409" i="3" s="1"/>
  <c r="K425" i="3"/>
  <c r="L425" i="3" s="1"/>
  <c r="K444" i="3"/>
  <c r="L444" i="3" s="1"/>
  <c r="K380" i="3"/>
  <c r="L380" i="3" s="1"/>
  <c r="K462" i="3"/>
  <c r="L462" i="3" s="1"/>
  <c r="K524" i="3"/>
  <c r="L524" i="3" s="1"/>
  <c r="K377" i="3"/>
  <c r="L377" i="3" s="1"/>
  <c r="K405" i="3"/>
  <c r="L405" i="3" s="1"/>
  <c r="K422" i="3"/>
  <c r="L422" i="3" s="1"/>
  <c r="K438" i="3"/>
  <c r="L438" i="3" s="1"/>
  <c r="K546" i="3"/>
  <c r="L546" i="3" s="1"/>
  <c r="K406" i="3"/>
  <c r="L406" i="3" s="1"/>
  <c r="K423" i="3"/>
  <c r="L423" i="3" s="1"/>
  <c r="K439" i="3"/>
  <c r="L439" i="3" s="1"/>
  <c r="K517" i="3"/>
  <c r="L517" i="3" s="1"/>
  <c r="K374" i="3"/>
  <c r="L374" i="3" s="1"/>
  <c r="K492" i="3"/>
  <c r="L492" i="3" s="1"/>
  <c r="K397" i="3"/>
  <c r="L397" i="3" s="1"/>
  <c r="K416" i="3"/>
  <c r="L416" i="3" s="1"/>
  <c r="K432" i="3"/>
  <c r="L432" i="3" s="1"/>
  <c r="K469" i="3"/>
  <c r="L469" i="3" s="1"/>
  <c r="K530" i="3"/>
  <c r="L530" i="3" s="1"/>
  <c r="K510" i="3"/>
  <c r="L510" i="3" s="1"/>
  <c r="K487" i="3"/>
  <c r="L487" i="3" s="1"/>
  <c r="K449" i="3"/>
  <c r="L449" i="3" s="1"/>
  <c r="K515" i="3"/>
  <c r="L515" i="3" s="1"/>
  <c r="K378" i="3"/>
  <c r="L378" i="3" s="1"/>
  <c r="K459" i="3"/>
  <c r="L459" i="3" s="1"/>
  <c r="K521" i="3"/>
  <c r="L521" i="3" s="1"/>
  <c r="K384" i="3"/>
  <c r="L384" i="3" s="1"/>
  <c r="K460" i="3"/>
  <c r="L460" i="3" s="1"/>
  <c r="K372" i="3"/>
  <c r="L372" i="3" s="1"/>
  <c r="K472" i="3"/>
  <c r="L472" i="3" s="1"/>
  <c r="K535" i="3"/>
  <c r="L535" i="3" s="1"/>
  <c r="K381" i="3"/>
  <c r="L381" i="3" s="1"/>
  <c r="K410" i="3"/>
  <c r="L410" i="3" s="1"/>
  <c r="K426" i="3"/>
  <c r="L426" i="3" s="1"/>
  <c r="K448" i="3"/>
  <c r="L448" i="3" s="1"/>
  <c r="K514" i="3"/>
  <c r="L514" i="3" s="1"/>
  <c r="K102" i="3"/>
  <c r="L102" i="3" s="1"/>
  <c r="K382" i="3"/>
  <c r="L382" i="3" s="1"/>
  <c r="K411" i="3"/>
  <c r="L411" i="3" s="1"/>
  <c r="K427" i="3"/>
  <c r="L427" i="3" s="1"/>
  <c r="K466" i="3"/>
  <c r="L466" i="3" s="1"/>
  <c r="K528" i="3"/>
  <c r="L528" i="3" s="1"/>
  <c r="K388" i="3"/>
  <c r="L388" i="3" s="1"/>
  <c r="K518" i="3"/>
  <c r="L518" i="3" s="1"/>
  <c r="K379" i="3"/>
  <c r="L379" i="3" s="1"/>
  <c r="K401" i="3"/>
  <c r="L401" i="3" s="1"/>
  <c r="K420" i="3"/>
  <c r="L420" i="3" s="1"/>
  <c r="K436" i="3"/>
  <c r="L436" i="3" s="1"/>
  <c r="K479" i="3"/>
  <c r="L479" i="3" s="1"/>
  <c r="K542" i="3"/>
  <c r="L542" i="3" s="1"/>
  <c r="K413" i="3"/>
  <c r="L413" i="3" s="1"/>
  <c r="K429" i="3"/>
  <c r="L429" i="3" s="1"/>
  <c r="K522" i="3"/>
  <c r="L522" i="3" s="1"/>
  <c r="K373" i="3"/>
  <c r="L373" i="3" s="1"/>
  <c r="K464" i="3"/>
  <c r="L464" i="3" s="1"/>
  <c r="K527" i="3"/>
  <c r="L527" i="3" s="1"/>
  <c r="K470" i="3"/>
  <c r="L470" i="3" s="1"/>
  <c r="K532" i="3"/>
  <c r="L532" i="3" s="1"/>
  <c r="K394" i="3"/>
  <c r="L394" i="3" s="1"/>
  <c r="K417" i="3"/>
  <c r="L417" i="3" s="1"/>
  <c r="K433" i="3"/>
  <c r="L433" i="3" s="1"/>
  <c r="K471" i="3"/>
  <c r="L471" i="3" s="1"/>
  <c r="K390" i="3"/>
  <c r="L390" i="3" s="1"/>
  <c r="K486" i="3"/>
  <c r="L486" i="3" s="1"/>
  <c r="K545" i="3"/>
  <c r="L545" i="3" s="1"/>
  <c r="K414" i="3"/>
  <c r="L414" i="3" s="1"/>
  <c r="K430" i="3"/>
  <c r="L430" i="3" s="1"/>
  <c r="K525" i="3"/>
  <c r="L525" i="3" s="1"/>
  <c r="K396" i="3"/>
  <c r="L396" i="3" s="1"/>
  <c r="K415" i="3"/>
  <c r="L415" i="3" s="1"/>
  <c r="K431" i="3"/>
  <c r="L431" i="3" s="1"/>
  <c r="K476" i="3"/>
  <c r="L476" i="3" s="1"/>
  <c r="K539" i="3"/>
  <c r="L539" i="3" s="1"/>
  <c r="K467" i="3"/>
  <c r="L467" i="3" s="1"/>
  <c r="K529" i="3"/>
  <c r="L529" i="3" s="1"/>
  <c r="K383" i="3"/>
  <c r="L383" i="3" s="1"/>
  <c r="K408" i="3"/>
  <c r="L408" i="3" s="1"/>
  <c r="K424" i="3"/>
  <c r="L424" i="3" s="1"/>
  <c r="K441" i="3"/>
  <c r="L441" i="3" s="1"/>
  <c r="L440" i="3" s="1"/>
  <c r="K494" i="3"/>
  <c r="L494" i="3" s="1"/>
  <c r="K101" i="3"/>
  <c r="L101" i="3" s="1"/>
  <c r="K534" i="3"/>
  <c r="L534" i="3" s="1"/>
  <c r="K395" i="3"/>
  <c r="L395" i="3" s="1"/>
  <c r="K463" i="3"/>
  <c r="L463" i="3" s="1"/>
  <c r="K475" i="3"/>
  <c r="L475" i="3" s="1"/>
  <c r="K538" i="3"/>
  <c r="L538" i="3" s="1"/>
  <c r="K375" i="3"/>
  <c r="L375" i="3" s="1"/>
  <c r="K481" i="3"/>
  <c r="L481" i="3" s="1"/>
  <c r="L480" i="3" s="1"/>
  <c r="K543" i="3"/>
  <c r="L543" i="3" s="1"/>
  <c r="K398" i="3"/>
  <c r="L398" i="3" s="1"/>
  <c r="K484" i="3"/>
  <c r="L484" i="3" s="1"/>
  <c r="K445" i="3"/>
  <c r="L445" i="3" s="1"/>
  <c r="K511" i="3"/>
  <c r="L511" i="3" s="1"/>
  <c r="K399" i="3"/>
  <c r="L399" i="3" s="1"/>
  <c r="K418" i="3"/>
  <c r="L418" i="3" s="1"/>
  <c r="K434" i="3"/>
  <c r="L434" i="3" s="1"/>
  <c r="K536" i="3"/>
  <c r="L536" i="3" s="1"/>
  <c r="K386" i="3"/>
  <c r="L386" i="3" s="1"/>
  <c r="K400" i="3"/>
  <c r="L400" i="3" s="1"/>
  <c r="K419" i="3"/>
  <c r="L419" i="3" s="1"/>
  <c r="K435" i="3"/>
  <c r="L435" i="3" s="1"/>
  <c r="K491" i="3"/>
  <c r="L491" i="3" s="1"/>
  <c r="K477" i="3"/>
  <c r="L477" i="3" s="1"/>
  <c r="K540" i="3"/>
  <c r="L540" i="3" s="1"/>
  <c r="K393" i="3"/>
  <c r="L393" i="3" s="1"/>
  <c r="K412" i="3"/>
  <c r="L412" i="3" s="1"/>
  <c r="K428" i="3"/>
  <c r="L428" i="3" s="1"/>
  <c r="K457" i="3"/>
  <c r="L457" i="3" s="1"/>
  <c r="K519" i="3"/>
  <c r="L519" i="3" s="1"/>
  <c r="K421" i="3"/>
  <c r="L421" i="3" s="1"/>
  <c r="K437" i="3"/>
  <c r="L437" i="3" s="1"/>
  <c r="K544" i="3"/>
  <c r="L544" i="3" s="1"/>
  <c r="K474" i="3"/>
  <c r="L474" i="3" s="1"/>
  <c r="K391" i="3"/>
  <c r="L391" i="3" s="1"/>
  <c r="K488" i="3"/>
  <c r="L488" i="3" s="1"/>
  <c r="K366" i="3"/>
  <c r="L366" i="3" s="1"/>
  <c r="K108" i="3"/>
  <c r="L108" i="3" s="1"/>
  <c r="K367" i="3"/>
  <c r="L367" i="3" s="1"/>
  <c r="K364" i="3"/>
  <c r="L364" i="3" s="1"/>
  <c r="K110" i="3"/>
  <c r="L110" i="3" s="1"/>
  <c r="K103" i="3"/>
  <c r="L103" i="3" s="1"/>
  <c r="K365" i="3"/>
  <c r="L365" i="3" s="1"/>
  <c r="K370" i="3"/>
  <c r="L370" i="3" s="1"/>
  <c r="K111" i="3"/>
  <c r="L111" i="3" s="1"/>
  <c r="K369" i="3"/>
  <c r="L369" i="3" s="1"/>
  <c r="K368" i="3"/>
  <c r="L368" i="3" s="1"/>
  <c r="K107" i="3"/>
  <c r="L107" i="3" s="1"/>
  <c r="K109" i="3"/>
  <c r="L109" i="3" s="1"/>
  <c r="K112" i="3"/>
  <c r="L112" i="3" s="1"/>
  <c r="K363" i="3"/>
  <c r="L363" i="3" s="1"/>
  <c r="K28" i="3"/>
  <c r="L28" i="3" s="1"/>
  <c r="K27" i="3"/>
  <c r="L27" i="3" s="1"/>
  <c r="K318" i="3"/>
  <c r="L318" i="3" s="1"/>
  <c r="K330" i="3"/>
  <c r="L330" i="3" s="1"/>
  <c r="K331" i="3"/>
  <c r="L331" i="3" s="1"/>
  <c r="K350" i="3"/>
  <c r="L350" i="3" s="1"/>
  <c r="K89" i="3"/>
  <c r="L89" i="3" s="1"/>
  <c r="K335" i="3"/>
  <c r="L335" i="3" s="1"/>
  <c r="K334" i="3"/>
  <c r="L334" i="3" s="1"/>
  <c r="K332" i="3"/>
  <c r="L332" i="3" s="1"/>
  <c r="K333" i="3"/>
  <c r="L333" i="3" s="1"/>
  <c r="K329" i="3"/>
  <c r="L329" i="3" s="1"/>
  <c r="K317" i="3"/>
  <c r="L317" i="3" s="1"/>
  <c r="K351" i="3"/>
  <c r="L351" i="3" s="1"/>
  <c r="K328" i="3"/>
  <c r="L328" i="3" s="1"/>
  <c r="K319" i="3"/>
  <c r="L319" i="3" s="1"/>
  <c r="K359" i="3"/>
  <c r="L359" i="3" s="1"/>
  <c r="K357" i="3"/>
  <c r="L357" i="3" s="1"/>
  <c r="K134" i="3"/>
  <c r="L134" i="3" s="1"/>
  <c r="K135" i="3"/>
  <c r="L135" i="3" s="1"/>
  <c r="K286" i="3"/>
  <c r="L286" i="3" s="1"/>
  <c r="K285" i="3"/>
  <c r="L285" i="3" s="1"/>
  <c r="K82" i="3"/>
  <c r="L82" i="3" s="1"/>
  <c r="K81" i="3"/>
  <c r="L81" i="3" s="1"/>
  <c r="K297" i="3"/>
  <c r="L297" i="3" s="1"/>
  <c r="K302" i="3"/>
  <c r="L302" i="3" s="1"/>
  <c r="K299" i="3"/>
  <c r="L299" i="3" s="1"/>
  <c r="K298" i="3"/>
  <c r="L298" i="3" s="1"/>
  <c r="K322" i="3"/>
  <c r="L322" i="3" s="1"/>
  <c r="K348" i="3"/>
  <c r="L348" i="3" s="1"/>
  <c r="K352" i="3"/>
  <c r="L352" i="3" s="1"/>
  <c r="K320" i="3"/>
  <c r="L320" i="3" s="1"/>
  <c r="K336" i="3"/>
  <c r="L336" i="3" s="1"/>
  <c r="K199" i="3"/>
  <c r="L199" i="3" s="1"/>
  <c r="K188" i="3"/>
  <c r="L188" i="3" s="1"/>
  <c r="K187" i="3"/>
  <c r="L187" i="3" s="1"/>
  <c r="K184" i="3"/>
  <c r="L184" i="3" s="1"/>
  <c r="K194" i="3"/>
  <c r="L194" i="3" s="1"/>
  <c r="K186" i="3"/>
  <c r="L186" i="3" s="1"/>
  <c r="K195" i="3"/>
  <c r="L195" i="3" s="1"/>
  <c r="K196" i="3"/>
  <c r="L196" i="3" s="1"/>
  <c r="K189" i="3"/>
  <c r="L189" i="3" s="1"/>
  <c r="K198" i="3"/>
  <c r="L198" i="3" s="1"/>
  <c r="K197" i="3"/>
  <c r="L197" i="3" s="1"/>
  <c r="K191" i="3"/>
  <c r="L191" i="3" s="1"/>
  <c r="K185" i="3"/>
  <c r="L185" i="3" s="1"/>
  <c r="K190" i="3"/>
  <c r="L190" i="3" s="1"/>
  <c r="K193" i="3"/>
  <c r="L193" i="3" s="1"/>
  <c r="K177" i="3"/>
  <c r="L177" i="3" s="1"/>
  <c r="K178" i="3"/>
  <c r="L178" i="3" s="1"/>
  <c r="K243" i="3"/>
  <c r="L243" i="3" s="1"/>
  <c r="K275" i="3"/>
  <c r="L275" i="3" s="1"/>
  <c r="K251" i="3"/>
  <c r="L251" i="3" s="1"/>
  <c r="K234" i="3"/>
  <c r="L234" i="3" s="1"/>
  <c r="K255" i="3"/>
  <c r="L255" i="3" s="1"/>
  <c r="K262" i="3"/>
  <c r="L262" i="3" s="1"/>
  <c r="K247" i="3"/>
  <c r="L247" i="3" s="1"/>
  <c r="K222" i="3"/>
  <c r="L222" i="3" s="1"/>
  <c r="K270" i="3"/>
  <c r="L270" i="3" s="1"/>
  <c r="K258" i="3"/>
  <c r="L258" i="3" s="1"/>
  <c r="K249" i="3"/>
  <c r="L249" i="3" s="1"/>
  <c r="K281" i="3"/>
  <c r="L281" i="3" s="1"/>
  <c r="K266" i="3"/>
  <c r="L266" i="3" s="1"/>
  <c r="K276" i="3"/>
  <c r="L276" i="3" s="1"/>
  <c r="K207" i="3"/>
  <c r="L207" i="3" s="1"/>
  <c r="K277" i="3"/>
  <c r="L277" i="3" s="1"/>
  <c r="K238" i="3"/>
  <c r="L238" i="3" s="1"/>
  <c r="K220" i="3"/>
  <c r="L220" i="3" s="1"/>
  <c r="K228" i="3"/>
  <c r="L228" i="3" s="1"/>
  <c r="K229" i="3"/>
  <c r="L229" i="3" s="1"/>
  <c r="K214" i="3"/>
  <c r="L214" i="3" s="1"/>
  <c r="K288" i="3"/>
  <c r="L288" i="3" s="1"/>
  <c r="K236" i="3"/>
  <c r="L236" i="3" s="1"/>
  <c r="K212" i="3"/>
  <c r="L212" i="3" s="1"/>
  <c r="K283" i="3"/>
  <c r="L283" i="3" s="1"/>
  <c r="K210" i="3"/>
  <c r="L210" i="3" s="1"/>
  <c r="K287" i="3"/>
  <c r="L287" i="3" s="1"/>
  <c r="K267" i="3"/>
  <c r="L267" i="3" s="1"/>
  <c r="K221" i="3"/>
  <c r="L221" i="3" s="1"/>
  <c r="K206" i="3"/>
  <c r="L206" i="3" s="1"/>
  <c r="K211" i="3"/>
  <c r="L211" i="3" s="1"/>
  <c r="K240" i="3"/>
  <c r="L240" i="3" s="1"/>
  <c r="K218" i="3"/>
  <c r="L218" i="3" s="1"/>
  <c r="K278" i="3"/>
  <c r="L278" i="3" s="1"/>
  <c r="K248" i="3"/>
  <c r="L248" i="3" s="1"/>
  <c r="K225" i="3"/>
  <c r="L225" i="3" s="1"/>
  <c r="K259" i="3"/>
  <c r="L259" i="3" s="1"/>
  <c r="K233" i="3"/>
  <c r="L233" i="3" s="1"/>
  <c r="K280" i="3"/>
  <c r="L280" i="3" s="1"/>
  <c r="K227" i="3"/>
  <c r="L227" i="3" s="1"/>
  <c r="K235" i="3"/>
  <c r="L235" i="3" s="1"/>
  <c r="K217" i="3"/>
  <c r="L217" i="3" s="1"/>
  <c r="K245" i="3"/>
  <c r="L245" i="3" s="1"/>
  <c r="K271" i="3"/>
  <c r="L271" i="3" s="1"/>
  <c r="K181" i="3"/>
  <c r="L181" i="3" s="1"/>
  <c r="K282" i="3"/>
  <c r="L282" i="3" s="1"/>
  <c r="K204" i="3"/>
  <c r="L204" i="3" s="1"/>
  <c r="K268" i="3"/>
  <c r="L268" i="3" s="1"/>
  <c r="K226" i="3"/>
  <c r="L226" i="3" s="1"/>
  <c r="K180" i="3"/>
  <c r="L180" i="3" s="1"/>
  <c r="K237" i="3"/>
  <c r="L237" i="3" s="1"/>
  <c r="K263" i="3"/>
  <c r="L263" i="3" s="1"/>
  <c r="K179" i="3"/>
  <c r="L179" i="3" s="1"/>
  <c r="K253" i="3"/>
  <c r="L253" i="3" s="1"/>
  <c r="K208" i="3"/>
  <c r="L208" i="3" s="1"/>
  <c r="K256" i="3"/>
  <c r="L256" i="3" s="1"/>
  <c r="K216" i="3"/>
  <c r="L216" i="3" s="1"/>
  <c r="K202" i="3"/>
  <c r="L202" i="3" s="1"/>
  <c r="K264" i="3"/>
  <c r="L264" i="3" s="1"/>
  <c r="K219" i="3"/>
  <c r="L219" i="3" s="1"/>
  <c r="K232" i="3"/>
  <c r="L232" i="3" s="1"/>
  <c r="K209" i="3"/>
  <c r="L209" i="3" s="1"/>
  <c r="K272" i="3"/>
  <c r="L272" i="3" s="1"/>
  <c r="K279" i="3"/>
  <c r="L279" i="3" s="1"/>
  <c r="K203" i="3"/>
  <c r="L203" i="3" s="1"/>
  <c r="K252" i="3"/>
  <c r="L252" i="3" s="1"/>
  <c r="K242" i="3"/>
  <c r="L242" i="3" s="1"/>
  <c r="K257" i="3"/>
  <c r="L257" i="3" s="1"/>
  <c r="K260" i="3"/>
  <c r="L260" i="3" s="1"/>
  <c r="K215" i="3"/>
  <c r="L215" i="3" s="1"/>
  <c r="K246" i="3"/>
  <c r="L246" i="3" s="1"/>
  <c r="K231" i="3"/>
  <c r="L231" i="3" s="1"/>
  <c r="K254" i="3"/>
  <c r="L254" i="3" s="1"/>
  <c r="K172" i="3"/>
  <c r="L172" i="3" s="1"/>
  <c r="K205" i="3"/>
  <c r="L205" i="3" s="1"/>
  <c r="K250" i="3"/>
  <c r="L250" i="3" s="1"/>
  <c r="K265" i="3"/>
  <c r="L265" i="3" s="1"/>
  <c r="K213" i="3"/>
  <c r="L213" i="3" s="1"/>
  <c r="K261" i="3"/>
  <c r="L261" i="3" s="1"/>
  <c r="K273" i="3"/>
  <c r="L273" i="3" s="1"/>
  <c r="K224" i="3"/>
  <c r="L224" i="3" s="1"/>
  <c r="K269" i="3"/>
  <c r="L269" i="3" s="1"/>
  <c r="K289" i="3"/>
  <c r="L289" i="3" s="1"/>
  <c r="K284" i="3"/>
  <c r="L284" i="3" s="1"/>
  <c r="K230" i="3"/>
  <c r="L230" i="3" s="1"/>
  <c r="K223" i="3"/>
  <c r="L223" i="3" s="1"/>
  <c r="K239" i="3"/>
  <c r="L239" i="3" s="1"/>
  <c r="K241" i="3"/>
  <c r="L241" i="3" s="1"/>
  <c r="K274" i="3"/>
  <c r="L274" i="3" s="1"/>
  <c r="K244" i="3"/>
  <c r="L244" i="3" s="1"/>
  <c r="K164" i="3"/>
  <c r="L164" i="3" s="1"/>
  <c r="K167" i="3"/>
  <c r="L167" i="3" s="1"/>
  <c r="K171" i="3"/>
  <c r="L171" i="3" s="1"/>
  <c r="K168" i="3"/>
  <c r="L168" i="3" s="1"/>
  <c r="K163" i="3"/>
  <c r="L163" i="3" s="1"/>
  <c r="K169" i="3"/>
  <c r="L169" i="3" s="1"/>
  <c r="K165" i="3"/>
  <c r="L165" i="3" s="1"/>
  <c r="K166" i="3"/>
  <c r="L166" i="3" s="1"/>
  <c r="K170" i="3"/>
  <c r="L170" i="3" s="1"/>
  <c r="K160" i="3"/>
  <c r="L160" i="3" s="1"/>
  <c r="K161" i="3"/>
  <c r="L161" i="3" s="1"/>
  <c r="K159" i="3"/>
  <c r="L159" i="3" s="1"/>
  <c r="K154" i="3"/>
  <c r="L154" i="3" s="1"/>
  <c r="K153" i="3"/>
  <c r="L153" i="3" s="1"/>
  <c r="K157" i="3"/>
  <c r="L157" i="3" s="1"/>
  <c r="K155" i="3"/>
  <c r="L155" i="3" s="1"/>
  <c r="K156" i="3"/>
  <c r="L156" i="3" s="1"/>
  <c r="K150" i="3"/>
  <c r="L150" i="3" s="1"/>
  <c r="K292" i="3"/>
  <c r="L292" i="3" s="1"/>
  <c r="K293" i="3"/>
  <c r="L293" i="3" s="1"/>
  <c r="K343" i="3"/>
  <c r="L343" i="3" s="1"/>
  <c r="K344" i="3"/>
  <c r="L344" i="3" s="1"/>
  <c r="K301" i="3"/>
  <c r="L301" i="3" s="1"/>
  <c r="K300" i="3"/>
  <c r="L300" i="3" s="1"/>
  <c r="K340" i="3"/>
  <c r="L340" i="3" s="1"/>
  <c r="K303" i="3"/>
  <c r="L303" i="3" s="1"/>
  <c r="K342" i="3"/>
  <c r="L342" i="3" s="1"/>
  <c r="K116" i="3"/>
  <c r="L116" i="3" s="1"/>
  <c r="K119" i="3"/>
  <c r="L119" i="3" s="1"/>
  <c r="K124" i="3"/>
  <c r="L124" i="3" s="1"/>
  <c r="K121" i="3"/>
  <c r="L121" i="3" s="1"/>
  <c r="K120" i="3"/>
  <c r="L120" i="3" s="1"/>
  <c r="K122" i="3"/>
  <c r="L122" i="3" s="1"/>
  <c r="K118" i="3"/>
  <c r="L118" i="3" s="1"/>
  <c r="K115" i="3"/>
  <c r="L115" i="3" s="1"/>
  <c r="K123" i="3"/>
  <c r="L123" i="3" s="1"/>
  <c r="K174" i="3"/>
  <c r="L174" i="3" s="1"/>
  <c r="K125" i="3"/>
  <c r="L125" i="3" s="1"/>
  <c r="K136" i="3"/>
  <c r="L136" i="3" s="1"/>
  <c r="K144" i="3"/>
  <c r="L144" i="3" s="1"/>
  <c r="K327" i="3"/>
  <c r="L327" i="3" s="1"/>
  <c r="K133" i="3"/>
  <c r="L133" i="3" s="1"/>
  <c r="K131" i="3"/>
  <c r="L131" i="3" s="1"/>
  <c r="K147" i="3"/>
  <c r="L147" i="3" s="1"/>
  <c r="K146" i="3"/>
  <c r="L146" i="3" s="1"/>
  <c r="K142" i="3"/>
  <c r="L142" i="3" s="1"/>
  <c r="K141" i="3"/>
  <c r="L141" i="3" s="1"/>
  <c r="K143" i="3"/>
  <c r="L143" i="3" s="1"/>
  <c r="K130" i="3"/>
  <c r="L130" i="3" s="1"/>
  <c r="K145" i="3"/>
  <c r="L145" i="3" s="1"/>
  <c r="K326" i="3"/>
  <c r="L326" i="3" s="1"/>
  <c r="K104" i="3"/>
  <c r="L104" i="3" s="1"/>
  <c r="K83" i="3"/>
  <c r="L83" i="3" s="1"/>
  <c r="K84" i="3"/>
  <c r="L84" i="3" s="1"/>
  <c r="K71" i="3"/>
  <c r="L71" i="3" s="1"/>
  <c r="K85" i="3"/>
  <c r="L85" i="3" s="1"/>
  <c r="K87" i="3"/>
  <c r="K72" i="3"/>
  <c r="K91" i="3"/>
  <c r="L91" i="3" s="1"/>
  <c r="K90" i="3"/>
  <c r="L90" i="3" s="1"/>
  <c r="K74" i="3"/>
  <c r="K77" i="3"/>
  <c r="L77" i="3" s="1"/>
  <c r="K75" i="3"/>
  <c r="K80" i="3"/>
  <c r="L80" i="3" s="1"/>
  <c r="K96" i="3"/>
  <c r="L96" i="3" s="1"/>
  <c r="K88" i="3"/>
  <c r="L88" i="3" s="1"/>
  <c r="K73" i="3"/>
  <c r="L73" i="3" s="1"/>
  <c r="K97" i="3"/>
  <c r="L97" i="3" s="1"/>
  <c r="K26" i="3"/>
  <c r="L26" i="3" s="1"/>
  <c r="K38" i="3"/>
  <c r="L38" i="3" s="1"/>
  <c r="K36" i="3"/>
  <c r="L36" i="3" s="1"/>
  <c r="K24" i="3"/>
  <c r="L24" i="3" s="1"/>
  <c r="K29" i="3"/>
  <c r="L29" i="3" s="1"/>
  <c r="K23" i="3"/>
  <c r="L23" i="3" s="1"/>
  <c r="K30" i="3"/>
  <c r="L30" i="3" s="1"/>
  <c r="K31" i="3"/>
  <c r="L31" i="3" s="1"/>
  <c r="K46" i="3"/>
  <c r="L46" i="3" s="1"/>
  <c r="K47" i="3"/>
  <c r="L47" i="3" s="1"/>
  <c r="K52" i="3"/>
  <c r="L52" i="3" s="1"/>
  <c r="K63" i="3"/>
  <c r="L63" i="3" s="1"/>
  <c r="K15" i="3"/>
  <c r="L15" i="3" s="1"/>
  <c r="K11" i="3"/>
  <c r="L11" i="3" s="1"/>
  <c r="K17" i="3"/>
  <c r="L17" i="3" s="1"/>
  <c r="K18" i="3"/>
  <c r="L18" i="3" s="1"/>
  <c r="K16" i="3"/>
  <c r="L16" i="3" s="1"/>
  <c r="K19" i="3"/>
  <c r="L19" i="3" s="1"/>
  <c r="K14" i="3"/>
  <c r="L14" i="3" s="1"/>
  <c r="K12" i="3"/>
  <c r="L12" i="3" s="1"/>
  <c r="K13" i="3"/>
  <c r="L13" i="3" s="1"/>
  <c r="K20" i="3"/>
  <c r="L20" i="3" s="1"/>
  <c r="K45" i="3"/>
  <c r="L45" i="3" s="1"/>
  <c r="K42" i="3"/>
  <c r="L42" i="3" s="1"/>
  <c r="K62" i="3"/>
  <c r="L62" i="3" s="1"/>
  <c r="K41" i="3"/>
  <c r="L41" i="3" s="1"/>
  <c r="K54" i="3"/>
  <c r="L54" i="3" s="1"/>
  <c r="K39" i="3"/>
  <c r="L39" i="3" s="1"/>
  <c r="K128" i="3"/>
  <c r="L128" i="3" s="1"/>
  <c r="K79" i="3"/>
  <c r="L79" i="3" s="1"/>
  <c r="K148" i="3"/>
  <c r="L148" i="3" s="1"/>
  <c r="K40" i="3"/>
  <c r="L40" i="3" s="1"/>
  <c r="K50" i="3"/>
  <c r="L50" i="3" s="1"/>
  <c r="K325" i="3"/>
  <c r="L325" i="3" s="1"/>
  <c r="K140" i="3"/>
  <c r="L140" i="3" s="1"/>
  <c r="K68" i="3"/>
  <c r="L68" i="3" s="1"/>
  <c r="L67" i="3" s="1"/>
  <c r="K34" i="3"/>
  <c r="L34" i="3" s="1"/>
  <c r="K49" i="3"/>
  <c r="L49" i="3" s="1"/>
  <c r="K173" i="3"/>
  <c r="L173" i="3" s="1"/>
  <c r="K33" i="3"/>
  <c r="L33" i="3" s="1"/>
  <c r="K127" i="3"/>
  <c r="L127" i="3" s="1"/>
  <c r="K139" i="3"/>
  <c r="L139" i="3" s="1"/>
  <c r="K93" i="3"/>
  <c r="K25" i="3"/>
  <c r="L25" i="3" s="1"/>
  <c r="K129" i="3"/>
  <c r="L129" i="3" s="1"/>
  <c r="K43" i="3"/>
  <c r="L43" i="3" s="1"/>
  <c r="K53" i="3"/>
  <c r="L53" i="3" s="1"/>
  <c r="K324" i="3"/>
  <c r="L324" i="3" s="1"/>
  <c r="K339" i="3"/>
  <c r="L339" i="3" s="1"/>
  <c r="K35" i="3"/>
  <c r="L35" i="3" s="1"/>
  <c r="K66" i="3"/>
  <c r="L66" i="3" s="1"/>
  <c r="L65" i="3" s="1"/>
  <c r="K137" i="3"/>
  <c r="L137" i="3" s="1"/>
  <c r="K48" i="3"/>
  <c r="L48" i="3" s="1"/>
  <c r="K60" i="3"/>
  <c r="L60" i="3" s="1"/>
  <c r="K323" i="3"/>
  <c r="L323" i="3" s="1"/>
  <c r="K58" i="3"/>
  <c r="L58" i="3" s="1"/>
  <c r="K347" i="3"/>
  <c r="L347" i="3" s="1"/>
  <c r="K78" i="3"/>
  <c r="L78" i="3" s="1"/>
  <c r="K94" i="3"/>
  <c r="K175" i="3"/>
  <c r="L175" i="3" s="1"/>
  <c r="K132" i="3"/>
  <c r="L132" i="3" s="1"/>
  <c r="K37" i="3"/>
  <c r="L37" i="3" s="1"/>
  <c r="K315" i="3"/>
  <c r="L315" i="3" s="1"/>
  <c r="K57" i="3"/>
  <c r="L57" i="3" s="1"/>
  <c r="K56" i="3"/>
  <c r="L56" i="3" s="1"/>
  <c r="K316" i="3"/>
  <c r="L316" i="3" s="1"/>
  <c r="L609" i="3" l="1"/>
  <c r="L354" i="3"/>
  <c r="L584" i="3"/>
  <c r="L568" i="3"/>
  <c r="L561" i="3"/>
  <c r="L581" i="3"/>
  <c r="L558" i="3"/>
  <c r="L550" i="3"/>
  <c r="L548" i="3"/>
  <c r="L533" i="3"/>
  <c r="L541" i="3"/>
  <c r="L537" i="3"/>
  <c r="L512" i="3"/>
  <c r="L509" i="3"/>
  <c r="L387" i="3"/>
  <c r="L489" i="3"/>
  <c r="L407" i="3"/>
  <c r="L455" i="3"/>
  <c r="L446" i="3"/>
  <c r="L482" i="3"/>
  <c r="L443" i="3"/>
  <c r="L402" i="3"/>
  <c r="L362" i="3"/>
  <c r="L371" i="3"/>
  <c r="L105" i="3"/>
  <c r="L100" i="3"/>
  <c r="L346" i="3"/>
  <c r="L349" i="3"/>
  <c r="L358" i="3"/>
  <c r="L321" i="3"/>
  <c r="L314" i="3"/>
  <c r="L192" i="3"/>
  <c r="L183" i="3"/>
  <c r="L176" i="3"/>
  <c r="L201" i="3"/>
  <c r="L200" i="3" s="1"/>
  <c r="L162" i="3"/>
  <c r="L158" i="3"/>
  <c r="L152" i="3"/>
  <c r="L149" i="3"/>
  <c r="L305" i="3"/>
  <c r="L309" i="3"/>
  <c r="L341" i="3"/>
  <c r="L338" i="3"/>
  <c r="L138" i="3"/>
  <c r="L126" i="3"/>
  <c r="L114" i="3"/>
  <c r="L117" i="3"/>
  <c r="L64" i="3"/>
  <c r="L76" i="3"/>
  <c r="L61" i="3"/>
  <c r="L51" i="3"/>
  <c r="L32" i="3"/>
  <c r="L44" i="3"/>
  <c r="L22" i="3"/>
  <c r="L547" i="3" l="1"/>
  <c r="L442" i="3"/>
  <c r="L345" i="3"/>
  <c r="L353" i="3"/>
  <c r="L313" i="3"/>
  <c r="L182" i="3"/>
  <c r="H14" i="23" s="1"/>
  <c r="F20" i="24" s="1"/>
  <c r="L151" i="3"/>
  <c r="L113" i="3"/>
  <c r="L337" i="3"/>
  <c r="H10" i="23"/>
  <c r="F12" i="24" s="1"/>
  <c r="H17" i="23" l="1"/>
  <c r="F26" i="24" s="1"/>
  <c r="P27" i="24" s="1"/>
  <c r="H18" i="23"/>
  <c r="H19" i="23"/>
  <c r="F30" i="24" s="1"/>
  <c r="H20" i="23"/>
  <c r="F32" i="24" s="1"/>
  <c r="L21" i="24"/>
  <c r="M21" i="24"/>
  <c r="O21" i="24"/>
  <c r="N21" i="24"/>
  <c r="R33" i="24" l="1"/>
  <c r="Q33" i="24"/>
  <c r="R31" i="24"/>
  <c r="Q31" i="24"/>
  <c r="F28" i="24"/>
  <c r="L29" i="24" s="1"/>
  <c r="Q27" i="24"/>
  <c r="S31" i="24" l="1"/>
  <c r="U31" i="24" s="1"/>
  <c r="B30" i="24"/>
  <c r="S33" i="24"/>
  <c r="U33" i="24" s="1"/>
  <c r="B32" i="24"/>
  <c r="N29" i="24"/>
  <c r="O29" i="24"/>
  <c r="P29" i="24"/>
  <c r="M29" i="24"/>
  <c r="F12" i="23" l="1"/>
  <c r="J98" i="3" l="1"/>
  <c r="J95" i="3" s="1"/>
  <c r="H12" i="23"/>
  <c r="F16" i="24" s="1"/>
  <c r="K98" i="3" l="1"/>
  <c r="L98" i="3" s="1"/>
  <c r="L95" i="3" s="1"/>
  <c r="N17" i="24"/>
  <c r="L17" i="24"/>
  <c r="M17" i="24"/>
  <c r="K17" i="24"/>
  <c r="O17" i="24"/>
  <c r="K59" i="3" l="1"/>
  <c r="L59" i="3" s="1"/>
  <c r="L55" i="3" s="1"/>
  <c r="L21" i="3" s="1"/>
  <c r="J59" i="3"/>
  <c r="J55" i="3" s="1"/>
  <c r="J21" i="3" s="1"/>
  <c r="F9" i="23" s="1"/>
  <c r="H9" i="23" l="1"/>
  <c r="F10" i="24" s="1"/>
  <c r="G11" i="24" s="1"/>
  <c r="K294" i="3"/>
  <c r="L294" i="3" s="1"/>
  <c r="J294" i="3"/>
  <c r="K296" i="3"/>
  <c r="L296" i="3" s="1"/>
  <c r="J296" i="3"/>
  <c r="K295" i="3"/>
  <c r="L295" i="3" s="1"/>
  <c r="J295" i="3"/>
  <c r="K304" i="3"/>
  <c r="L304" i="3" s="1"/>
  <c r="J304" i="3"/>
  <c r="J291" i="3" l="1"/>
  <c r="J290" i="3" s="1"/>
  <c r="F15" i="23" s="1"/>
  <c r="L291" i="3"/>
  <c r="L290" i="3" s="1"/>
  <c r="H13" i="23" l="1"/>
  <c r="F18" i="24" s="1"/>
  <c r="H15" i="23"/>
  <c r="F22" i="24" s="1"/>
  <c r="O23" i="24" s="1"/>
  <c r="F13" i="23"/>
  <c r="P23" i="24" l="1"/>
  <c r="Q23" i="24"/>
  <c r="O19" i="24"/>
  <c r="N19" i="24"/>
  <c r="M19" i="24"/>
  <c r="L19" i="24"/>
  <c r="K19" i="24"/>
  <c r="J19" i="24"/>
  <c r="S10" i="24" l="1"/>
  <c r="R12" i="24"/>
  <c r="S28" i="24" l="1"/>
  <c r="S22" i="24"/>
  <c r="G12" i="24"/>
  <c r="S29" i="24" l="1"/>
  <c r="U29" i="24" s="1"/>
  <c r="B28" i="24"/>
  <c r="S26" i="24"/>
  <c r="S16" i="24"/>
  <c r="S36" i="24"/>
  <c r="S20" i="24"/>
  <c r="S12" i="24"/>
  <c r="S18" i="24"/>
  <c r="S14" i="24"/>
  <c r="S11" i="24"/>
  <c r="B10" i="24"/>
  <c r="S24" i="24"/>
  <c r="S27" i="24" l="1"/>
  <c r="U27" i="24" s="1"/>
  <c r="B26" i="24"/>
  <c r="S8" i="24" l="1"/>
  <c r="D36" i="24" l="1"/>
  <c r="D16" i="24" l="1"/>
  <c r="D18" i="24"/>
  <c r="D20" i="24"/>
  <c r="D12" i="24"/>
  <c r="D8" i="24"/>
  <c r="D14" i="24"/>
  <c r="D10" i="24"/>
  <c r="D22" i="24"/>
  <c r="D24" i="24"/>
  <c r="L10" i="3" l="1"/>
  <c r="L9" i="3" s="1"/>
  <c r="J10" i="3"/>
  <c r="H8" i="23" l="1"/>
  <c r="F8" i="24" s="1"/>
  <c r="K9" i="24" s="1"/>
  <c r="J9" i="3"/>
  <c r="R9" i="24" l="1"/>
  <c r="Q9" i="24"/>
  <c r="M9" i="24"/>
  <c r="N9" i="24"/>
  <c r="J9" i="24"/>
  <c r="L9" i="24"/>
  <c r="I9" i="24"/>
  <c r="P9" i="24"/>
  <c r="O9" i="24"/>
  <c r="F8" i="23"/>
  <c r="R13" i="24" l="1"/>
  <c r="G13" i="24"/>
  <c r="J17" i="24"/>
  <c r="B20" i="24" l="1"/>
  <c r="S21" i="24"/>
  <c r="U21" i="24" s="1"/>
  <c r="S13" i="24"/>
  <c r="U13" i="24" s="1"/>
  <c r="B12" i="24"/>
  <c r="B18" i="24"/>
  <c r="S19" i="24"/>
  <c r="U19" i="24" s="1"/>
  <c r="S23" i="24"/>
  <c r="U23" i="24" s="1"/>
  <c r="B22" i="24"/>
  <c r="B16" i="24"/>
  <c r="S17" i="24"/>
  <c r="U17" i="24" s="1"/>
  <c r="H9" i="24" l="1"/>
  <c r="G9" i="24"/>
  <c r="S9" i="24" l="1"/>
  <c r="U9" i="24" s="1"/>
  <c r="B8" i="24"/>
  <c r="F16" i="23" l="1"/>
  <c r="H16" i="23" l="1"/>
  <c r="F24" i="24" l="1"/>
  <c r="P25" i="24" s="1"/>
  <c r="M25" i="24" l="1"/>
  <c r="O25" i="24"/>
  <c r="N25" i="24"/>
  <c r="B24" i="24" l="1"/>
  <c r="S25" i="24"/>
  <c r="U25" i="24" s="1"/>
  <c r="J87" i="3" l="1"/>
  <c r="J86" i="3" s="1"/>
  <c r="L87" i="3"/>
  <c r="L86" i="3" s="1"/>
  <c r="J72" i="3"/>
  <c r="L72" i="3"/>
  <c r="J94" i="3" l="1"/>
  <c r="L94" i="3"/>
  <c r="J75" i="3"/>
  <c r="L75" i="3"/>
  <c r="J74" i="3"/>
  <c r="L74" i="3"/>
  <c r="J93" i="3"/>
  <c r="L93" i="3"/>
  <c r="J70" i="3" l="1"/>
  <c r="L92" i="3"/>
  <c r="L70" i="3"/>
  <c r="J92" i="3"/>
  <c r="L69" i="3" l="1"/>
  <c r="J69" i="3"/>
  <c r="J7" i="3" s="1"/>
  <c r="F11" i="23" l="1"/>
  <c r="H11" i="23"/>
  <c r="F14" i="24" l="1"/>
  <c r="J15" i="24" s="1"/>
  <c r="I15" i="24" l="1"/>
  <c r="H15" i="24"/>
  <c r="L15" i="24"/>
  <c r="M15" i="24"/>
  <c r="N15" i="24"/>
  <c r="K15" i="24"/>
  <c r="B14" i="24" l="1"/>
  <c r="S15" i="24"/>
  <c r="U15" i="24" s="1"/>
  <c r="L361" i="3" l="1"/>
  <c r="L360" i="3" s="1"/>
  <c r="H21" i="23" l="1"/>
  <c r="F34" i="24" s="1"/>
  <c r="O35" i="24" s="1"/>
  <c r="L7" i="3"/>
  <c r="L613" i="3"/>
  <c r="H22" i="23"/>
  <c r="N35" i="24" l="1"/>
  <c r="M35" i="24"/>
  <c r="L35" i="24"/>
  <c r="H24" i="23"/>
  <c r="F36" i="24"/>
  <c r="G20" i="23" l="1"/>
  <c r="B34" i="24"/>
  <c r="S35" i="24"/>
  <c r="U35" i="24" s="1"/>
  <c r="M37" i="24"/>
  <c r="N37" i="24"/>
  <c r="O37" i="24"/>
  <c r="P37" i="24"/>
  <c r="G22" i="23"/>
  <c r="G16" i="23"/>
  <c r="G17" i="23"/>
  <c r="G8" i="23"/>
  <c r="G15" i="23"/>
  <c r="G14" i="23"/>
  <c r="G11" i="23"/>
  <c r="G13" i="23"/>
  <c r="G18" i="23"/>
  <c r="G19" i="23"/>
  <c r="G9" i="23"/>
  <c r="G21" i="23"/>
  <c r="G12" i="23"/>
  <c r="G10" i="23"/>
  <c r="Q37" i="24"/>
  <c r="F40" i="24"/>
  <c r="J613" i="3"/>
  <c r="F22" i="23"/>
  <c r="F24" i="23" s="1"/>
  <c r="R43" i="24" l="1"/>
  <c r="R44" i="24" s="1"/>
  <c r="J43" i="24"/>
  <c r="J44" i="24" s="1"/>
  <c r="K43" i="24"/>
  <c r="K44" i="24" s="1"/>
  <c r="H43" i="24"/>
  <c r="H44" i="24" s="1"/>
  <c r="I43" i="24"/>
  <c r="I44" i="24" s="1"/>
  <c r="L43" i="24"/>
  <c r="L44" i="24" s="1"/>
  <c r="Q43" i="24"/>
  <c r="Q44" i="24" s="1"/>
  <c r="P43" i="24"/>
  <c r="P44" i="24" s="1"/>
  <c r="O43" i="24"/>
  <c r="O44" i="24" s="1"/>
  <c r="N43" i="24"/>
  <c r="N44" i="24" s="1"/>
  <c r="M43" i="24"/>
  <c r="M44" i="24" s="1"/>
  <c r="G24" i="23"/>
  <c r="E34" i="24"/>
  <c r="E30" i="24"/>
  <c r="E10" i="24"/>
  <c r="E14" i="24"/>
  <c r="E16" i="24"/>
  <c r="E32" i="24"/>
  <c r="E12" i="24"/>
  <c r="E24" i="24"/>
  <c r="E28" i="24"/>
  <c r="E18" i="24"/>
  <c r="E26" i="24"/>
  <c r="E22" i="24"/>
  <c r="G43" i="24"/>
  <c r="E20" i="24"/>
  <c r="E8" i="24"/>
  <c r="E36" i="24"/>
  <c r="S37" i="24"/>
  <c r="U37" i="24" s="1"/>
  <c r="B36" i="24"/>
  <c r="E19" i="23"/>
  <c r="E9" i="23"/>
  <c r="E10" i="23"/>
  <c r="E13" i="23"/>
  <c r="E20" i="23"/>
  <c r="E11" i="23"/>
  <c r="E15" i="23"/>
  <c r="E12" i="23"/>
  <c r="E14" i="23"/>
  <c r="E21" i="23"/>
  <c r="E8" i="23"/>
  <c r="E17" i="23"/>
  <c r="E16" i="23"/>
  <c r="E18" i="23"/>
  <c r="E22" i="23"/>
  <c r="E40" i="24" l="1"/>
  <c r="G44" i="24"/>
  <c r="S43" i="24"/>
  <c r="E24" i="23"/>
  <c r="G46" i="24" l="1"/>
  <c r="S44" i="24"/>
  <c r="H46" i="24" l="1"/>
  <c r="G45" i="24"/>
  <c r="H45" i="24" l="1"/>
  <c r="I46" i="24"/>
  <c r="I45" i="24" l="1"/>
  <c r="J46" i="24"/>
  <c r="J45" i="24" l="1"/>
  <c r="K46" i="24"/>
  <c r="K45" i="24" l="1"/>
  <c r="L46" i="24"/>
  <c r="L45" i="24" l="1"/>
  <c r="M46" i="24"/>
  <c r="M45" i="24" l="1"/>
  <c r="N46" i="24"/>
  <c r="R46" i="24"/>
  <c r="R45" i="24" s="1"/>
  <c r="N45" i="24" l="1"/>
  <c r="O46" i="24"/>
  <c r="O45" i="24" l="1"/>
  <c r="P46" i="24"/>
  <c r="P45" i="24" l="1"/>
  <c r="Q46" i="24"/>
  <c r="Q45" i="24" s="1"/>
</calcChain>
</file>

<file path=xl/sharedStrings.xml><?xml version="1.0" encoding="utf-8"?>
<sst xmlns="http://schemas.openxmlformats.org/spreadsheetml/2006/main" count="2631" uniqueCount="1401">
  <si>
    <t>SINAPI</t>
  </si>
  <si>
    <t>SICRO</t>
  </si>
  <si>
    <t>ITEM</t>
  </si>
  <si>
    <t>ADMINISTRAÇÃO LOCAL</t>
  </si>
  <si>
    <t>SERVIÇOS COMPLEMENTARES</t>
  </si>
  <si>
    <t/>
  </si>
  <si>
    <t xml:space="preserve">REFERÊNCIA: </t>
  </si>
  <si>
    <t>CÓDIGO</t>
  </si>
  <si>
    <t>DESCRIÇÃO</t>
  </si>
  <si>
    <t>UNID</t>
  </si>
  <si>
    <t>QUANT.</t>
  </si>
  <si>
    <t>PREÇO UNIT. (R$) (S/ BDI)</t>
  </si>
  <si>
    <t>PREÇO UNIT. (R$) (C/ BDI)</t>
  </si>
  <si>
    <t>1.1</t>
  </si>
  <si>
    <t>UN</t>
  </si>
  <si>
    <t>2.1</t>
  </si>
  <si>
    <t>LIMPEZA DO TERRENO</t>
  </si>
  <si>
    <t>M2</t>
  </si>
  <si>
    <t>CJ</t>
  </si>
  <si>
    <t xml:space="preserve">M </t>
  </si>
  <si>
    <t>2.2</t>
  </si>
  <si>
    <t>CANTEIRO DE OBRAS</t>
  </si>
  <si>
    <t>M3</t>
  </si>
  <si>
    <t>H</t>
  </si>
  <si>
    <t>KG</t>
  </si>
  <si>
    <t>M</t>
  </si>
  <si>
    <t>% ITEM</t>
  </si>
  <si>
    <t>MOBILIZAÇÃO E DESMOBILIZAÇÃO</t>
  </si>
  <si>
    <t>TOTAIS</t>
  </si>
  <si>
    <t>T</t>
  </si>
  <si>
    <t>MES</t>
  </si>
  <si>
    <t>100M</t>
  </si>
  <si>
    <t>TE, PVC, SERIE R, 150 X 100 MM, PARA ESGOTO PREDIAL</t>
  </si>
  <si>
    <t>JUNTA ARGAMASSADA ENTRE TUBO DN 400 MM E O POÇO DE VISITA/ CAIXA DE CONCRETO OU ALVENARIA EM REDES DE ESGOTO. AF_01/2021</t>
  </si>
  <si>
    <t>JUNTA ARGAMASSADA ENTRE TUBO DN 600 MM E O POÇO DE VISITA/ CAIXA DE CONCRETO OU ALVENARIA EM REDES DE ESGOTO. AF_01/2021</t>
  </si>
  <si>
    <t>JUNTA ARGAMASSADA ENTRE TUBO DN 800 MM E O POÇO DE VISITA/ CAIXA DE CONCRETO OU ALVENARIA EM REDES DE ESGOTO. AF_01/2021</t>
  </si>
  <si>
    <t>TUBO PEAD LISO PARA REDE DE ÁGUA OU ESGOTO, DIÂMETRO DE 160 MM, JUNTA SOLDADA (NÃO INCLUI A EXECUÇÃO DE SOLDA) - FORNECIMENTO E ASSENTAMENTO. AF_12/2021</t>
  </si>
  <si>
    <t>ASSENTAMENTO DE CONEXÃO COM 2 ACESSOS, EM PEAD LISO PARA REDE DE ÁGUA OU ESGOTO, DIÂMETRO DE 160 MM, JUNTA SOLDADA (NÃO INCLUI O FORNECIMENTO E EXECUÇÃO DE SOLDA). AF_12/2021</t>
  </si>
  <si>
    <t>DRENO SUBSUPERFICIAL (SEÇÃO 0,40 X 0,40 M), COM TUBO DE PVC CORRUGADO RÍGIDO PERFURADO, DN 100 MM, ENCHIMENTO COM BRITA, ENVOLVIDO COM MANTA GEOTÊXTIL. AF_07/2021</t>
  </si>
  <si>
    <t>GEOTÊXTIL NÃO TECIDO 100% POLIÉSTER, RESISTÊNCIA A TRAÇÃO DE 14 KN/M (RT - 14), INSTALADO EM DRENO - FORNECIMENTO E INSTALAÇÃO. AF_07/2021</t>
  </si>
  <si>
    <t>ACRÉSCIMO PARA POÇO DE VISITA CIRCULAR PARA ESGOTO, EM CONCRETO PRÉ-MOLDADO, DIÂMETRO INTERNO = 1 M. AF_12/2020</t>
  </si>
  <si>
    <t>ACRÉSCIMO PARA POÇO DE VISITA CIRCULAR PARA ESGOTO, EM CONCRETO PRÉ-MOLDADO, DIÂMETRO INTERNO = 1,2 M. AF_12/2020</t>
  </si>
  <si>
    <t>CHAMINÉ CIRCULAR PARA POÇO DE VISITA PARA ESGOTO, EM CONCRETO PRÉ-MOLDADO, DIÂMETRO INTERNO = 0,6 M. AF_12/2020</t>
  </si>
  <si>
    <t>ACRÉSCIMO PARA POÇO DE VISITA CIRCULAR PARA ESGOTO, EM CONCRETO PRÉ-MOLDADO, DIÂMETRO INTERNO = 0,8 M. AF_12/2020</t>
  </si>
  <si>
    <t>ASSENTAMENTO DE GUIA (MEIO-FIO) EM TRECHO RETO, CONFECCIONADA EM CONCRETO PRÉ-FABRICADO, DIMENSÕES 100X15X13X20 CM (COMPRIMENTO X BASE INFERIOR X BASE SUPERIOR X ALTURA). AF_01/2024</t>
  </si>
  <si>
    <t>ASSENTAMENTO DE GUIA (MEIO-FIO) EM TRECHO CURVO, CONFECCIONADA EM CONCRETO PRÉ-FABRICADO, DIMENSÕES 100X15X13X20 CM (COMPRIMENTO X BASE INFERIOR X BASE SUPERIOR X ALTURA). AF_01/2024</t>
  </si>
  <si>
    <t>BOCA PARA BUEIRO SIMPLES TUBULAR D = 100 CM EM CONCRETO, ALAS COM ESCONSIDADE DE 30°, INCLUINDO FÔRMAS E MATERIAIS. AF_07/2021</t>
  </si>
  <si>
    <t>ARRASAMENTO MECANICO DE ESTACA DE CONCRETO ARMADO, DIAMETROS DE ATÉ 40 CM. AF_05/2021</t>
  </si>
  <si>
    <t>LASTRO DE CONCRETO MAGRO, APLICADO EM PISOS, LAJES SOBRE SOLO OU RADIERS. AF_01/2024</t>
  </si>
  <si>
    <t>LASTRO COM MATERIAL GRANULAR, APLICADO EM PISOS OU LAJES SOBRE SOLO, ESPESSURA DE *5 CM*. AF_01/2024</t>
  </si>
  <si>
    <t>LASTRO COM MATERIAL GRANULAR (PEDRA BRITADA N.1 E PEDRA BRITADA N.2), APLICADO EM PISOS OU LAJES SOBRE SOLO, ESPESSURA DE *10 CM*. AF_01/2024</t>
  </si>
  <si>
    <t>IMPERMEABILIZAÇÃO DE SUPERFÍCIE COM EMULSÃO ASFÁLTICA, 2 DEMÃOS. AF_09/2023</t>
  </si>
  <si>
    <t>CAIXA D´ÁGUA EM POLIETILENO, 1000 LITROS (INCLUSOS TUBOS, CONEXÕES E TORNEIRA DE BÓIA) - FORNECIMENTO E INSTALAÇÃO. AF_06/2021</t>
  </si>
  <si>
    <t>COLAR DE TOMADA, POLIPROPILENO, COM PARAFUSOS, 63 MM X 1/2", PARA LIGAÇÃO PREDIAL DE ÁGUA. AF_06/2022</t>
  </si>
  <si>
    <t>ADAPTADOR, POLIPROPILENO, PARA TUBOS EM PEAD, 20 MM X 3/4", PARA LIGAÇÃO PREDIAL DE ÁGUA. AF_06/2022</t>
  </si>
  <si>
    <t>UNIÃO, POLIPROPILENO, PARA TUBOS EM PEAD, 20 MM, PARA LIGAÇÃO PREDIAL DE ÁGUA. AF_06/2022</t>
  </si>
  <si>
    <t>REGISTRO ESFERA, PVC, DE PASSEIO, PARA POLIETILENO, 20 MM, PARA LIGAÇÃO PREDIAL DE ÁGUA. AF_06/2022</t>
  </si>
  <si>
    <t>TUBO, PEAD, PE-80, DE = 20 MM X 2,3 MM, PARA LIGAÇÃO PREDIAL DE ÁGUA. AF_06/2022</t>
  </si>
  <si>
    <t>CURVA LONGA, 90 GRAUS, PVC OCRE, JUNTA ELÁSTICA, DN 100 MM, PARA COLETOR PREDIAL DE ESGOTO. AF_06/2022</t>
  </si>
  <si>
    <t>SELIM, PVC OCRE, COM TRAVA, DN 125 X 100 MM OU 150 X 100 MM, PARA COLETOR PREDIAL DE ESGOTO. AF_06/2022</t>
  </si>
  <si>
    <t>ESCAVAÇÃO HORIZONTAL EM SOLO DE 1A CATEGORIA COM TRATOR DE ESTEIRAS (150HP/LÂMINA: 3,18M3). AF_07/2020</t>
  </si>
  <si>
    <t>REATERRO MECANIZADO DE VALA COM ESCAVADEIRA HIDRÁULICA (CAPACIDADE DA CAÇAMBA: 0,8 M³/POTÊNCIA: 111 HP), LARGURA ATÉ 1,5 M, PROFUNDIDADE DE 1,5 A 3,0 M, COM SOLO (SEM SUBSTITUIÇÃO) DE 1ª CATEGORIA, COM COMPACTADOR DE SOLOS DE PERCUSSÃO. AF_08/2023</t>
  </si>
  <si>
    <t>REATERRO MECANIZADO DE VALA COM ESCAVADEIRA HIDRÁULICA (CAPACIDADE DA CAÇAMBA: 0,8 M³/POTÊNCIA: 111 HP), LARGURA 1,5 A 2,5 M, PROFUNDIDADE 1,5 A 3,0 M, COM SOLO (SEM SUBSTITUIÇÃO) DE 1ª CATEGORIA, COM COMPACTADOR DE SOLOS DE PERCUSSÃO. AF_08/2023</t>
  </si>
  <si>
    <t>REATERRO MANUAL DE VALAS, COM COMPACTADOR DE SOLOS DE PERCUSSÃO. AF_08/2023</t>
  </si>
  <si>
    <t>EXECUÇÃO DE PAVIMENTO DE CONCRETO ARMADO (PCA), FCK = 30 MPA, ESPESSURA DE 15,0 CM. AF_04/2022</t>
  </si>
  <si>
    <t>PINTURA DE MEIO-FIO COM TINTA BRANCA A BASE DE CAL (CAIAÇÃO). AF_05/2021</t>
  </si>
  <si>
    <t>EXECUÇÃO DE PASSEIO (CALÇADA) OU PISO DE CONCRETO COM CONCRETO MOLDADO IN LOCO, FEITO EM OBRA, ACABAMENTO CONVENCIONAL, ESPESSURA 6 CM, ARMADO. AF_08/2022</t>
  </si>
  <si>
    <t>M3XKM</t>
  </si>
  <si>
    <t>DEMOLIÇÃO PARCIAL DE PAVIMENTO ASFÁLTICO, DE FORMA MECANIZADA, SEM REAPROVEITAMENTO. AF_09/2023</t>
  </si>
  <si>
    <t>DEMOLIÇÃO DE GUIAS, SARJETAS OU SARJETÕES, DE FORMA MECANIZADA, SEM REAPROVEITAMENTO. AF_09/2023</t>
  </si>
  <si>
    <t>TRANSPORTE COM CAMINHÃO BASCULANTE DE 14 M³, EM VIA URBANA PAVIMENTADA, DMT ATÉ 30 KM (UNIDADE: M3XKM). AF_07/2020</t>
  </si>
  <si>
    <t>CARGA, MANOBRA E DESCARGA DE SOLOS E MATERIAIS GRANULARES EM CAMINHÃO BASCULANTE 14 M³ - CARGA COM PÁ CARREGADEIRA (CAÇAMBA DE 1,7 A 2,8 M³ / 128 HP) E DESCARGA LIVRE (UNIDADE: M3). AF_07/2020</t>
  </si>
  <si>
    <t>CERCA COM MOURÕES DE MADEIRA, 7,5X7,5 CM, ESPAÇAMENTO DE 2,5 M, ALTURA LIVRE DE 2 M, CRAVADOS 0,5 M, COM 4 FIOS DE ARAME FARPADO Nº 14 CLASSE 250 - FORNECIMENTO E INSTALAÇÃO. AF_05/2020</t>
  </si>
  <si>
    <t>AUXILIAR DE TOPÓGRAFO COM ENCARGOS COMPLEMENTARES</t>
  </si>
  <si>
    <t>ENGENHEIRO CIVIL DE OBRA JUNIOR COM ENCARGOS COMPLEMENTARES</t>
  </si>
  <si>
    <t>ENGENHEIRO CIVIL DE OBRA PLENO COM ENCARGOS COMPLEMENTARES</t>
  </si>
  <si>
    <t>TOPOGRAFO COM ENCARGOS COMPLEMENTARES</t>
  </si>
  <si>
    <t>ENCARREGADO GERAL DE OBRAS COM ENCARGOS COMPLEMENTARES</t>
  </si>
  <si>
    <t>VIGIA DIURNO COM ENCARGOS COMPLEMENTARES</t>
  </si>
  <si>
    <t>TÉCNICO EM SEGURANÇA DO TRABALHO COM ENCARGOS COMPLEMENTARES</t>
  </si>
  <si>
    <t>AUXILIAR DE LABORATORISTA DE SOLOS E DE CONCRETO COM ENCARGOS COMPLEMENTARES</t>
  </si>
  <si>
    <t>AUXILIAR TÉCNICO / ASSISTENTE DE ENGENHARIA COM ENCARGOS COMPLEMENTARES</t>
  </si>
  <si>
    <t>TÉCNICO DE LABORATÓRIO E CAMPO DE CONSTRUÇÃO COM ENCARGOS COMPLEMENTARES</t>
  </si>
  <si>
    <t>MÊS</t>
  </si>
  <si>
    <t>2.3</t>
  </si>
  <si>
    <t>Enc. Sociais:</t>
  </si>
  <si>
    <t>REF.</t>
  </si>
  <si>
    <t>BDI Serviços:</t>
  </si>
  <si>
    <t>PROJETO:</t>
  </si>
  <si>
    <t>BDI Diferenc:</t>
  </si>
  <si>
    <t>LOCALIZ:</t>
  </si>
  <si>
    <t>Sem Deson</t>
  </si>
  <si>
    <t>CLIENTE:</t>
  </si>
  <si>
    <t>TOTAL DO ORÇAMENTO</t>
  </si>
  <si>
    <t>TOTAL DO ORÇAMENTO C/ BDI</t>
  </si>
  <si>
    <t>BDI SERV:</t>
  </si>
  <si>
    <t>BDI DIFER:</t>
  </si>
  <si>
    <t>DATA ORÇAM</t>
  </si>
  <si>
    <t>TOTAL C/ BDI</t>
  </si>
  <si>
    <t>MÊS 1</t>
  </si>
  <si>
    <t>MÊS 2</t>
  </si>
  <si>
    <t>MÊS 3</t>
  </si>
  <si>
    <t>MÊS 4</t>
  </si>
  <si>
    <t>MÊS 5</t>
  </si>
  <si>
    <t>MÊS 6</t>
  </si>
  <si>
    <t>MÊS 7</t>
  </si>
  <si>
    <t>MÊS 8</t>
  </si>
  <si>
    <t>conf</t>
  </si>
  <si>
    <t>PARCELAS MENSAIS</t>
  </si>
  <si>
    <t>MENSAL SIMPLES</t>
  </si>
  <si>
    <t>MENSAL ACUMULADO</t>
  </si>
  <si>
    <t>CRONOGRAMA FÍSICO-FINANCEIRO ESTIMATIVO</t>
  </si>
  <si>
    <t>DESPESAS DIVERSAS DE CANTEIRO</t>
  </si>
  <si>
    <t>2.4</t>
  </si>
  <si>
    <t>time per</t>
  </si>
  <si>
    <t>#</t>
  </si>
  <si>
    <t>COT</t>
  </si>
  <si>
    <t>ASSENTAMENTO E FORNECIMENTO DE TUBO DE PVC PBA PARA REDE DE ÁGUA, DN 50, JUNTA ELÁSTICA INTEGRADA, INSTALADO EM LOCAL COM NÍVEL BAIXO DE INTERFERÊNCIAS (INCLUI FORNECIMENTO). AF_05/2024</t>
  </si>
  <si>
    <t>ASSENTAMENTO E FORNECIMENTO DE TUBO DE PVC PBA PARA REDE DE ÁGUA, DN 75, JUNTA ELÁSTICA INTEGRADA, INSTALADO EM LOCAL COM NÍVEL BAIXO DE INTERFERÊNCIAS (INCLUI FORNECIMENTO). AF_05/2024</t>
  </si>
  <si>
    <t>ASSENTAMENTO DE TUBO DE CONCRETO PARA REDES COLETORAS DE ÁGUAS PLUVIAIS, DIÂMETRO DE 400 MM, JUNTA RÍGIDA, INSTALADO EM LOCAL COM BAIXO NÍVEL DE INTERFERÊNCIAS (NÃO INCLUI FORNECIMENTO). AF_03/2024</t>
  </si>
  <si>
    <t>ASSENTAMENTO DE TUBO DE CONCRETO PARA REDES COLETORAS DE ÁGUAS PLUVIAIS, DIÂMETRO DE 600 MM, JUNTA RÍGIDA, INSTALADO EM LOCAL COM BAIXO NÍVEL DE INTERFERÊNCIAS (NÃO INCLUI FORNECIMENTO). AF_03/2024</t>
  </si>
  <si>
    <t>ASSENTAMENTO DE TUBO DE CONCRETO PARA REDES COLETORAS DE ÁGUAS PLUVIAIS, DIÂMETRO DE 800 MM, JUNTA RÍGIDA, INSTALADO EM LOCAL COM BAIXO NÍVEL DE INTERFERÊNCIAS (NÃO INCLUI FORNECIMENTO). AF_03/2024</t>
  </si>
  <si>
    <t>ASSENTAMENTO DE TUBO DE CONCRETO PARA REDES COLETORAS DE ÁGUAS PLUVIAIS, DIÂMETRO DE 1000 MM, JUNTA RÍGIDA, INSTALADO EM LOCAL COM BAIXO NÍVEL DE INTERFERÊNCIAS (NÃO INCLUI FORNECIMENTO). AF_03/2024</t>
  </si>
  <si>
    <t>ESTRUTURA DE MADEIRA PROVISÓRIA PARA SUPORTE DE CAIXA DÁGUA ELEVADA DE 1000 LITROS. AF_03/2024</t>
  </si>
  <si>
    <t>HIDRÔMETRO DN 1/2", 1,5 M3/H - FORNECIMENTO E INSTALAÇÃO. AF_03/2024</t>
  </si>
  <si>
    <t>LIMPEZA MANUAL DE VEGETAÇÃO EM TERRENO COM ENXADA. AF_03/2024</t>
  </si>
  <si>
    <t>RAMPA DE ACESSIBILIDADE EM CONCRETO MOLDADO IN LOCO, EM CALÇADA NOVA COM LARGURA MENOR À 3,00 M, FCK 25MPA, COM PISO PODOTÁTIL. AF_03/2024</t>
  </si>
  <si>
    <t>LIMPEZA MECANIZADA DE CAMADA VEGETAL, VEGETAÇÃO E PEQUENAS ÁRVORES (DIÂMETRO DE TRONCO MENOR QUE 0,20 M), COM TRATOR DE ESTEIRAS. AF_03/2024</t>
  </si>
  <si>
    <t>MANUTENÇÃO DO CANTEIRO DE OBRAS</t>
  </si>
  <si>
    <t>SINAPI-I</t>
  </si>
  <si>
    <t>OBJETO:</t>
  </si>
  <si>
    <t>PLANILHA DE QUANTIDADES E PREÇOS DO ORÇAMENTO - SEM DESONERAÇÃO</t>
  </si>
  <si>
    <t>FABRICAÇÃO, MONTAGEM E DESMONTAGEM DE FÔRMA PARA CORTINA DE CONTENÇÃO, EM CHAPA DE MADEIRA COMPENSADA PLASTIFICADA, E = 18 MM, 10 UTILIZAÇÕES. AF_11/2024</t>
  </si>
  <si>
    <t>ARMAÇÃO DE CORTINA DE CONTENÇÃO EM CONCRETO ARMADO, COM AÇO CA-50 DE 10 MM - MONTAGEM. AF_11/2024</t>
  </si>
  <si>
    <t>ARMAÇÃO DE CORTINA DE CONTENÇÃO EM CONCRETO ARMADO, COM AÇO CA-50 DE 16 MM - MONTAGEM. AF_11/2024</t>
  </si>
  <si>
    <t>CONCRETAGEM DE CORTINA DE CONTENÇÃO, ATRAVÉS DE BOMBA - LANÇAMENTO, ADENSAMENTO E ACABAMENTO. AF_11/2024</t>
  </si>
  <si>
    <t>KIT CAVALETE PARA MEDIÇÃO DE ÁGUA - ENTRADA INDIVIDUALIZADA, EM PVC 25 MM (3/4"), PARA 1 MEDIDOR - FORNECIMENTO E INSTALAÇÃO (EXCLUSIVE HIDRÔMETRO). AF_03/2024</t>
  </si>
  <si>
    <t>ESCAVAÇÃO MECANIZADA DE VALA COM PROF. ATÉ 1,5 M (MÉDIA MONTANTE E JUSANTE/UMA COMPOSIÇÃO POR TRECHO), ESCAVADEIRA (0,8 M3), LARG. DE 1,5 M A 2,5 M, EM SOLO DE 1A CATEGORIA, LOCAIS COM BAIXO NÍVEL DE INTERFERÊNCIA. AF_09/2024</t>
  </si>
  <si>
    <t>ESCAVAÇÃO MECANIZADA DE VALA COM PROF. ATÉ 1,5 M (MÉDIA MONTANTE E JUSANTE/UMA COMPOSIÇÃO POR TRECHO), RETROESCAV. (0,26 M3), LARG. DE 0,8 M A 1,5 M, EM SOLO DE 1A CATEGORIA, EM LOCAIS COM ALTO NÍVEL DE INTERFERÊNCIA. AF_09/2024</t>
  </si>
  <si>
    <t>ESCAVAÇÃO MECANIZADA DE VALA COM PROF. ATÉ 1,5 M (MÉDIA MONTANTE E JUSANTE/UMA COMPOSIÇÃO POR TRECHO), ESCAVADEIRA (0,8 M3), LARG. MENOR QUE 1,5 M, EM SOLO DE 1A CATEGORIA, EM LOCAIS COM ALTO NÍVEL DE INTERFERÊNCIA. AF_09/2024</t>
  </si>
  <si>
    <t>ESCAVAÇÃO MECANIZADA DE VALA COM PROF. ATÉ 1,5 M (MÉDIA MONTANTE E JUSANTE/UMA COMPOSIÇÃO POR TRECHO), ESCAVADEIRA (0,8 M3),LARG. MENOR QUE 1,5 M, EM SOLO DE 1A CATEGORIA, LOCAIS COM BAIXO NÍVEL DE INTERFERÊNCIA. AF_09/2024</t>
  </si>
  <si>
    <t>ESCAVAÇÃO MECANIZADA DE VALA COM PROF. MAIOR QUE 1,5 M ATÉ 3,0 M (MÉDIA MONTANTE E JUSANTE/UMA COMPOSIÇÃO POR TRECHO),COM ESCAVADEIRA (1,2 M3),LARG. DE 1,5 M A 2,5 M, EM SOLO DE 1A CATEGORIA, LOCAIS COM BAIXO NÍVEL DE INTERFERÊNCIA. AF_09/2024</t>
  </si>
  <si>
    <t>EXECUÇÃO E COMPACTAÇÃO DE CORPO DE ATERRO DE ATERRO (95% DE ENERGIA DO PROCTOR NORMAL) COM SOLO PREDOMINANTEMENTE ARGILOSO, EM CAMADAS COM ESPESSURA DE 20 CM - EXCLUSIVE ESCAVAÇÃO, CARGA E TRANSPORTE E SOLO. AF_09/2024</t>
  </si>
  <si>
    <t>EXECUÇÃO E COMPACTAÇÃO DE CAMADA FINAL DE ATERRO (100% DE ENERGIA DO PROCTOR NORMAL) COM SOLO PREDOMINANTEMENTE ARGILOSO, EM CAMADAS COM ESPESSURA DE 20 CM - EXCLUSIVE ESCAVAÇÃO, CARGA E TRANSPORTE E SOLO. AF_09/2024</t>
  </si>
  <si>
    <t>REGULARIZAÇÃO E COMPACTAÇÃO DE SUBLEITO DE SOLO PREDOMINANTEMENTE ARGILOSO, PARA OBRAS DE CONSTRUÇÃO DE PAVIMENTOS. AF_09/2024</t>
  </si>
  <si>
    <t>CONSTRUÇÃO DE BASE E SUB-BASE PARA PAVIMENTAÇÃO DE BRITA GRADUADA SIMPLES, COM ESPESSURA DE 15 CM - EXCLUSIVE CARGA E TRANSPORTE. AF_09/2024</t>
  </si>
  <si>
    <t>CONSTRUÇÃO DE BASE E SUB-BASE PARA PAVIMENTAÇÃO DE MACADAME SECO, COM ESPESSURA DE 15 CM - EXCLUSIVE CARGA E TRANSPORTE. AF_09/2024</t>
  </si>
  <si>
    <t>CONSTRUÇÃO DE BASE E SUB-BASE PARA PAVIMENTAÇÃO DE MACADAME SECO, COM ESPESSURA DE 20 CM - EXCLUSIVE CARGA E TRANSPORTE. AF_09/2024</t>
  </si>
  <si>
    <t>PLANTIO DE GRAMA ESMERALDA OU SÃO CARLOS OU CURITIBANA, EM PLACAS. AF_07/2024</t>
  </si>
  <si>
    <t>SINALIZAÇÃO E PROTEÇÃO PROVISÓRIOS</t>
  </si>
  <si>
    <t>OBS.:</t>
  </si>
  <si>
    <t>REGULARIZAÇÃO E COMPACTAÇÃO MECÂNICA DE SUBLEITO</t>
  </si>
  <si>
    <t>SERVIÇOS GEOTÉCNICOS</t>
  </si>
  <si>
    <t>COT-030</t>
  </si>
  <si>
    <t>COMPOS</t>
  </si>
  <si>
    <t>PREÇO TOT. (R$) (S/ BDI)</t>
  </si>
  <si>
    <t>PREÇO TOTAL (R$) - (C/ BDI)</t>
  </si>
  <si>
    <t>COMPOSIÇÃO DA PARCELA DE BDI SERVIÇOS- SEM DESONERAÇÃO</t>
  </si>
  <si>
    <t>Utilizado como referência: ACÓRDÃO Nº 2622/2013 – TCU – Plenário</t>
  </si>
  <si>
    <t>Despesas Indiretas</t>
  </si>
  <si>
    <t>% sobre PV</t>
  </si>
  <si>
    <t>% sobre CD</t>
  </si>
  <si>
    <t>Admininstração Central</t>
  </si>
  <si>
    <t>Variável - f (CD)</t>
  </si>
  <si>
    <t>Despesas Financeiras</t>
  </si>
  <si>
    <t>0,51% sobre (PV - Lucro)</t>
  </si>
  <si>
    <t>Seguros e Garantias Contratuais</t>
  </si>
  <si>
    <t>0,25% do PV</t>
  </si>
  <si>
    <t>Riscos</t>
  </si>
  <si>
    <t>0,50% do PV</t>
  </si>
  <si>
    <t>Subtotal 1</t>
  </si>
  <si>
    <t>Benefícios</t>
  </si>
  <si>
    <t>Lucro</t>
  </si>
  <si>
    <t>Subtotal 2</t>
  </si>
  <si>
    <t>Tributos</t>
  </si>
  <si>
    <t>PIS</t>
  </si>
  <si>
    <t>0,65% do PV</t>
  </si>
  <si>
    <t>COFINS</t>
  </si>
  <si>
    <t>3,00% do PV</t>
  </si>
  <si>
    <t>ISSQN</t>
  </si>
  <si>
    <t>Subtotal 3</t>
  </si>
  <si>
    <t>Total - BDI (%)</t>
  </si>
  <si>
    <t>Custo Direto - CD</t>
  </si>
  <si>
    <t>BDI COM IMPOSTOS (%)</t>
  </si>
  <si>
    <t>PV = Preço de Venda</t>
  </si>
  <si>
    <t>CD = Custo Direto</t>
  </si>
  <si>
    <t>Fórmula de Cálculo do BDI</t>
  </si>
  <si>
    <t>BDI = { [ (1+AC/100+S/100+R/100+G/100) x (1+DF/100) x (1+L/100) / (1-I/100)] -1} x 100</t>
  </si>
  <si>
    <t>Percentual de BDI direto:</t>
  </si>
  <si>
    <t>COMPOSIÇÃO DA PARCELA DE BDI FORNECIMENTO- SEM DESONERAÇÃO</t>
  </si>
  <si>
    <t>COMP-011</t>
  </si>
  <si>
    <t>VIGIA NOTURNO COM ENCARGOS COMPLEMENTARES</t>
  </si>
  <si>
    <t>MÊS 9</t>
  </si>
  <si>
    <t>MÊS 10</t>
  </si>
  <si>
    <t>MÊS 11</t>
  </si>
  <si>
    <t>MÊS 12</t>
  </si>
  <si>
    <t>COMP-001</t>
  </si>
  <si>
    <t>TUBO DE PVC PARA REDE COLETORA DE ESGOTO DE PAREDE MACIÇA, DN 150 MM, JUNTA ELÁSTICA - FORNECIMENTO E ASSENTAMENTO. AF_01/2021</t>
  </si>
  <si>
    <t>REATERRO MECANIZADO DE VALA COM RETROESCAVADEIRA (CAPACIDADE DA CAÇAMBA DA RETRO: 0,26 M³/POTÊNCIA: 88 HP), LARGURA 0,8 A 1,5 M, PROFUNDIDADE ATÉ 1,5 M, COM SOLO (SEM SUBSTITUIÇÃO) DE 1ª CATEGORIA, COM COMPACTADOR DE SOLOS DE PERCUSSÃO AF_08/2023</t>
  </si>
  <si>
    <t>BASE PARA POÇO DE VISITA CIRCULAR PARA ESGOTO, EM CONCRETO PRÉ-MOLDADO, DIÂMETRO INTERNO = 0,80 M, PROFUNDIDADE = 1,35 M, EXCLUINDO TAMPÃO. AF_12/2020</t>
  </si>
  <si>
    <t>BASE PARA POÇO DE VISITA CIRCULAR PARA ESGOTO, EM CONCRETO PRÉ-MOLDADO, DIÂMETRO INTERNO = 1,0 M, PROFUNDIDADE = 1,35 M, EXCLUINDO TAMPÃO. AF_12/2020</t>
  </si>
  <si>
    <t>BASE PARA POÇO DE VISITA CIRCULAR PARA ESGOTO, EM CONCRETO PRÉ-MOLDADO, DIÂMETRO INTERNO = 1,20 M, PROFUNDIDADE = 1,60 M, EXCLUINDO TAMPÃO. AF_12/2020</t>
  </si>
  <si>
    <t>BASE PARA POÇO DE VISITA RETANGULAR PARA DRENAGEM, EM ALVENARIA COM BLOCOS DE CONCRETO, DIMENSÕES INTERNAS = 1X1 M, PROFUNDIDADE = 1,40 M, EXCLUINDO TAMPÃO. AF_12/2020</t>
  </si>
  <si>
    <t>BASE PARA POÇO DE VISITA RETANGULAR PARA DRENAGEM, EM ALVENARIA COM BLOCOS DE CONCRETO, DIMENSÕES INTERNAS = 1X1,5 M, PROFUNDIDADE = 1,40 M, EXCLUINDO TAMPÃO. AF_12/2020</t>
  </si>
  <si>
    <t>CHAMINÉ CIRCULAR PARA POÇO DE VISITA PARA DRENAGEM, EM CONCRETO PRÉ-MOLDADO, DIÂMETRO INTERNO = 0,6 M. AF_12/2020</t>
  </si>
  <si>
    <t>EXECUÇÃO DE JUNTA SOLDADA POR TERMOFUSÃO, DE TUBO OU CONEXÃO EM PEAD LISO PARA REDE DE ÁGUA OU ESGOTO, DIÂMETRO DE 160 MM (NÃO INCLUI O FORNECIMENTO DE TUBO E CONEXÃO). AF_12/2021</t>
  </si>
  <si>
    <t>LOCACAO DE CONTAINER 2,30 X 6,00 M, ALT. 2,50 M, PARA SANITARIO, COM 4 BACIAS, 8 CHUVEIROS,1 LAVATORIO E 1 MICTORIO (NAO INCLUI MOBILIZACAO/DESMOBILIZACAO)</t>
  </si>
  <si>
    <t>TAMPAO FOFO ARTICULADO, COM BASE / REQUADRO, CLASSE D400 CARGA MAX 40 T, REDONDO, TAMPA 600 MM (COM INSCRICAO EM RELEVO DO TIPO DE REDE)</t>
  </si>
  <si>
    <t>TIL PARA LIGACAO PREDIAL, EM PVC, JE, BBB, DN 100 X 100 MM, PARA REDE COLETORA ESGOTO</t>
  </si>
  <si>
    <t>TUBO COLETOR DE ESGOTO PVC, JEI, DN 100 MM (NBR 7362)</t>
  </si>
  <si>
    <t>TUBO DE CONCRETO ARMADO PARA AGUAS PLUVIAIS, CLASSE PA-2, COM ENCAIXE PONTA E BOLSA, DIAMETRO NOMINAL DE 1000 MM</t>
  </si>
  <si>
    <t>TUBO DE CONCRETO ARMADO PARA AGUAS PLUVIAIS, CLASSE PA-2, COM ENCAIXE PONTA E BOLSA, DIAMETRO NOMINAL DE 400 MM</t>
  </si>
  <si>
    <t>TUBO DE CONCRETO ARMADO PARA AGUAS PLUVIAIS, CLASSE PA-2, COM ENCAIXE PONTA E BOLSA, DIAMETRO NOMINAL DE 600 MM</t>
  </si>
  <si>
    <t>TUBO DE CONCRETO ARMADO PARA AGUAS PLUVIAIS, CLASSE PA-2, COM ENCAIXE PONTA E BOLSA, DIAMETRO NOMINAL DE 800 MM</t>
  </si>
  <si>
    <t>ADMINISTRAÇÃO DAS OBRAS</t>
  </si>
  <si>
    <t>1.1.1</t>
  </si>
  <si>
    <t>% C/ BDI</t>
  </si>
  <si>
    <t>% S/ BDI</t>
  </si>
  <si>
    <t>TOTAL R$ S/ BDI</t>
  </si>
  <si>
    <t>TOTAL R$ C/ BDI</t>
  </si>
  <si>
    <t>INSTALAÇÕES DO CANTEIRO DE OBRAS</t>
  </si>
  <si>
    <t>SERVIÇOS INICIAIS - PREPARO DO TERRENO</t>
  </si>
  <si>
    <t>ESPALHAMENTO DE MATERIAL COM TRATOR DE ESTEIRAS.</t>
  </si>
  <si>
    <t>COMP-002</t>
  </si>
  <si>
    <t>MOBILIZAÇÃO</t>
  </si>
  <si>
    <t>COMP-003</t>
  </si>
  <si>
    <t>DESMOBILIZAÇÃO</t>
  </si>
  <si>
    <t>COMP-004</t>
  </si>
  <si>
    <t>COMP-005</t>
  </si>
  <si>
    <t>PLACA DE OBRA - CONSTRUTORA</t>
  </si>
  <si>
    <t>COMP-006</t>
  </si>
  <si>
    <t>PLACA DE OBRA - AMBIENTAL</t>
  </si>
  <si>
    <t>LOCACAO DE CONTAINER 2,30 X 6,00 M, ALT. 2,50 M, PARA ESCRITORIO, SEM DIVISORIAS INTERNAS E SEM SANITARIO.</t>
  </si>
  <si>
    <t>COMP-007</t>
  </si>
  <si>
    <t>COMP-008</t>
  </si>
  <si>
    <t>COMP-009</t>
  </si>
  <si>
    <t>EXECUÇÃO DE ÁREA COBERTA PARA CENTRAL DE FÔRMAS EM CANTEIRO DE OBRA.</t>
  </si>
  <si>
    <t>COMP-010</t>
  </si>
  <si>
    <t>EXECUÇÃO DE ÁREA COBERTA PARA CENTRAL DE ARMADURAS EM CANTEIRO DE OBRA.</t>
  </si>
  <si>
    <t>COMP-023</t>
  </si>
  <si>
    <t>EXECUÇÃO DE GUARITA EM CANTEIRO DE OBRA EM CHAPA DE MADEIRA COMPENSADA.</t>
  </si>
  <si>
    <t>INSTALAÇÕES PROVISÓRIAS - INFRAESTRUTURA</t>
  </si>
  <si>
    <t>COMP-012</t>
  </si>
  <si>
    <t>INSTALAÇÃO PROVISÓRIA DE ÁGUA</t>
  </si>
  <si>
    <t>COMP-013</t>
  </si>
  <si>
    <t>INSTALAÇÃO PROVISÓRIA DE ESGOTO</t>
  </si>
  <si>
    <t>COMP-014</t>
  </si>
  <si>
    <t>ENTRADA PROVISÓRIA DE ENERGIA ELÉTRICA</t>
  </si>
  <si>
    <t>COMP-015</t>
  </si>
  <si>
    <t>INSTALAÇÃO PROVISÓRIA DE ENERGIA ELÉTRICA</t>
  </si>
  <si>
    <t>INSTALAÇÕES PROVISÓRIAS - CERCAMENTOS</t>
  </si>
  <si>
    <t>COMP-016</t>
  </si>
  <si>
    <t>PORTÃO PARA ACESSO PEDESTRES, COM ESTRUTURA TUBULAR DIAM 3" E FECHAMENTO EM TELA MALHA 5X5 CM, DIMENSÕES 0,90X2,20 M, INCLUSIVE CADEADO, COMPLETO - FORNECIMENTO E INSTALAÇÃO.</t>
  </si>
  <si>
    <t>COMP-017</t>
  </si>
  <si>
    <t>PORTÃO PARA ACESSO VEÍCULOS, COM ESTRUTURA TUBULAR DIAM 3" E FECHAMENTO EM TELA MALHA 5X5 CM, DIMENSÕES 3,00X2,20 M, INCLUSIVE CADEADO, COMPLETO - FORNECIMENTO E INSTALAÇÃO.</t>
  </si>
  <si>
    <t>COMP-018</t>
  </si>
  <si>
    <t>CONSUMO DE ENERGIA ELÉTRICA</t>
  </si>
  <si>
    <t>COMP-019</t>
  </si>
  <si>
    <t>CONSUMO DE ÁGUA POTÁVEL</t>
  </si>
  <si>
    <t>COMP-020</t>
  </si>
  <si>
    <t>CONSUMO  - COLETA DE ESGOTO SANITÁRIO</t>
  </si>
  <si>
    <t>COMP-021</t>
  </si>
  <si>
    <t>CONSUMO DE TELEFONIA MÓVEL E INTERNET</t>
  </si>
  <si>
    <t>COMP-022</t>
  </si>
  <si>
    <t>COMP-024</t>
  </si>
  <si>
    <t>LOCACAO DE CONTAINER REFEITÓRIO 2,30 X 6,00 M, ALT. 2,50 M,  COM INSTALAÇÕES BÁSICAS DE COZINHA, MESAS E ASSENTOS PARA ATE 8 PESSOAS.</t>
  </si>
  <si>
    <t>GUARDA CORPO DE PROTEÇÃO PARA VALAS ESCAVADAS, COM MONTANTES E TRAVESSAS DE MADEIRA, E FECHAMENTO EM TELA DE POLIETILENO, ALTURA 1,20 M.</t>
  </si>
  <si>
    <t>FORNECIMENTO E INSTALAÇÃO DE PLACA DE OBRA PARA SINALIZAÇÃO, COM CHAPA GALVANIZADA E ESTRUTURA DE MADEIRA.</t>
  </si>
  <si>
    <t>CAMINHOS DE SERVIÇO</t>
  </si>
  <si>
    <t>COMP-026</t>
  </si>
  <si>
    <t>CONSTRUÇÃO DE BASE OU SUB-BASE PARA PAVIMENTAÇÃO DE RACHÃO, COM ESPESSURA DE 40 CM - INCLUSIVE TRANSPORTE.</t>
  </si>
  <si>
    <t>COMP-028</t>
  </si>
  <si>
    <t>INSTRUMENTAÇÃO</t>
  </si>
  <si>
    <t>FORNECIMENTO E INSTALAÇÃO DE PLACA DE RECALQUE</t>
  </si>
  <si>
    <t>COMP-030</t>
  </si>
  <si>
    <t>COMP-034</t>
  </si>
  <si>
    <t>REMOÇÃO MECANIZADA DE CAMADA GRANULAR DO PAVIMENTO</t>
  </si>
  <si>
    <t>COMP-049</t>
  </si>
  <si>
    <t>COMP-050</t>
  </si>
  <si>
    <t>COMP-053</t>
  </si>
  <si>
    <t>COMP-054</t>
  </si>
  <si>
    <t>COMP-055</t>
  </si>
  <si>
    <t>COMP-057</t>
  </si>
  <si>
    <t>Maio/26</t>
  </si>
  <si>
    <t>Julho/26</t>
  </si>
  <si>
    <t>Sinapi/RS:</t>
  </si>
  <si>
    <t>TOTAL R$ S/ BDI:</t>
  </si>
  <si>
    <t>TOTAL R$ C/ BDI:</t>
  </si>
  <si>
    <t>Data Orçamento:</t>
  </si>
  <si>
    <t>CONTRATO</t>
  </si>
  <si>
    <t>PLANILHA RESUMO DO ORÇAMENTO - SEM DESONERAÇÃO</t>
  </si>
  <si>
    <t>1.1.2</t>
  </si>
  <si>
    <t>1.1.3</t>
  </si>
  <si>
    <t>1.1.4</t>
  </si>
  <si>
    <t>1.1.5</t>
  </si>
  <si>
    <t>1.1.6</t>
  </si>
  <si>
    <t>1.1.7</t>
  </si>
  <si>
    <t>CERCA COM MOURÕES DE CONCRETO, SEÇÃO "T" PONTA INCLINADA, 10X10CM, ESPAÇAMENTO DE 2,5M, CRAVADOS 0,5M, COM 11 FIOS DE ARAME FARPADO Nº 14 OU 16 - FORNECIMENTO E INSTALAÇÃO. AF_12/2025</t>
  </si>
  <si>
    <t>ESCORAMENTO DE VALA, TIPO CONTÍNUO, COM PROFUNDIDADE DE 1,5 A 3,0 M, LARGURA MAIOR OU IGUAL A 1,5 M E MENOR QUE 2,5 M. AF_01/2026</t>
  </si>
  <si>
    <t>ESCORAMENTO DE VALA, TIPO CONTÍNUO, COM PROFUNDIDADE DE 1,5 M A 3,0 M, LARGURA MENOR QUE 1,5 M. AF_01/2026</t>
  </si>
  <si>
    <t>ESCORAMENTO DE VALA, TIPO DESCONTÍNUO, COM PROFUNDIDADE DE 1,5 M A 3,0 M, LARGURA MENOR QUE 1,5 M. AF_01/2026</t>
  </si>
  <si>
    <t>PREPARO DE FUNDO DE VALA COM LARGURA MAIOR OU IGUAL A 1,5 M E MENOR QUE 2,5 M (ACERTO DO SOLO NATURAL), EM LOCAL COM NÍVEL BAIXO DE INTERFERÊNCIA. AF_01/2026</t>
  </si>
  <si>
    <t>PREPARO DE FUNDO DE VALA COM LARGURA MENOR QUE 1,5 M (ACERTO DO SOLO NATURAL), EM LOCAL COM NÍVEL ALTO DE INTERFERÊNCIA. AF_01/2026</t>
  </si>
  <si>
    <t>PREPARO DE FUNDO DE VALA COM LARGURA MENOR QUE 1,5 M (ACERTO DO SOLO NATURAL), EM LOCAL COM NÍVEL BAIXO DE INTERFERÊNCIA. AF_01/2026</t>
  </si>
  <si>
    <t>ESTACA HÉLICE CONTÍNUA, DIÂMETRO DE 30 CM, INCLUSO CONCRETO FCK=30MPA, BOMBEAMENTO E ARMADURA MÍNIMA (EXCLUSIVE MOBILIZAÇÃO E DESMOBILIZAÇÃO). AF_03/2026</t>
  </si>
  <si>
    <t>CARGA, MANOBRA E DESCARGA DE SOLOS E MATERIAIS GRANULARES EM CAMINHÃO BASCULANTE 14 M³ - CARGA COM ESCAVADEIRA HIDRÁULICA (CAÇAMBA DE 1,20 M³ / 155 HP) E DESCARGA LIVRE (UNIDADE: M3). AF_02/2026</t>
  </si>
  <si>
    <t>CARGA, MANOBRA E DESCARGA DE SOLOS E MATERIAIS GRANULARES EM CAMINHÃO BASCULANTE 18 M³ - CARGA COM ESCAVADEIRA HIDRÁULICA (CAÇAMBA DE 1,20 M³ / 155 HP) E DESCARGA LIVRE (UNIDADE: M3). AF_02/2026</t>
  </si>
  <si>
    <t>TRANSPORTE COM CAMINHÃO BASCULANTE DE 18 M³, EM VIA URBANA PAVIMENTADA, DMT ATÉ 30 KM (UNIDADE: M3XKM). AF_02/2026</t>
  </si>
  <si>
    <t>1.1.8</t>
  </si>
  <si>
    <t>1.1.9</t>
  </si>
  <si>
    <t>1.1.10</t>
  </si>
  <si>
    <t>2.1.1</t>
  </si>
  <si>
    <t>2.1.2</t>
  </si>
  <si>
    <t>2.1.3</t>
  </si>
  <si>
    <t>2.1.4</t>
  </si>
  <si>
    <t>2.1.5</t>
  </si>
  <si>
    <t>2.1.6</t>
  </si>
  <si>
    <t>2.1.7</t>
  </si>
  <si>
    <t>PLACA DE OBRA - PREFEITURA</t>
  </si>
  <si>
    <t>LOCACAO DE CONTAINER LABORATÓRIO, 2,30 X 6,00 M, ALT. 2,50 M, COM INSTALAÇÕES BÁSICAS DE LAVATÓRIO E BANCADA</t>
  </si>
  <si>
    <t>LOCAÇÃO DE CONTAINER ALMOXARIFADO, DE *2,40* X *6,00* M, PADRAO SIMPLES, SEM REVESTIMENTO E SEM DIVISORIAS INTERNOS E SEM SANITARIO.</t>
  </si>
  <si>
    <t>2.2.1</t>
  </si>
  <si>
    <t>2.2.2</t>
  </si>
  <si>
    <t>2.2.3</t>
  </si>
  <si>
    <t>2.2.4</t>
  </si>
  <si>
    <t>2.2.5</t>
  </si>
  <si>
    <t>2.2.6</t>
  </si>
  <si>
    <t>2.2.7</t>
  </si>
  <si>
    <t>2.2.8</t>
  </si>
  <si>
    <t>2.2.9</t>
  </si>
  <si>
    <t>2.2.10</t>
  </si>
  <si>
    <t>2.2.11</t>
  </si>
  <si>
    <t>2.3.1</t>
  </si>
  <si>
    <t>2.3.2</t>
  </si>
  <si>
    <t>2.3.3</t>
  </si>
  <si>
    <t>2.3.4</t>
  </si>
  <si>
    <t>2.3.5</t>
  </si>
  <si>
    <t>2.3.6</t>
  </si>
  <si>
    <t>2.4.1</t>
  </si>
  <si>
    <t>2.4.2</t>
  </si>
  <si>
    <t>2.4.3</t>
  </si>
  <si>
    <t>2.5</t>
  </si>
  <si>
    <t>2.5.1</t>
  </si>
  <si>
    <t>2.5.2</t>
  </si>
  <si>
    <t>2.5.3</t>
  </si>
  <si>
    <t>2.5.4</t>
  </si>
  <si>
    <t>2.5.5</t>
  </si>
  <si>
    <t>2.6</t>
  </si>
  <si>
    <t>2.6.1</t>
  </si>
  <si>
    <t>2.6.2</t>
  </si>
  <si>
    <t>3.2</t>
  </si>
  <si>
    <t>4.1</t>
  </si>
  <si>
    <t>4.2</t>
  </si>
  <si>
    <t>4.3</t>
  </si>
  <si>
    <t>4.4</t>
  </si>
  <si>
    <t>4.5</t>
  </si>
  <si>
    <t>4.6</t>
  </si>
  <si>
    <t>4.7</t>
  </si>
  <si>
    <t>3.1</t>
  </si>
  <si>
    <t>DESMOBILIZAÇÃO EQUIAPMENTOS E PESSOAS</t>
  </si>
  <si>
    <t>3.1.1</t>
  </si>
  <si>
    <t>3.2.1</t>
  </si>
  <si>
    <t>TERRAPLENAGEM</t>
  </si>
  <si>
    <t>REDE DE DRENAGEM PLUVIAL</t>
  </si>
  <si>
    <t>REDE DE ESGOTO SANITÁRIO</t>
  </si>
  <si>
    <t>PAVIMENTAÇÃO</t>
  </si>
  <si>
    <t>REDE DE ENERGIA ELÉTRICA</t>
  </si>
  <si>
    <t>SINALIZAÇÃO VIÁRIA</t>
  </si>
  <si>
    <t>4.1.1</t>
  </si>
  <si>
    <t>4.1.2</t>
  </si>
  <si>
    <t>4.1.3</t>
  </si>
  <si>
    <t>4.1.4</t>
  </si>
  <si>
    <t>4.1.5</t>
  </si>
  <si>
    <t>4.2.1</t>
  </si>
  <si>
    <t>4.2.2</t>
  </si>
  <si>
    <t>4.2.3</t>
  </si>
  <si>
    <t>4.2.4</t>
  </si>
  <si>
    <t>4.2.5</t>
  </si>
  <si>
    <t>4.2.6</t>
  </si>
  <si>
    <t>4.2.7</t>
  </si>
  <si>
    <t>ATERROS E COMPACTAÇÃO</t>
  </si>
  <si>
    <t>4.3.1</t>
  </si>
  <si>
    <t>4.3.2</t>
  </si>
  <si>
    <t>4.3.3</t>
  </si>
  <si>
    <t>4.3.4</t>
  </si>
  <si>
    <t>4.3.5</t>
  </si>
  <si>
    <t>REDE DE ÁGUA POTÁVEL</t>
  </si>
  <si>
    <t>URBANIZAÇÃO</t>
  </si>
  <si>
    <t>GEOGRELHA RESISTENCIA À TRAÇÃO 400 KN/M - FORNECIMENTO E INSTALAÇÃO</t>
  </si>
  <si>
    <t>4.4.1</t>
  </si>
  <si>
    <t>4.4.2</t>
  </si>
  <si>
    <t>REFERÊNCIA DE NÍVEL  BENCHMARK - MOBILIZAÇÃO POR PONTO</t>
  </si>
  <si>
    <t>REFERÊNCIA DE NÍVEL  BENCHMARK - FORNECIMENTO, PERFURAÇÃO E INSTALAÇÃO.</t>
  </si>
  <si>
    <t>4.5.1</t>
  </si>
  <si>
    <t>4.5.2</t>
  </si>
  <si>
    <t>4.5.3</t>
  </si>
  <si>
    <t>5.1</t>
  </si>
  <si>
    <t>ESCORAMENTOS</t>
  </si>
  <si>
    <t>5.1.1</t>
  </si>
  <si>
    <t>5.1.2</t>
  </si>
  <si>
    <t>5.2</t>
  </si>
  <si>
    <t>ESCAVAÇÃO E REATERRO</t>
  </si>
  <si>
    <t>ESCAVAÇÃO MECANIZADA DE VALA COM PROF. MAIOR QUE 1,5 M E ATÉ 3,0 M (MÉDIA MONTANTE E JUSANTE/UMA COMPOSIÇÃO POR TRECHO), ESCAVADEIRA (0,8 M3), LARG. MENOR QUE 1,5 M, EM SOLO DE 1A CATEGORIA, LOCAIS COM BAIXO NÍVEL DE INTERFERÊNCIA. AF_09/2024</t>
  </si>
  <si>
    <t>5.2.1</t>
  </si>
  <si>
    <t>5.2.2</t>
  </si>
  <si>
    <t>5.2.3</t>
  </si>
  <si>
    <t>5.2.4</t>
  </si>
  <si>
    <t>TRANSPORTE COM CAMINHÃO BASCULANTE DE 14 M³, EM VIA INTERNA (DENTRO DO CANTEIRO - UNIDADE:M3XKM).</t>
  </si>
  <si>
    <t>5.2.5</t>
  </si>
  <si>
    <t>5.2.6</t>
  </si>
  <si>
    <t>5.2.7</t>
  </si>
  <si>
    <t>5.2.8</t>
  </si>
  <si>
    <t>5.3</t>
  </si>
  <si>
    <t>5.3.1</t>
  </si>
  <si>
    <t>5.3.2</t>
  </si>
  <si>
    <t>5.3.3</t>
  </si>
  <si>
    <t>FORNECIMENTO E ASSENTAMENTO DE TUBOS DE CONCRETO PLUVIAL</t>
  </si>
  <si>
    <t>LASTRO DE RACHÃO, COM ESPESSURA DE 30 CM, APLICADO EM FUNDO DE VALAS E BASES PARA INFRAESTRUTURA - EXECUÇÃO.</t>
  </si>
  <si>
    <t>LASTRO DE BRITA 1 E 2, COM ESPESSURA DE 10 CM, APLICADO EM FUNDO DE VALAS E BASES PARA INFRAESTRUTURA - EXECUÇÃO.</t>
  </si>
  <si>
    <t>LASTRO DE CONCRETO TIPO RADIER, COM ESPESSURA DE 10 CM, APLICADO EM FUNDO DE VALAS E BASES PARA INFRAESTRUTURA - EXECUÇÃO.</t>
  </si>
  <si>
    <t>5.3.4</t>
  </si>
  <si>
    <t>5.3.5</t>
  </si>
  <si>
    <t>5.3.6</t>
  </si>
  <si>
    <t>5.3.7</t>
  </si>
  <si>
    <t>5.3.8</t>
  </si>
  <si>
    <t>5.3.9</t>
  </si>
  <si>
    <t>5.4</t>
  </si>
  <si>
    <t>5.4.1</t>
  </si>
  <si>
    <t>5.4.2</t>
  </si>
  <si>
    <t>5.4.3</t>
  </si>
  <si>
    <t>5.4.4</t>
  </si>
  <si>
    <t>5.4.5</t>
  </si>
  <si>
    <t>5.4.6</t>
  </si>
  <si>
    <t>5.4.7</t>
  </si>
  <si>
    <t>5.4.8</t>
  </si>
  <si>
    <t>5.4.9</t>
  </si>
  <si>
    <t>ASSENTAMENTO DE TAMPÃO DE FERRO FUNDIDO DN 600 MM - EXCLUSIVE FORNECIMENTO DO TAMPÃO</t>
  </si>
  <si>
    <t>5.4.10</t>
  </si>
  <si>
    <t>5.5</t>
  </si>
  <si>
    <t>5914612</t>
  </si>
  <si>
    <t>5914622</t>
  </si>
  <si>
    <t>T.KM</t>
  </si>
  <si>
    <t>AQUISIÇÃO DE EMULSÃO ASFÁLTICA EAI</t>
  </si>
  <si>
    <t>AQUISIÇÃO DE EMULSÃO ASFÁLTICA RR-1C</t>
  </si>
  <si>
    <t>AQUISIÇÃO DE CIMENTO ASFÁLTICO CAP 50/70</t>
  </si>
  <si>
    <t>TRANSPORTE DE MATERIAL BETUMINOSO (EAI) COM CAMINHÃO TANQUE DISTRIBUIDOR - RODOVIA PAVIMENTADA</t>
  </si>
  <si>
    <t>TRANSPORTE DE MATERIAL BETUMINOSO (RR-1C) COM CAMINHÃO TANQUE DISTRIBUIDOR - RODOVIA PAVIMENTADA</t>
  </si>
  <si>
    <t>TRANSPORTE DE MISTURA BETUMINOSA A QUENTE (CBUQ) COM CAMINHÃO COM CAÇAMBA TÉRMICA DE 6 M³ - RODOVIA PAVIMENTADA</t>
  </si>
  <si>
    <t>Nº 85/2026</t>
  </si>
  <si>
    <t>COMP-058</t>
  </si>
  <si>
    <t>COMP-059</t>
  </si>
  <si>
    <t>COMP-060</t>
  </si>
  <si>
    <t>9.1</t>
  </si>
  <si>
    <t>PAVIMENTAÇÃO ASFÁLTICA</t>
  </si>
  <si>
    <t>CALÇAMENTOS</t>
  </si>
  <si>
    <t>PISO PODOTÁTIL DE ALERTA, DE CONCRETO, ASSENTADO SOBRE ARGAMASSA. AF_03/2024</t>
  </si>
  <si>
    <t>PISO PODOTÁTIL DIRECIONAL, DE CONCRETO, ASSENTADO SOBRE ARGAMASSA. AF_03/2024</t>
  </si>
  <si>
    <t>COMP-064</t>
  </si>
  <si>
    <t>EXECUÇÃO DE PASSEIO (CALÇADA) OU PISO DE CONCRETO COM CONCRETO MOLDADO IN LOCO, FEITO EM OBRA, ACABAMENTO CONVENCIONAL, ESPESSURA 6 CM, NÃO ARMADO.</t>
  </si>
  <si>
    <t>ASSESSIBILIDADE</t>
  </si>
  <si>
    <t>11.1</t>
  </si>
  <si>
    <t>11.2</t>
  </si>
  <si>
    <t>11.1.1</t>
  </si>
  <si>
    <t>11.1.2</t>
  </si>
  <si>
    <t>11.2.1</t>
  </si>
  <si>
    <t>11.2.2</t>
  </si>
  <si>
    <t>11.2.3</t>
  </si>
  <si>
    <t>9.1.1</t>
  </si>
  <si>
    <t>9.1.2</t>
  </si>
  <si>
    <t>9.1.3</t>
  </si>
  <si>
    <t>9.1.4</t>
  </si>
  <si>
    <t>9.1.5</t>
  </si>
  <si>
    <t>9.1.6</t>
  </si>
  <si>
    <t>9.1.7</t>
  </si>
  <si>
    <t>9.1.8</t>
  </si>
  <si>
    <t>9.1.9</t>
  </si>
  <si>
    <t>SELIC (Junho/2025) = 14,25 % a.a.</t>
  </si>
  <si>
    <t>DF = [(1+SELIC)^(1/12)-1] sobre (PV - Lucro), o que resulta em DF = 1,12 % sobre (PV - Lucro)</t>
  </si>
  <si>
    <t>REGULARIZAÇÃO DO SUBLEITO - 100% PROCTOR INTERMEDIÁRIO</t>
  </si>
  <si>
    <t>4011352</t>
  </si>
  <si>
    <t>IMPRIMAÇÃO COM EMULSÃO ASFÁLTICA</t>
  </si>
  <si>
    <t>4011353</t>
  </si>
  <si>
    <t>PINTURA DE LIGAÇÃO</t>
  </si>
  <si>
    <t>CONCRETO ASFÁLTICO - FAIXA C-12,5 - AREIA E BRITA COMERCIAIS</t>
  </si>
  <si>
    <t>9.2</t>
  </si>
  <si>
    <t>AQUISIÇÃO DE MATERIAL BETUMINOSO</t>
  </si>
  <si>
    <t>9.2.1</t>
  </si>
  <si>
    <t>9.2.2</t>
  </si>
  <si>
    <t>9.2.3</t>
  </si>
  <si>
    <t>TRANSPORTE DE MATERIAL BETUMINOSO</t>
  </si>
  <si>
    <t>COMP-065</t>
  </si>
  <si>
    <t>COMP-066</t>
  </si>
  <si>
    <t>COMP-067</t>
  </si>
  <si>
    <t>TRANSPORTE DE EMULSÃO ASFÁLTICA EAI</t>
  </si>
  <si>
    <t>TRANSPORTE DE EMULSÃO ASFÁLTICA RR-1C</t>
  </si>
  <si>
    <t>TRANSPORTE DE CIMENTO ASFÁLTICO CAP 50/70</t>
  </si>
  <si>
    <t>9.3</t>
  </si>
  <si>
    <t>9.3.1</t>
  </si>
  <si>
    <t>9.3.2</t>
  </si>
  <si>
    <t>9.3.3</t>
  </si>
  <si>
    <t>POÇOS DE VISITA/BOCAS DE LOBO PLUVIAIS</t>
  </si>
  <si>
    <t>DISPOSITIVOS DE DRENAGEM PLUVIAL</t>
  </si>
  <si>
    <t>5.5.1</t>
  </si>
  <si>
    <t>6.1</t>
  </si>
  <si>
    <t>6.2</t>
  </si>
  <si>
    <t>6.3</t>
  </si>
  <si>
    <t>6.1.1</t>
  </si>
  <si>
    <t>6.1.2</t>
  </si>
  <si>
    <t>6.1.3</t>
  </si>
  <si>
    <t>6.1.4</t>
  </si>
  <si>
    <t>6.1.5</t>
  </si>
  <si>
    <t>6.2.1</t>
  </si>
  <si>
    <t>6.2.2</t>
  </si>
  <si>
    <t>6.2.3</t>
  </si>
  <si>
    <t>LASTRO COM MATERIAL GRANULAR (AREIA MÉDIA), APLICADO SOBRE SOLO, ESPESSURA DE *10 CM*. AF_01/2024</t>
  </si>
  <si>
    <t>FORNECIMENTO E ASSENTAMENTO DE TUBOS DE PVC ESGOTO</t>
  </si>
  <si>
    <t>POÇOS DE VISITA ESGOTO - FORNECIMENTO DE MATERIAIS E ASSENTAMENTO</t>
  </si>
  <si>
    <t>LAJE DE CONCRETO 1,10X1,10X0,20 M PARA TAMPÃO DE FERRO FUNDIDO DN 800</t>
  </si>
  <si>
    <t>COMP-068</t>
  </si>
  <si>
    <t>6.3.1</t>
  </si>
  <si>
    <t>LASTRO COM MATERIAL GRANULAR (PEDRA BRITADA N.1 E PEDRA BRITADA N.2), APLICADO EM PISOS OU LAJES SOBRE SOLO. AF_01/2024</t>
  </si>
  <si>
    <t>6.3.2</t>
  </si>
  <si>
    <t>6.3.3</t>
  </si>
  <si>
    <t>6.3.4</t>
  </si>
  <si>
    <t>6.3.5</t>
  </si>
  <si>
    <t>6.3.6</t>
  </si>
  <si>
    <t>6.3.7</t>
  </si>
  <si>
    <t>6.3.8</t>
  </si>
  <si>
    <t>6.3.9</t>
  </si>
  <si>
    <t>6.3.10</t>
  </si>
  <si>
    <t>6.3.11</t>
  </si>
  <si>
    <t>6.3.12</t>
  </si>
  <si>
    <t>6.3.13</t>
  </si>
  <si>
    <t>6.4</t>
  </si>
  <si>
    <t>ABRAÇADEIRA PLAST. 200 mm - T50R</t>
  </si>
  <si>
    <t>PÇ</t>
  </si>
  <si>
    <t>ACESSÓRIOS</t>
  </si>
  <si>
    <t>ALÇA PARA ESTAI 1/4"</t>
  </si>
  <si>
    <t>ALÇA PRE-FORM. 35 mm</t>
  </si>
  <si>
    <t>ARMAÇÃO SECUND. AS 11</t>
  </si>
  <si>
    <t>ARRUELA PRESILHA ATERRAMENTO</t>
  </si>
  <si>
    <t xml:space="preserve">ARRUELA QUADRADA 38x38x3mm </t>
  </si>
  <si>
    <t>BASE CONCRETADA</t>
  </si>
  <si>
    <t>BRAÇO "C" 25kV</t>
  </si>
  <si>
    <t>BRAÇO "L" 25kV</t>
  </si>
  <si>
    <t>Braço galvanizado a fogo 2” x 3,000mm</t>
  </si>
  <si>
    <t>CABO ALUMINIO QUADRUPLEX 0,6/1 KV 35mm² XLPE COLOR (PT/CZ/VM) NEUTRO nu</t>
  </si>
  <si>
    <t>CABO COBRE XLPE 70mm² RÍGIDO</t>
  </si>
  <si>
    <t>CABO COBRE XLPE 90G 15KV 1C 16mm²</t>
  </si>
  <si>
    <t>CABO DE ALUMÍNIO XLPE 50,0mm² 25kV</t>
  </si>
  <si>
    <t>CABO DE COBRE XLPE 10mm²</t>
  </si>
  <si>
    <t>CABO PP 2x1,5mm²</t>
  </si>
  <si>
    <t>CHAVE FUSIVEL 25kV</t>
  </si>
  <si>
    <t>CONECTOR CUNHA CN10</t>
  </si>
  <si>
    <t>CONECTOR CUNHA CN12</t>
  </si>
  <si>
    <t>CONECTOR CUNHA CN13</t>
  </si>
  <si>
    <t>CONECTOR CUNHA TIPO III-IV-V</t>
  </si>
  <si>
    <t>CONECTOR ESTRIBO 1/0-3/0</t>
  </si>
  <si>
    <t>CONECTOR P/ HASTE TERRA 5/8</t>
  </si>
  <si>
    <t xml:space="preserve">CONECTOR PERFURANTE PRINCIPAL 10-95mm² E DERIVACAO 1,5-10mm² </t>
  </si>
  <si>
    <t xml:space="preserve">CONECTOR PERFURANTE PRINCIPAL 16-120mm² E DERIVACAO 16-120mm² </t>
  </si>
  <si>
    <t>CORDOALHA DE AÇO 1/4"</t>
  </si>
  <si>
    <t>CRUZETA FIBRA TIPO T 1900mm</t>
  </si>
  <si>
    <t>ELO FUSIVEL 3H</t>
  </si>
  <si>
    <t>ESPAÇADOR LOSANGULAR 25kV</t>
  </si>
  <si>
    <t xml:space="preserve">ESTRIBO BT </t>
  </si>
  <si>
    <t>FECHO AÇO INOX 3/4"</t>
  </si>
  <si>
    <t>FIO ALUMÍNIO PARA AMARRAÇÃO</t>
  </si>
  <si>
    <t>FIO DE AÇO COBREADO 16mm²</t>
  </si>
  <si>
    <t>FITA AUTO-FUSÃO 19 mm X 10 m</t>
  </si>
  <si>
    <t>FITA DE AÇO INOX 3/4"</t>
  </si>
  <si>
    <t>FITA ISOLANTE 19 mm X 20 m</t>
  </si>
  <si>
    <t>GANCHO OLHAL</t>
  </si>
  <si>
    <t>GRAMPO ANCORAGEM 50mm² 25kV</t>
  </si>
  <si>
    <t>GRAMPO DE LINHA VIVA</t>
  </si>
  <si>
    <t>HASTE TERRA COBREADA 5/8 x2400 mm</t>
  </si>
  <si>
    <t>ISOLADOR PINO POLIMÉRICO 25kV ROSCA 35mm</t>
  </si>
  <si>
    <t>ISOLADOR ROLDANA 76x79</t>
  </si>
  <si>
    <t>ISOLADOR SUSPENSÃO POLIMÉRICO  25kV</t>
  </si>
  <si>
    <t>LAÇO PRE-FORMADO P/ CABO 35 mm</t>
  </si>
  <si>
    <t>LUMINÁRIA PÚBLICA 50W</t>
  </si>
  <si>
    <t>MANILHA SAPATILHA</t>
  </si>
  <si>
    <t>MANILHA TORCIDA 90°</t>
  </si>
  <si>
    <t>MASTIQUE</t>
  </si>
  <si>
    <t>OLHAL PARA PARAFUSO</t>
  </si>
  <si>
    <t xml:space="preserve">PARAFUSO FRANCÊS 16 X 45 mm </t>
  </si>
  <si>
    <t xml:space="preserve">PARAFUSO FRANCÊS 16 X 70 mm </t>
  </si>
  <si>
    <t>PARAFUSO MÁQUINA 16x200mm</t>
  </si>
  <si>
    <t>PARAFUSO MÁQUINA 16x250mm</t>
  </si>
  <si>
    <t>PARAFUSO MÁQUINA 16x300mm</t>
  </si>
  <si>
    <t>PARAFUSO MÁQUINA 16x350mm</t>
  </si>
  <si>
    <t>PARAFUSO MÁQUINA 16x400mm</t>
  </si>
  <si>
    <t>PARAFUSO MÁQUINA 16x450mm</t>
  </si>
  <si>
    <t>PARAFUSO MÁQUINA 16x45mm</t>
  </si>
  <si>
    <t>PARAFUSO MÁQUINA 16x70mm</t>
  </si>
  <si>
    <t>PARAFUSO OLHAL 16x150mm</t>
  </si>
  <si>
    <t>PARAFUSO OLHAL 16x200mm</t>
  </si>
  <si>
    <t>PARAFUSO OLHAL 16x250mm</t>
  </si>
  <si>
    <t>PARAFUSO OLHAL 16x300mm</t>
  </si>
  <si>
    <t>PARAFUSOS MÁQUINA DIVERSOS (ILUMINAÇÃO PÚBLICA)</t>
  </si>
  <si>
    <t>PARA-RAIO POLIMERICO 21 kV/10 kA</t>
  </si>
  <si>
    <t>PINO PARA ISOLADOR RETO CURTO 35mm</t>
  </si>
  <si>
    <t>PLACA ALUMÍNIO 50x400mm com numeração</t>
  </si>
  <si>
    <t xml:space="preserve">PORCA OLHAL ROSCA M16x2 </t>
  </si>
  <si>
    <t>POSTE CONCRETO DUPLO T 11m 3kN padrão ceee equatorial</t>
  </si>
  <si>
    <t>POSTE CONCRETO DUPLO T 11m 6kN padrão ceee equatorial</t>
  </si>
  <si>
    <t>POSTE CONCRETO DUPLO T 12m 10kN padrão ceee equatorial</t>
  </si>
  <si>
    <t>POSTE CONCRETO DUPLO T 9m 3kN padrão ceee equatorial</t>
  </si>
  <si>
    <t>POSTE CONCRETO DUPLO T 9m 6kN padrão ceee equatorial</t>
  </si>
  <si>
    <t>PROTETOR DE BUCHA E PARA-RAIO</t>
  </si>
  <si>
    <t>RELÉ FOTOELÉTRICO</t>
  </si>
  <si>
    <t>SAPATILHA P/ CABO DE AÇO</t>
  </si>
  <si>
    <t>SUPORTE AUXILIAR PARA BRAÇO "C"</t>
  </si>
  <si>
    <t>SUPORTE P/TRAFO TIPO CANTONEIRA</t>
  </si>
  <si>
    <t>TERMINAL ELO KLOCK  70mm²</t>
  </si>
  <si>
    <t>TRANSF. 3# 112,5 KVA/25 kV - 380/220 V padrão ceee equatorial</t>
  </si>
  <si>
    <t>RED-ELET</t>
  </si>
  <si>
    <t>RDE-005</t>
  </si>
  <si>
    <t>RDE-006</t>
  </si>
  <si>
    <t>RDE-007</t>
  </si>
  <si>
    <t>RDE-008</t>
  </si>
  <si>
    <t>RDE-009</t>
  </si>
  <si>
    <t>RDE-010</t>
  </si>
  <si>
    <t>RDE-011</t>
  </si>
  <si>
    <t>RDE-012</t>
  </si>
  <si>
    <t>RDE-013</t>
  </si>
  <si>
    <t>RDE-014</t>
  </si>
  <si>
    <t>RDE-015</t>
  </si>
  <si>
    <t>RDE-016</t>
  </si>
  <si>
    <t>RDE-017</t>
  </si>
  <si>
    <t>RDE-018</t>
  </si>
  <si>
    <t>RDE-019</t>
  </si>
  <si>
    <t>RDE-020</t>
  </si>
  <si>
    <t>RDE-021</t>
  </si>
  <si>
    <t>RDE-022</t>
  </si>
  <si>
    <t>RDE-023</t>
  </si>
  <si>
    <t>RDE-024</t>
  </si>
  <si>
    <t>RDE-025</t>
  </si>
  <si>
    <t>RDE-026</t>
  </si>
  <si>
    <t>RDE-027</t>
  </si>
  <si>
    <t>RDE-028</t>
  </si>
  <si>
    <t>RDE-029</t>
  </si>
  <si>
    <t>RDE-030</t>
  </si>
  <si>
    <t>RDE-031</t>
  </si>
  <si>
    <t>RDE-032</t>
  </si>
  <si>
    <t>RDE-033</t>
  </si>
  <si>
    <t>RDE-034</t>
  </si>
  <si>
    <t>RDE-035</t>
  </si>
  <si>
    <t>RDE-036</t>
  </si>
  <si>
    <t>RDE-037</t>
  </si>
  <si>
    <t>RDE-038</t>
  </si>
  <si>
    <t>RDE-039</t>
  </si>
  <si>
    <t>RDE-040</t>
  </si>
  <si>
    <t>RDE-041</t>
  </si>
  <si>
    <t>RDE-042</t>
  </si>
  <si>
    <t>RDE-043</t>
  </si>
  <si>
    <t>RDE-044</t>
  </si>
  <si>
    <t>RDE-045</t>
  </si>
  <si>
    <t>RDE-046</t>
  </si>
  <si>
    <t>RDE-047</t>
  </si>
  <si>
    <t>RDE-048</t>
  </si>
  <si>
    <t>RDE-049</t>
  </si>
  <si>
    <t>RDE-050</t>
  </si>
  <si>
    <t>RDE-051</t>
  </si>
  <si>
    <t>RDE-052</t>
  </si>
  <si>
    <t>RDE-053</t>
  </si>
  <si>
    <t>RDE-054</t>
  </si>
  <si>
    <t>RDE-055</t>
  </si>
  <si>
    <t>RDE-056</t>
  </si>
  <si>
    <t>RDE-057</t>
  </si>
  <si>
    <t>RDE-058</t>
  </si>
  <si>
    <t>RDE-059</t>
  </si>
  <si>
    <t>RDE-060</t>
  </si>
  <si>
    <t>RDE-061</t>
  </si>
  <si>
    <t>RDE-062</t>
  </si>
  <si>
    <t>RDE-063</t>
  </si>
  <si>
    <t>RDE-064</t>
  </si>
  <si>
    <t>RDE-065</t>
  </si>
  <si>
    <t>RDE-066</t>
  </si>
  <si>
    <t>RDE-067</t>
  </si>
  <si>
    <t>RDE-068</t>
  </si>
  <si>
    <t>RDE-069</t>
  </si>
  <si>
    <t>RDE-070</t>
  </si>
  <si>
    <t>RDE-071</t>
  </si>
  <si>
    <t>RDE-072</t>
  </si>
  <si>
    <t>RDE-073</t>
  </si>
  <si>
    <t>RDE-074</t>
  </si>
  <si>
    <t>RDE-075</t>
  </si>
  <si>
    <t>RDE-076</t>
  </si>
  <si>
    <t>RDE-077</t>
  </si>
  <si>
    <t>RDE-078</t>
  </si>
  <si>
    <t>RDE-079</t>
  </si>
  <si>
    <t>RDE-080</t>
  </si>
  <si>
    <t>RDE-081</t>
  </si>
  <si>
    <t>RDE-082</t>
  </si>
  <si>
    <t>RDE-083</t>
  </si>
  <si>
    <t>RDE-084</t>
  </si>
  <si>
    <t>RDE-085</t>
  </si>
  <si>
    <t>RDE-086</t>
  </si>
  <si>
    <t>RDE-087</t>
  </si>
  <si>
    <t>RDE-088</t>
  </si>
  <si>
    <t>RDE-089</t>
  </si>
  <si>
    <t>RDE-090</t>
  </si>
  <si>
    <t>8.1</t>
  </si>
  <si>
    <t>REDE DE INFRASTRUTURA ELÉTRICA</t>
  </si>
  <si>
    <t>8.1.1</t>
  </si>
  <si>
    <t>8.1.2</t>
  </si>
  <si>
    <t>8.1.4</t>
  </si>
  <si>
    <t>8.1.5</t>
  </si>
  <si>
    <t>8.1.3</t>
  </si>
  <si>
    <t>8.1.6</t>
  </si>
  <si>
    <t>8.1.7</t>
  </si>
  <si>
    <t>8.1.8</t>
  </si>
  <si>
    <t>8.1.9</t>
  </si>
  <si>
    <t>8.1.10</t>
  </si>
  <si>
    <t>8.1.11</t>
  </si>
  <si>
    <t>8.1.12</t>
  </si>
  <si>
    <t>8.1.13</t>
  </si>
  <si>
    <t>8.1.14</t>
  </si>
  <si>
    <t>8.1.15</t>
  </si>
  <si>
    <t>8.1.16</t>
  </si>
  <si>
    <t>8.1.17</t>
  </si>
  <si>
    <t>8.1.18</t>
  </si>
  <si>
    <t>8.1.19</t>
  </si>
  <si>
    <t>8.1.20</t>
  </si>
  <si>
    <t>8.1.21</t>
  </si>
  <si>
    <t>8.1.22</t>
  </si>
  <si>
    <t>8.1.23</t>
  </si>
  <si>
    <t>8.1.24</t>
  </si>
  <si>
    <t>8.1.25</t>
  </si>
  <si>
    <t>8.1.26</t>
  </si>
  <si>
    <t>8.1.27</t>
  </si>
  <si>
    <t>8.1.28</t>
  </si>
  <si>
    <t>8.1.29</t>
  </si>
  <si>
    <t>8.1.30</t>
  </si>
  <si>
    <t>8.1.31</t>
  </si>
  <si>
    <t>8.1.32</t>
  </si>
  <si>
    <t>8.1.33</t>
  </si>
  <si>
    <t>8.1.34</t>
  </si>
  <si>
    <t>8.1.35</t>
  </si>
  <si>
    <t>8.1.36</t>
  </si>
  <si>
    <t>8.1.37</t>
  </si>
  <si>
    <t>8.1.38</t>
  </si>
  <si>
    <t>8.1.39</t>
  </si>
  <si>
    <t>8.1.40</t>
  </si>
  <si>
    <t>8.1.41</t>
  </si>
  <si>
    <t>8.1.42</t>
  </si>
  <si>
    <t>8.1.43</t>
  </si>
  <si>
    <t>8.1.44</t>
  </si>
  <si>
    <t>8.1.45</t>
  </si>
  <si>
    <t>8.1.46</t>
  </si>
  <si>
    <t>8.1.47</t>
  </si>
  <si>
    <t>8.1.48</t>
  </si>
  <si>
    <t>8.1.49</t>
  </si>
  <si>
    <t>8.1.50</t>
  </si>
  <si>
    <t>8.1.51</t>
  </si>
  <si>
    <t>8.1.52</t>
  </si>
  <si>
    <t>8.1.53</t>
  </si>
  <si>
    <t>8.1.54</t>
  </si>
  <si>
    <t>8.1.55</t>
  </si>
  <si>
    <t>8.1.56</t>
  </si>
  <si>
    <t>8.1.57</t>
  </si>
  <si>
    <t>8.1.58</t>
  </si>
  <si>
    <t>8.1.59</t>
  </si>
  <si>
    <t>8.1.60</t>
  </si>
  <si>
    <t>8.1.61</t>
  </si>
  <si>
    <t>8.1.62</t>
  </si>
  <si>
    <t>8.1.63</t>
  </si>
  <si>
    <t>8.1.64</t>
  </si>
  <si>
    <t>8.1.65</t>
  </si>
  <si>
    <t>8.1.66</t>
  </si>
  <si>
    <t>8.1.67</t>
  </si>
  <si>
    <t>8.1.68</t>
  </si>
  <si>
    <t>8.1.69</t>
  </si>
  <si>
    <t>8.1.70</t>
  </si>
  <si>
    <t>8.1.71</t>
  </si>
  <si>
    <t>8.1.72</t>
  </si>
  <si>
    <t>8.1.73</t>
  </si>
  <si>
    <t>8.1.74</t>
  </si>
  <si>
    <t>8.1.75</t>
  </si>
  <si>
    <t>8.1.76</t>
  </si>
  <si>
    <t>8.1.77</t>
  </si>
  <si>
    <t>8.1.78</t>
  </si>
  <si>
    <t>8.1.79</t>
  </si>
  <si>
    <t>8.1.80</t>
  </si>
  <si>
    <t>8.1.81</t>
  </si>
  <si>
    <t>8.1.82</t>
  </si>
  <si>
    <t>8.1.83</t>
  </si>
  <si>
    <t>8.1.84</t>
  </si>
  <si>
    <t>8.1.85</t>
  </si>
  <si>
    <t>8.1.86</t>
  </si>
  <si>
    <t>6.4.1</t>
  </si>
  <si>
    <t>6.4.2</t>
  </si>
  <si>
    <t>6.4.3</t>
  </si>
  <si>
    <t>6.4.4</t>
  </si>
  <si>
    <t>6.4.5</t>
  </si>
  <si>
    <t>7.1</t>
  </si>
  <si>
    <t>REDE DE DISTRIBUIÇÃO DE ÁGUA PÓTÁVEL</t>
  </si>
  <si>
    <t>10.1</t>
  </si>
  <si>
    <t>7.2</t>
  </si>
  <si>
    <t>LIGAÇÕES DOMICILIARES DE ÁGUA PÓTÁVEL</t>
  </si>
  <si>
    <t>LIGAÇÕES DOMICILIARES DE ESGOTO SANITÁRIO</t>
  </si>
  <si>
    <t>7.1.1</t>
  </si>
  <si>
    <t>7.1.2</t>
  </si>
  <si>
    <t>7.1.3</t>
  </si>
  <si>
    <t>7.1.4</t>
  </si>
  <si>
    <t>7.1.5</t>
  </si>
  <si>
    <t>7.1.6</t>
  </si>
  <si>
    <t>7.1.7</t>
  </si>
  <si>
    <t>7.1.8</t>
  </si>
  <si>
    <t>7.2.1</t>
  </si>
  <si>
    <t>7.2.2</t>
  </si>
  <si>
    <t>7.2.3</t>
  </si>
  <si>
    <t>7.2.4</t>
  </si>
  <si>
    <t>7.2.5</t>
  </si>
  <si>
    <t>7.2.6</t>
  </si>
  <si>
    <t>7.2.7</t>
  </si>
  <si>
    <t>SINALIZAÇÃO HORIZONTAL</t>
  </si>
  <si>
    <t>SINALIZAÇÃO VERTICAL</t>
  </si>
  <si>
    <t>10.2</t>
  </si>
  <si>
    <t>10.1.1</t>
  </si>
  <si>
    <t>10.1.2</t>
  </si>
  <si>
    <t>PINTURA DE FAIXA COM TINTA ACRÍLICA EMULSIONADA EM ÁGUA - ESPESSURA DE 0,5 MM (2 ANOS)</t>
  </si>
  <si>
    <t>PINTURAS DE SETAS E ZEBRADOS COM TINTA ACRÍLICA EMULSIONADA EM ÁGUA - ESPESSURA DE 0,5 MM (2 ANOS)</t>
  </si>
  <si>
    <t>10.2.1</t>
  </si>
  <si>
    <t>PLACA EM AÇO - PELÍCULA III + III - FORNECIMENTO E IMPLANTAÇÃO - PLACA OCTOGONAL - L = 0,25</t>
  </si>
  <si>
    <t>10.2.2</t>
  </si>
  <si>
    <t>5213572-A</t>
  </si>
  <si>
    <t>PLACA EM AÇO - PELÍCULA III + IV - FORNECIMENTO E IMPLANTAÇÃO - PLACA QUADRADA L = 0,45</t>
  </si>
  <si>
    <t>10.2.3</t>
  </si>
  <si>
    <t>5213863-A</t>
  </si>
  <si>
    <t>SUPORTE METÁLICO GALVANIZADO PARA PLACA DE ADVERTÊNCIA OU REGULAMENTAÇÃO - LADO OU DIÂMETRO DE 0,60 M - 3,5 M - FORNECIMENTO E IMPLANTAÇÃO</t>
  </si>
  <si>
    <t>12.1</t>
  </si>
  <si>
    <t>12.2</t>
  </si>
  <si>
    <t>CERCAMENTOS</t>
  </si>
  <si>
    <t>12.1.1</t>
  </si>
  <si>
    <t>12.2.1</t>
  </si>
  <si>
    <t>S Curve' [generated by Oracle Cloud ERP-Primavera P6 EPP]</t>
  </si>
  <si>
    <t>n per</t>
  </si>
  <si>
    <t>s shco</t>
  </si>
  <si>
    <t>i curve%</t>
  </si>
  <si>
    <t>CRONOGRAMA FÍSICO-FINANCEIRO</t>
  </si>
  <si>
    <t>5501701</t>
  </si>
  <si>
    <t>DESTOCAMENTO DE ÁRVORES COM DIÂMETRO DE 0,15 A 0,30 M</t>
  </si>
  <si>
    <t>CARGA, MANOBRA E DESCARGA DE MATERIAIS GRANULARES EM CAMINHÃO BASCULANTE 14 M³ (MAT PARA BASE DE MACADAME)</t>
  </si>
  <si>
    <t>TRANSPORTE COM CAMINHÃO BASCULANTE DE 14 M³, EM VIA URBANA PAVIMENTADA, DMT ATÉ 30 KM (MAT PARA BASE DE MACADAME)</t>
  </si>
  <si>
    <t>4.2.8</t>
  </si>
  <si>
    <t>4.2.9</t>
  </si>
  <si>
    <t>CARGA, MANOBRA E DESCARGA DE MATERIAIS GRANULARES EM CAMINHÃO BASCULANTE 14 M³ (MAT PARA BASE DE BRITA GRADUADA)</t>
  </si>
  <si>
    <t>TRANSPORTE COM CAMINHÃO BASCULANTE DE 14 M³, EM VIA URBANA PAVIMENTADA, DMT ATÉ 30 KM (MAT PARA BASE DE BRITA GRADUADA)</t>
  </si>
  <si>
    <t>9.1.10</t>
  </si>
  <si>
    <t>9.1.11</t>
  </si>
  <si>
    <t>9.1.12</t>
  </si>
  <si>
    <t>9.1.13</t>
  </si>
  <si>
    <t>PROJETOS BÁSICO E EXECUTIVO DO LOTEAMENTO NOVO HORIZONTE</t>
  </si>
  <si>
    <t>ESTRADA DA ARROZEIRA x RUA RIO GRANDE DO SUL - CENTRO NOVO - ELDORADO DO SUL/RS</t>
  </si>
  <si>
    <t>8.1.87</t>
  </si>
  <si>
    <t>8.1.88</t>
  </si>
  <si>
    <t>ALÇA PRE-FORM. 70 mm</t>
  </si>
  <si>
    <t>CABO ALUMINIO QUADRUPLEX 0,6/1 KV 70mm² XLPE COLOR (PT/CZ/VM) NEUTRO nu</t>
  </si>
  <si>
    <t>ISOLADOR PILAR 25kV</t>
  </si>
  <si>
    <t>LAÇO PRE-FORMADO P/ CABO 70 mm</t>
  </si>
  <si>
    <t>PINO PILAR 25kV</t>
  </si>
  <si>
    <t>POSTE CONCRETO DUPLO T 11m 10kN padrão ceee equatorial</t>
  </si>
  <si>
    <t>RDE-091</t>
  </si>
  <si>
    <t>RDE-092</t>
  </si>
  <si>
    <t>5.3.10</t>
  </si>
  <si>
    <t>5.3.11</t>
  </si>
  <si>
    <t>ARGILA OU BARRO PARA ATERRO/REATERRO (ADQUIRIDO NA JAZIDA, INCLUSIVE TRANSPORTE)</t>
  </si>
  <si>
    <t>FUNDAÇÕES</t>
  </si>
  <si>
    <t>COMP-069</t>
  </si>
  <si>
    <t>COMP-070</t>
  </si>
  <si>
    <t>MOBILIZAÇÃO DE EQUIPAMENTO PARA EXCUÇÃO DE ESTACAS HÉLICE CONTÍNUA, CONSIDERANDO UTILIZAÇÃO DE CAVALO MECANICO CAP. 74 TONELADAS</t>
  </si>
  <si>
    <t>DESMOBILIZAÇÃO DE EQUIPAMENTO PARA EXCUÇÃO DE ESTACAS HÉLICE CONTÍNUA, CONSIDERANDO UTILIZAÇÃO DE CAVALO MECANICO CAP. 74 TONELADAS</t>
  </si>
  <si>
    <t>EXECUÇÃO DE CONTENÇÃO DE CONCRETO ARMADO</t>
  </si>
  <si>
    <t>13.1</t>
  </si>
  <si>
    <t>13.1.1</t>
  </si>
  <si>
    <t>13.2</t>
  </si>
  <si>
    <t>13.2.1</t>
  </si>
  <si>
    <t>10.1.3</t>
  </si>
  <si>
    <t>10.1.4</t>
  </si>
  <si>
    <t>10.1.5</t>
  </si>
  <si>
    <t>10.1.6</t>
  </si>
  <si>
    <t>10.2.4</t>
  </si>
  <si>
    <t>10.2.5</t>
  </si>
  <si>
    <t>10.2.6</t>
  </si>
  <si>
    <t>10.2.7</t>
  </si>
  <si>
    <t>10.2.8</t>
  </si>
  <si>
    <t>10.2.9</t>
  </si>
  <si>
    <t>10.2.10</t>
  </si>
  <si>
    <t>10.2.11</t>
  </si>
  <si>
    <t>10.2.12</t>
  </si>
  <si>
    <t>10.2.13</t>
  </si>
  <si>
    <t>12.1.2</t>
  </si>
  <si>
    <t>12.2.2</t>
  </si>
  <si>
    <t>12.2.3</t>
  </si>
  <si>
    <t>5213835</t>
  </si>
  <si>
    <t>5213403</t>
  </si>
  <si>
    <t>5213407</t>
  </si>
  <si>
    <t>5213572</t>
  </si>
  <si>
    <t>CARGA, MANOBRA E DESCARGA DE MATERIAIS GRANULARES EM CAMINHÃO BASCULANTE 14 M³ (MATERIAIS PARA LASTRO)</t>
  </si>
  <si>
    <t>TRANSPORTE COM CAMINHÃO BASCULANTE DE 14 M³, EM VIA URBANA PAVIMENTADA, DMT ATÉ 30 KM (MATERIAIS PARA LASTRO)</t>
  </si>
  <si>
    <t>10.2.14</t>
  </si>
  <si>
    <t>10.2.15</t>
  </si>
  <si>
    <t>CARGA, MANOBRA E DESCARGA DE SOLOS E MATERIAIS GRANULARES EM CAMINHÃO BASCULANTE 14 M³ (MAT PARA LASTRO DE BRITA)</t>
  </si>
  <si>
    <t>TRANSPORTE COM CAMINHÃO BASCULANTE DE 14 M³, EM VIA URBANA PAVIMENTADA, DMT ATÉ 30 KM (MAT PARA LASTRO DE BRITA)</t>
  </si>
  <si>
    <t>2.1.8</t>
  </si>
  <si>
    <t>2.1.9</t>
  </si>
  <si>
    <t>CARGA, MANOBRA E DESCARGA DE SOLOS E MATERIAIS GRANULARES EM CAMINHÃO BASCULANTE 14 M³ (MAT PARA COLCHÃO DE AREIA)</t>
  </si>
  <si>
    <t>TRANSPORTE COM CAMINHÃO BASCULANTE DE 14 M³, EM VIA URBANA PAVIMENTADA, DMT ATÉ 30 KM (MAT PARA COLCHÃO DE AREIA)</t>
  </si>
  <si>
    <t>ARGILA OU BARRO PARA PARA EXECUÇÃO DE ATERRO DE SOBRECARGA (ADQUIRIDO NA JAZIDA, INCLUSIVE TRANSPORTE)</t>
  </si>
  <si>
    <t>CAMADA COM COLCHÃO DE AREIA, COMPACTAÇÃO MECÂNICA, APLICADA SOBRE O SOLO - EXCLUSIVE FORNECIMENTO DE AREIA</t>
  </si>
  <si>
    <t>EXECUÇÃO E COMPACTAÇÃO DE ATERRO DE SOBRECARGA (95% DE ENERGIA DO PROCTOR NORMAL) COM SOLO PREDOMINANTEMENTE ARGILOSO - EXCLUSIVE ESCAVAÇÃO, CARGA E TRANSPORTE E SOLO.</t>
  </si>
  <si>
    <t>COLCHÃO DE AREIA</t>
  </si>
  <si>
    <t>ATERRO DE SOBRECARGA</t>
  </si>
  <si>
    <t>4.6.1</t>
  </si>
  <si>
    <t>4.6.2</t>
  </si>
  <si>
    <t>4.6.3</t>
  </si>
  <si>
    <t>4.6.4</t>
  </si>
  <si>
    <t>4.7.1</t>
  </si>
  <si>
    <t>4.7.2</t>
  </si>
  <si>
    <t>4.7.3</t>
  </si>
  <si>
    <t>4.7.4</t>
  </si>
  <si>
    <t>4.7.5</t>
  </si>
  <si>
    <t>4.7.6</t>
  </si>
  <si>
    <t>4.7.7</t>
  </si>
  <si>
    <t>4.5.4</t>
  </si>
  <si>
    <t>PREFEITURA MUNIC. DE ELDORADO DO SUL / RS - SECRET. MUNIC. OBRAS E INFRAESTRUT.</t>
  </si>
  <si>
    <t>PROTETOR CT/SOBREC.ELETRICA Pára-raios PRBT-S RDS 280V 10kA Rede Isolada Pára-raios PRBT-S RDS 280V 10kA Rede Isolada Pára-Raios de Baixa Tensão ( conf. especif. técnica do projeto)</t>
  </si>
  <si>
    <t>14.1</t>
  </si>
  <si>
    <t>ESTAÇÃO ELEVATÓRIA MATERIAIS</t>
  </si>
  <si>
    <t>14.1.1</t>
  </si>
  <si>
    <t>POÇO DE AREIA/GRADEAMENTO</t>
  </si>
  <si>
    <t>14.1.1.1</t>
  </si>
  <si>
    <t>CURVA COM BOLSAS, EM FERRO FUNDIDO DÚCTIL DN 150 MM</t>
  </si>
  <si>
    <t>14.1.1.2</t>
  </si>
  <si>
    <t>TÊ COM BOLSAS, EM FERRO FUNDIDO,COM JUNTA JGS DN 150 MM</t>
  </si>
  <si>
    <t>14.1.1.3</t>
  </si>
  <si>
    <t>TUBO COM PONTA, FLANGE E ABA DE VEDAÇÃO DN 150 MM, PN 10 P/ ESGOTO BRUTO - L = 511 MM</t>
  </si>
  <si>
    <t>14.1.1.4</t>
  </si>
  <si>
    <t>TUBO COM PONTAS E ABA DE VEDAÇÃO DN 150 MM, PN 10 P/ ESGOTO BRUTO - L = 505 MM</t>
  </si>
  <si>
    <t>14.1.1.5</t>
  </si>
  <si>
    <t>TUBO COM PONTAS E ABA DE VEDAÇÃO, DN 150 MM PN 10 P/ ESGOTO BRUTO L = 345 MM</t>
  </si>
  <si>
    <t>14.1.1.6</t>
  </si>
  <si>
    <t>TUBO COM PONTAS, DN 150 MM PN 10 P/ ESGOTO BRUTO - L =740 MM</t>
  </si>
  <si>
    <t>14.1.1.7</t>
  </si>
  <si>
    <t>TUBO DE CONCRETO ARMADO MACHO E FÊMEA EA-2 NBR 8890 P/ ESGOTO SANITÁRIO DN 500 MM - L = 1,50 M</t>
  </si>
  <si>
    <t>14.1.1.8</t>
  </si>
  <si>
    <t>TUBO DE CONCRETO ARMADO PONTA E BOLSA EA-2 NBR 8890 P/ ESGOTO SANITÁRIO DN 800 MM - L = 2,50 M</t>
  </si>
  <si>
    <t>14.1.2</t>
  </si>
  <si>
    <t>POÇO DE SUCÇÃO/CAIXA DE MANOBRA</t>
  </si>
  <si>
    <t>14.1.2.1</t>
  </si>
  <si>
    <t>COLARINHO PEAD TOPO/SPIGOT P/ FLANGE DE 90 MM</t>
  </si>
  <si>
    <t>14.1.2.2</t>
  </si>
  <si>
    <t>CURVA 90º COM FLANGES DN 80 MM PN10 P/ ESGOTO</t>
  </si>
  <si>
    <t>14.1.2.3</t>
  </si>
  <si>
    <t>FLANGE AVULSO DN 80 MM FURAÇÃO PADRÃO DIN 2632/ NBR 7675</t>
  </si>
  <si>
    <t>14.1.2.4</t>
  </si>
  <si>
    <t>JUNTA DE DESMONSTAGEM TRAVADA AXIALMENTE DN 80 MM PN10</t>
  </si>
  <si>
    <t>14.1.2.5</t>
  </si>
  <si>
    <t>MANTA DE POLIETILENO (PEAD) 3,00 MM DE ESPESSURA</t>
  </si>
  <si>
    <t>14.1.2.6</t>
  </si>
  <si>
    <t>TÊ COM FLANGES DN 80 MM, PN10 P/ ESGOTO</t>
  </si>
  <si>
    <t>14.1.2.7</t>
  </si>
  <si>
    <t>TOCO COM FLANGES PN10 L=250, EM FERRO FUNDIDO DÚCTIL, CONFORME NORMA NBR 7675, DN 80 MM</t>
  </si>
  <si>
    <t>14.1.2.8</t>
  </si>
  <si>
    <t>TUBO COM FLANGES E ABA DE VEDAÇÃO DN 80 MM PN 10 P/ ESGOTO BRUTO - L=1000 MM</t>
  </si>
  <si>
    <t>14.1.2.9</t>
  </si>
  <si>
    <t>TUBO COM FLANGES E ABA DE VEDAÇÃO DN 80 MM PN 10 P/ ESGOTO BRUTO - Ø100 MM L= 1090 MM</t>
  </si>
  <si>
    <t>14.1.2.10</t>
  </si>
  <si>
    <t>TUBO COM FLANGES, DN 80 MM PN 10 P/ ESGOTO BRUTO - L= 2983,9 MM</t>
  </si>
  <si>
    <t>14.1.2.11</t>
  </si>
  <si>
    <t>VÁLVULA DE GAVETA COM FLANGES E CUNHA DE BORRACHA CORPO CURTO COM CABEÇOTE DN 80 MM PN 10 P/ ESGOTO</t>
  </si>
  <si>
    <t>14.1.2.12</t>
  </si>
  <si>
    <t>VÁLVULA DE RETENÇÃO PORTIOLA ÚNICA REVESTIDA EM BORRACHA ÂNGULO DE OCLUSÃO 35 º COM FLANGES DN 80 MM PN 10 P/ ESGOTO BRUTO</t>
  </si>
  <si>
    <t>14.1.2.13</t>
  </si>
  <si>
    <t>VÁLVULA GUILHOTINA FLANGEADA COM ACIONAMENTO MANUAL POR CHAVE DE MANOBRA COM CABEÇOTE 27X32 MM DN 150 MM</t>
  </si>
  <si>
    <t>14.1.2.14</t>
  </si>
  <si>
    <t>TUBO ESGOTO SÉRIE NORMAL DN100MM PVC</t>
  </si>
  <si>
    <t>14.1.2.15</t>
  </si>
  <si>
    <t>VÁLVULA DE RETENÇÃO PVC JE PB PARA ESGOTO DN100</t>
  </si>
  <si>
    <t>14.1.3</t>
  </si>
  <si>
    <t>EQUIPAMENTOS E ACESSÓRIOS</t>
  </si>
  <si>
    <t>14.1.3.1</t>
  </si>
  <si>
    <t>14.1.3.2</t>
  </si>
  <si>
    <t>ABRAÇADEIRA SUPORTE PARA TUBO 2" C/ LUVA DE FIXAÇÃO ROSCA BSP FÊMEA DE 1/2" COM HASTE ROSCADA 1/2" EM AÇO INOX</t>
  </si>
  <si>
    <t>14.1.3.3</t>
  </si>
  <si>
    <t>CESTO CÔNICO REMOVÍVEL P/ RETIRADA DE MATERIAIS, CONFECIONADO EM BARRA CHATA 2" X 3/16" E BARRA MACIÇA 1/4" COM ESPAÇAMENTO DE 2 CM, Ø 450 MM E ALTURA DE 400 MM, CONFORME PROJETO</t>
  </si>
  <si>
    <t>14.1.3.4</t>
  </si>
  <si>
    <t>CHUMBADOR TIPO "J" AÇO INOX 1/2" C/ PORCA E ARRUELA</t>
  </si>
  <si>
    <t>14.1.3.5</t>
  </si>
  <si>
    <t>CORDA EM POLIAMIDA DN12MM EM CONFORMIDADE COM NR18 CARGA DE RUPTURA MÍNIMA 20KN</t>
  </si>
  <si>
    <t>14.1.3.6</t>
  </si>
  <si>
    <t>HASTE PARA REGISTRO Ø 1 1/8 POL COM QUADRADO 22X26 MM E BOCA DE CHAVE 27X32 MM PARA USO COM CABEÇOTE E CHAVE T -L=365CM</t>
  </si>
  <si>
    <t>14.1.3.7</t>
  </si>
  <si>
    <t>14.1.3.8</t>
  </si>
  <si>
    <t>14.1.3.9</t>
  </si>
  <si>
    <t>14.1.3.10</t>
  </si>
  <si>
    <t>14.1.3.11</t>
  </si>
  <si>
    <t>PARAFUSO PARA PORCAS SEXTAVADA E ARRUELA PN10 - 16X80MM DN80</t>
  </si>
  <si>
    <t>14.1.3.12</t>
  </si>
  <si>
    <t>ARRUELA DE BORRACHA COM ALMA METÁLICA PARA JUNTA FLANGEADA PN10 DN80</t>
  </si>
  <si>
    <t>14.1.3.13</t>
  </si>
  <si>
    <t>PARAFUSO PARA PORCAS SEXTAVADA E ARRUELA PN10 - 20X90MM DN150</t>
  </si>
  <si>
    <t>14.1.3.14</t>
  </si>
  <si>
    <t>ARRUELA DE BORRACHA COM ALMA METÁLICA PARA JUNTA FLANGEADA PN10 DN150</t>
  </si>
  <si>
    <t>14.1.4</t>
  </si>
  <si>
    <t>EXTRAVASOR</t>
  </si>
  <si>
    <t>14.1.4.1</t>
  </si>
  <si>
    <t>TUBO ESGOTO SÉRIE NORMAL DN150MM PVC</t>
  </si>
  <si>
    <t>14.1.4.2</t>
  </si>
  <si>
    <t>CHAVE BOIA DE NIVEL SUPERIOR COM ACIONAMENTO A 30CM DO EXTRAVASOR, FORNECIMENTO E INSTALAÇÃO</t>
  </si>
  <si>
    <t>14.1.4.3</t>
  </si>
  <si>
    <t>VÁLVULA DE RETENÇÃO PVC JE PB PARA ESGOTO DN150</t>
  </si>
  <si>
    <t>14.1.4.4</t>
  </si>
  <si>
    <t>CURVA 90º PVC JE PB PARA ESGOTO DN150</t>
  </si>
  <si>
    <t>14.1.5</t>
  </si>
  <si>
    <t>INSTALAÇÕES ELÉTRICAS</t>
  </si>
  <si>
    <t>14.1.5.1</t>
  </si>
  <si>
    <t>ABRAÇADEIRA AJUSTÁVEL EM INOX</t>
  </si>
  <si>
    <t>14.1.5.2</t>
  </si>
  <si>
    <t>ABRAÇADEIRA DE NYLON, DIMENSÕES MÍNIMAS: LARGURA 7,6MM, COMPRIMENTO 390MM</t>
  </si>
  <si>
    <t>14.1.5.3</t>
  </si>
  <si>
    <t>14.1.5.4</t>
  </si>
  <si>
    <t>14.1.5.5</t>
  </si>
  <si>
    <t>14.1.5.6</t>
  </si>
  <si>
    <t>14.1.5.7</t>
  </si>
  <si>
    <t>14.1.5.8</t>
  </si>
  <si>
    <t>CABO DE COBRE, TÊMPERA MOLE, CLASSE 5, 750V, PVC 70°, MULTIVIAS 3X1,5MM² PARA CHAVE BÓIA</t>
  </si>
  <si>
    <t>14.1.5.9</t>
  </si>
  <si>
    <t>CABOS DE AÇO COBREADO, 95% DE PUREZA, CLASSE DE ENCORDOAMENTO 2 E 3, #50MM², DIÂMETRO DE CADA FIO DA CORDOALHA 3MM. A CORDOALHA COBREADA DEVE TER CONTINUIDADE MÍNIMA 30% (IACS)</t>
  </si>
  <si>
    <t>14.1.5.10</t>
  </si>
  <si>
    <t>14.1.5.11</t>
  </si>
  <si>
    <t>14.1.5.12</t>
  </si>
  <si>
    <t>CONECTOR BOX RETO EM ALUMÍNIO COM BUCHA E ARRUELA, DIÂMETRO  Ø1"</t>
  </si>
  <si>
    <t>14.1.5.13</t>
  </si>
  <si>
    <t>CONECTOR BOX RETO EM ALUMÍNIO COM BUCHA E ARRUELA, DIÂMETRO Ø2"</t>
  </si>
  <si>
    <t>14.1.5.14</t>
  </si>
  <si>
    <t>14.1.5.15</t>
  </si>
  <si>
    <t>CORDA DE NYLON</t>
  </si>
  <si>
    <t>14.1.5.16</t>
  </si>
  <si>
    <t>14.1.5.17</t>
  </si>
  <si>
    <t>14.1.5.18</t>
  </si>
  <si>
    <t>ELETRODUTO DE POLIETILENO DE ALTA DENSIDADE FLEXÍVEL CORRUGADO, DIÂMETRO  Ø1"</t>
  </si>
  <si>
    <t>14.1.5.19</t>
  </si>
  <si>
    <t>ELETRODUTO DE POLIETILENO DE ALTA DENSIDADE PEAD, DIÂMETRO Ø2"</t>
  </si>
  <si>
    <t>14.1.5.20</t>
  </si>
  <si>
    <t>14.1.5.21</t>
  </si>
  <si>
    <t>14.1.5.22</t>
  </si>
  <si>
    <t>14.1.5.23</t>
  </si>
  <si>
    <t>GANCHO EM AÇO INOX 316</t>
  </si>
  <si>
    <t>14.1.5.24</t>
  </si>
  <si>
    <t>HASTE DE ATERRAMENTO RÍGIDA DE AÇO, REVESTIDA POR COBRE DE ALTA CAMADA, REVESTIMENTO MÍNIMO 254µM (MICRAS) DE COBRE ELETROLÍTICO, Ø5/8"X2400MM, CONFORME ESPECIFICAÇÃO 9 DA N3210001 CELESC</t>
  </si>
  <si>
    <t>14.1.5.25</t>
  </si>
  <si>
    <t>14.1.5.26</t>
  </si>
  <si>
    <t>14.1.5.27</t>
  </si>
  <si>
    <t>FITA DE SINALIZAÇÃO (CUIDADO ELETRICIDADE)</t>
  </si>
  <si>
    <t>14.1.5.28</t>
  </si>
  <si>
    <t>SONDA DE NÍVEL HIDROSTÁTICO/TRANSMISSOR DE PRESSÃO (4-20MA/0-10MCA) APROPRIADA PARA ESGOTO, COM CABO DE COMPRIMENTO MÍNIMO 20 METROS, SEM EMENDAS</t>
  </si>
  <si>
    <t>14.1.5.29</t>
  </si>
  <si>
    <t>14.1.5.30</t>
  </si>
  <si>
    <t>14.1.5.31</t>
  </si>
  <si>
    <t>TERMINAL PARA ELETRODUTO FABRICADO EM PEAD, SEÇÃO CIRCULAR ROSCÁVEL, DIÂMETRO Ø2"</t>
  </si>
  <si>
    <t>14.1.5.32</t>
  </si>
  <si>
    <t>TUBO DE PVC 50MM, COMPRIMENTO 40CM, COM PREENCHIMENTO DE ARGAMASSA</t>
  </si>
  <si>
    <t>14.1.6</t>
  </si>
  <si>
    <t>QUADRO ELÉTRICO - FORCA E COMANDO</t>
  </si>
  <si>
    <t>14.1.6.1</t>
  </si>
  <si>
    <t>14.2</t>
  </si>
  <si>
    <t>ESTAÇÃO ELEVATÓRIA - SERVIÇOS</t>
  </si>
  <si>
    <t>14.2.1</t>
  </si>
  <si>
    <t>SERVIÇOS TÉCNICOS</t>
  </si>
  <si>
    <t>14.2.1.1</t>
  </si>
  <si>
    <t>LOCAÇÃO E NIVELAMENTO DA OBRA</t>
  </si>
  <si>
    <t>M²</t>
  </si>
  <si>
    <t>14.2.1.2</t>
  </si>
  <si>
    <t>CADASTRO DE UNIDADE</t>
  </si>
  <si>
    <t>14.2.2</t>
  </si>
  <si>
    <t>SERVIÇOS PRELIMINARES</t>
  </si>
  <si>
    <t>SINALIZAÇÃO DE TRANSITO</t>
  </si>
  <si>
    <t>14.2.2.1</t>
  </si>
  <si>
    <t>PLACA DE ADVERTÊNCIA 1,00 X 2,00 M</t>
  </si>
  <si>
    <t>14.2.2.2</t>
  </si>
  <si>
    <t>TAPUME DE CHAPA DE MADEIRA COMPENSADA, E= 10MM (H=2,20M)</t>
  </si>
  <si>
    <t xml:space="preserve">LIMPEZA </t>
  </si>
  <si>
    <t>14.2.2.3</t>
  </si>
  <si>
    <t>14.2.2.4</t>
  </si>
  <si>
    <t>14.2.2.5</t>
  </si>
  <si>
    <t>14.2.2.6</t>
  </si>
  <si>
    <t>14.2.3</t>
  </si>
  <si>
    <t>MOVIMENTAÇÃO DE TERRA</t>
  </si>
  <si>
    <t>ESCAVAÇÃO MANUAL EM QUALQUER TIPO DE SOLO, EXCETO ROCHA</t>
  </si>
  <si>
    <t>14.2.3.1</t>
  </si>
  <si>
    <t>ESCAVAÇÃO MANUAL, PROFUNDIDADE 0,0 M &lt; H &lt;= 2,0 M</t>
  </si>
  <si>
    <t>M³</t>
  </si>
  <si>
    <t>ESCAVAÇÃO MECÂNICA EM QUALQUER TIPO DE SOLO, EXCETO ROCHA</t>
  </si>
  <si>
    <t>14.2.3.2</t>
  </si>
  <si>
    <t>ESCAVAÇÃO MECÂNICA, PROFUNDIDADE 0,0 M &lt; H &lt;= 2,0 M</t>
  </si>
  <si>
    <t>14.2.3.3</t>
  </si>
  <si>
    <t>ESCAVAÇÃO MECÂNICA, PROFUNDIDADE 0,0 M &lt; H &lt;= 6,0 M</t>
  </si>
  <si>
    <t>ESCAVAÇÃO DE ROCHA COMPACTA A FRIO EM VALAS, POÇOS E CAVAS</t>
  </si>
  <si>
    <t>14.2.3.4</t>
  </si>
  <si>
    <t>RETIRADA DE ROCHA DESMONTADA, NÃO EM VALAS - 0,00M A 2,00M</t>
  </si>
  <si>
    <t>14.2.3.5</t>
  </si>
  <si>
    <t>RETIRADA DE ROCHA DESMONTADA, NÃO EM VALAS - 0,00M A 6,00M</t>
  </si>
  <si>
    <t>14.2.3.6</t>
  </si>
  <si>
    <t>DESMONTE DE ROCHA DURA, NÃO EM VALAS SEM USO DE EXPLOSIVO</t>
  </si>
  <si>
    <t>ATERRO/REATERRO</t>
  </si>
  <si>
    <t>14.2.3.7</t>
  </si>
  <si>
    <t>REATERRO MECANIZADO DE VALA</t>
  </si>
  <si>
    <t>14.2.3.8</t>
  </si>
  <si>
    <t>ATERRO MECANIZADO DE VALA COM SOLO DE JAZIDA</t>
  </si>
  <si>
    <t>CARGA E DESCARGA DE SOLOS</t>
  </si>
  <si>
    <t>14.2.3.9</t>
  </si>
  <si>
    <t>CARGA E DESCARGA DE QUALQUER TIPO DE SOLO, EXCETO ROCHA</t>
  </si>
  <si>
    <t>14.2.3.10</t>
  </si>
  <si>
    <t>CARGA E DESCARGA DE ROCHA</t>
  </si>
  <si>
    <t>14.2.3.11</t>
  </si>
  <si>
    <t>CARGA E DESCARGA DE JAZIDA</t>
  </si>
  <si>
    <t>14.2.3.12</t>
  </si>
  <si>
    <t>CARGA E DESCARGA DE ENTULHOS</t>
  </si>
  <si>
    <t>TRANSPORTE DE SOLOS</t>
  </si>
  <si>
    <t>14.2.3.13</t>
  </si>
  <si>
    <t>TRANSPORTE DE QUALQUER TIPO DE SOLO, EXCETO ROCHA</t>
  </si>
  <si>
    <t>M³XKM</t>
  </si>
  <si>
    <t>14.2.3.14</t>
  </si>
  <si>
    <t>TRANSPORTE DE ROCHA</t>
  </si>
  <si>
    <t>14.2.3.15</t>
  </si>
  <si>
    <t>TRANSPORTE DE ENTULHOS</t>
  </si>
  <si>
    <t>14.2.3.16</t>
  </si>
  <si>
    <t>TRANSPORTE DE JAZIDA</t>
  </si>
  <si>
    <t>DISPOSIÇÃO FINAL DE BOTA-FORA</t>
  </si>
  <si>
    <t>14.2.3.17</t>
  </si>
  <si>
    <t>14.2.4</t>
  </si>
  <si>
    <t>ESCORAMENTO</t>
  </si>
  <si>
    <t>14.2.4.1</t>
  </si>
  <si>
    <t>ESCORAMENTO COM PRANCHÕES METÁLICOS LAMINADOS A QUENTE (ÁREA CRAVADA, UTILIZANDO LONGARINAS, INCLUSIVE RETIRADA)</t>
  </si>
  <si>
    <t>14.2.5</t>
  </si>
  <si>
    <t>ESGOTAMENTO</t>
  </si>
  <si>
    <t>ESGOTAMENTO COM BOMBAS</t>
  </si>
  <si>
    <t>14.2.5.1</t>
  </si>
  <si>
    <t>MOTO-BOMBA</t>
  </si>
  <si>
    <t>REBAIXAMENTO DE LENÇOL FREÁTICO</t>
  </si>
  <si>
    <t>14.2.5.2</t>
  </si>
  <si>
    <t>MOBILIZAÇÃO, DESMOBILIZAÇÃO E TRANSPORTE DE EQUIPAMENTOS</t>
  </si>
  <si>
    <t>14.2.5.3</t>
  </si>
  <si>
    <t>PONTEIRA FILTRANTE EM VALA</t>
  </si>
  <si>
    <t>14.2.5.4</t>
  </si>
  <si>
    <t>OPERAÇÃO DO SISTEMA DE REBAIXAMENTO</t>
  </si>
  <si>
    <t>CJDIA</t>
  </si>
  <si>
    <t>14.2.6</t>
  </si>
  <si>
    <t>FUNDAÇÕES E ESTRUTURAS</t>
  </si>
  <si>
    <t>BASES</t>
  </si>
  <si>
    <t>14.2.6.1</t>
  </si>
  <si>
    <t>LASTRO DE CONCRETO FCK=20MPA</t>
  </si>
  <si>
    <t>14.2.6.2</t>
  </si>
  <si>
    <t>LANÇAMENTO DE CONCRETO COM BOMBA</t>
  </si>
  <si>
    <t>FORMAS</t>
  </si>
  <si>
    <t>14.2.6.3</t>
  </si>
  <si>
    <t>FORMA PLANA EM CHAPA RESINADA E=12MM</t>
  </si>
  <si>
    <t>14.2.6.4</t>
  </si>
  <si>
    <t>FORMA CURVA EM CHAPA COMPENSADA RESINADA E=12MM</t>
  </si>
  <si>
    <t>ARMADURA</t>
  </si>
  <si>
    <t>14.2.6.5</t>
  </si>
  <si>
    <t>ARMAÇÃO DE AÇO CA-50 BITOLA 6,3 MM (FORNECIMENTO DE MATERIAIS, TRANSPORTE E MONTAGEM DE ARMADURA EM OBRA)</t>
  </si>
  <si>
    <t>14.2.6.6</t>
  </si>
  <si>
    <t>ARMAÇÃO DE AÇO CA-50 BITOLA 8,0 MM (FORNECIMENTO DE MATERIAIS, TRANSPORTE E MONTAGEM DE ARMADURA EM OBRA)</t>
  </si>
  <si>
    <t>14.2.6.7</t>
  </si>
  <si>
    <t>ARMAÇÃO DE AÇO CA-50 BITOLA 10,0 MM (FORNECIMENTO DE MATERIAIS, TRANSPORTE E MONTAGEM DE ARMADURA EM OBRA)</t>
  </si>
  <si>
    <t>14.2.6.8</t>
  </si>
  <si>
    <t>ARMAÇÃO DE AÇO CA-50 BITOLA 12,5 MM (FORNECIMENTO DE MATERIAIS, TRANSPORTE E MONTAGEM DE ARMADURA EM OBRA)</t>
  </si>
  <si>
    <t>14.2.6.9</t>
  </si>
  <si>
    <t>ARMAÇÃO DE AÇO EM TELA Q-196 (FORNECIMENTO DE MATERIAIS, TRANSPORTE E MONTAGEM DE ARMADURA EM OBRA)</t>
  </si>
  <si>
    <t>CONCRETO</t>
  </si>
  <si>
    <t>14.2.6.10</t>
  </si>
  <si>
    <t>CONCRETO USINADO ESTRUTURAL FCK= 40 MPA (COM BOMBEAMENTO)</t>
  </si>
  <si>
    <t>14.2.6.11</t>
  </si>
  <si>
    <t>CONCRETO NÃO-ESTRUTURAL FCK = 15,0 MPA, VIRADO EM BETONEIRA</t>
  </si>
  <si>
    <t>14.2.6.12</t>
  </si>
  <si>
    <t>CIMBRAMENTO</t>
  </si>
  <si>
    <t>14.2.6.13</t>
  </si>
  <si>
    <t>101792</t>
  </si>
  <si>
    <t>ESCORAMENTO DE FORMAS ATE H=3,30, COM MADEIRA DE 3A QUALIDADE</t>
  </si>
  <si>
    <t>14.2.6.14</t>
  </si>
  <si>
    <t>101793</t>
  </si>
  <si>
    <t>ESCORAMENTO DE FORMAS H &gt; 4,00M</t>
  </si>
  <si>
    <t>14.2.7</t>
  </si>
  <si>
    <t>IMPERMEABILIZAÇÃO</t>
  </si>
  <si>
    <t>14.2.7.1</t>
  </si>
  <si>
    <t>IMPERMEABILIZAÇÃO INTERNA E EXTERNA COM REVESTIMENTO IMPERMEABILIZANTE, BI COMPONENTE À BASE DE CIMENTOS ESPECIAIS, ADITIVOS MINERAIS E RESINA ACRÍLICA</t>
  </si>
  <si>
    <t>14.2.7.2</t>
  </si>
  <si>
    <t>IMPERMEABILIZAÇÃO ESTRUTURAL POR CRISTALIZAÇÃO INTEGRAL, APLICADO NO CONCRETO NO CAMINHÃO BETONEIRA, QUE IMPERMEABILIZA E PROTEGE EM PROFUNDIDADE. CONSUMO 3,1 KG/M³ DE CONCRETO</t>
  </si>
  <si>
    <t>14.2.8</t>
  </si>
  <si>
    <t>ASSENTAMENTOS</t>
  </si>
  <si>
    <t>INSTALAÇÃO DE VÁLVULAS OU REGISTROS COM FLANGES</t>
  </si>
  <si>
    <t>14.2.8.1</t>
  </si>
  <si>
    <t>JUNTA FLANGEADA DN 80</t>
  </si>
  <si>
    <t>14.2.8.2</t>
  </si>
  <si>
    <t>JUNTA FLANGEADA DN 150</t>
  </si>
  <si>
    <t>MONTAGEM DE TUBULAÇÃO</t>
  </si>
  <si>
    <t>14.2.8.3</t>
  </si>
  <si>
    <t>TUBO E CONEXÃO FD JF DN 80</t>
  </si>
  <si>
    <t>14.2.8.4</t>
  </si>
  <si>
    <t>TUBO E CONEXÃO FD JF DN 150</t>
  </si>
  <si>
    <t>14.2.8.5</t>
  </si>
  <si>
    <t>TUBO E CONEXÃO FD JE DN 150</t>
  </si>
  <si>
    <t>TUBULAÇÃO DE PVC JE/JEI PAREDE MACIÇA PARA ESGOTO</t>
  </si>
  <si>
    <t>14.2.8.6</t>
  </si>
  <si>
    <t>ASSENTAMENTO DE TUBULAÇÃO DE PVC DE PAREDE MACIÇA PARA ESGOTO DN 100</t>
  </si>
  <si>
    <t>14.2.8.7</t>
  </si>
  <si>
    <t>ASSENTAMENTO DE TUBULAÇÃO DE PVC DE PAREDE MACIÇA PARA ESGOTO DN 150</t>
  </si>
  <si>
    <t>TUBULAÇÃO DE CONCRETO JE PARA ESGOTO</t>
  </si>
  <si>
    <t>14.2.8.8</t>
  </si>
  <si>
    <t>ASSENTAMENTO DE TUBULAÇÃO DE CONCRETO PARA ESGOTO DN 500</t>
  </si>
  <si>
    <t>14.2.8.9</t>
  </si>
  <si>
    <t>ASSENTAMENTO DE TUBULAÇÃO DE CONCRETO PARA ESGOTO DN 800</t>
  </si>
  <si>
    <t>TAMPAS DE FERRO</t>
  </si>
  <si>
    <t>14.2.8.10</t>
  </si>
  <si>
    <t>ASSENTAMENTO DE TAMPÃO DE FERRO FUNDIDO 800MM</t>
  </si>
  <si>
    <t>82114</t>
  </si>
  <si>
    <t>14.2.8.11</t>
  </si>
  <si>
    <t>ASSENTAMENTO DE TAMPÃO DE FERRO FUNDIDO 200X200MM</t>
  </si>
  <si>
    <t>82104/2</t>
  </si>
  <si>
    <t>14.2.8.12</t>
  </si>
  <si>
    <t>ASSENTAMENTO DE TAMPÃO DE FERRO FUNDIDO PARA REGISTRO</t>
  </si>
  <si>
    <t>14.2.8.13</t>
  </si>
  <si>
    <t>ASSENTAMENTO DE TAMPÃO DE FERRO FUNDIDO 810X1340MM</t>
  </si>
  <si>
    <t>82114/2</t>
  </si>
  <si>
    <t>MONTAGEM ELETRO-MECÂNINCA</t>
  </si>
  <si>
    <t>14.2.8.14</t>
  </si>
  <si>
    <t>MONTAGEM ELETRO-MECÂNICA DE CONJUNTO MOTO-BOMBA DE 1 A 10CV</t>
  </si>
  <si>
    <t>14.2.9</t>
  </si>
  <si>
    <t>14.2.9.1</t>
  </si>
  <si>
    <t>14.2.9.2</t>
  </si>
  <si>
    <t>REGULARIZAÇÃO MECANIZADA DE SUPERFÍCIES</t>
  </si>
  <si>
    <t>14.2.9.3</t>
  </si>
  <si>
    <t>MEIO-FIO EXTRUSADO</t>
  </si>
  <si>
    <t>14.2.10</t>
  </si>
  <si>
    <t>SERVIÇOS DIVERSOS</t>
  </si>
  <si>
    <t>14.2.10.1</t>
  </si>
  <si>
    <t>CARGA E DESCARGA DE MATERIAIS HIDRÁULICOS</t>
  </si>
  <si>
    <t>14.2.10.2</t>
  </si>
  <si>
    <t>TRANSPORTE DE MATERIAIS EM RUA PAVIMENTADA</t>
  </si>
  <si>
    <t xml:space="preserve">TXKM </t>
  </si>
  <si>
    <t>14.2.10.3</t>
  </si>
  <si>
    <t>LIMPEZA FINAL DE OBRA</t>
  </si>
  <si>
    <t>14.2.11</t>
  </si>
  <si>
    <t>14.2.11.1</t>
  </si>
  <si>
    <t>MURETA EM ALVENARIA PARA EMBUTIR QUADRO ELÉTRICO CONFORME PADRÃO CELESC</t>
  </si>
  <si>
    <t>14.2.11.2</t>
  </si>
  <si>
    <t>ELETRICISTA PLENO</t>
  </si>
  <si>
    <t>14.2.11.3</t>
  </si>
  <si>
    <t>AJUDANTE DE ELETRICISTA</t>
  </si>
  <si>
    <t>14.2.11.4</t>
  </si>
  <si>
    <t>ELETRICISTA TÉCNICO DE AUTOMAÇÃO</t>
  </si>
  <si>
    <t>14.2.11.5</t>
  </si>
  <si>
    <t>ELETRICISTA AJUDANTE DE AUTOMAÇÃO</t>
  </si>
  <si>
    <t>15.1</t>
  </si>
  <si>
    <t>15.1.1</t>
  </si>
  <si>
    <t>15.3</t>
  </si>
  <si>
    <t>15.3.1</t>
  </si>
  <si>
    <t>15.3.2</t>
  </si>
  <si>
    <t>15.3.3</t>
  </si>
  <si>
    <t>CONJUNTO MOTOBOMBA SUBMERSÍVEL ESGOTO BRUTO, ROTOR ABERTO FERRO FUNDIDO, ACIONAM MOTOR ELÉTRICO ASSÍNCRONO DE INDUÇÃO 3F 380 V, 60 HZ, IP-68. DADOS OPER Q=3,74 L/S, HMAN TOTAL=10,571 M.C.A (1 OPERANDO + 1 RESERVA), CONF MEM DESCR PROJ.</t>
  </si>
  <si>
    <t>QUADRO DE CONTROLE PARA DUAS BOMBAS, COMPLETO, CONF PROJ  E DIAGRAMAS ELÉTRICOS</t>
  </si>
  <si>
    <t>14.2.2.A</t>
  </si>
  <si>
    <t>14.2.2.B</t>
  </si>
  <si>
    <t>14.2.3.A</t>
  </si>
  <si>
    <t>14.2.3.B</t>
  </si>
  <si>
    <t>14.2.3.C</t>
  </si>
  <si>
    <t>14.2.3.D</t>
  </si>
  <si>
    <t>14.2.3.E</t>
  </si>
  <si>
    <t>14.2.3.F</t>
  </si>
  <si>
    <t>14.2.3.G</t>
  </si>
  <si>
    <t>14.2.5.A</t>
  </si>
  <si>
    <t>14.2.5.B</t>
  </si>
  <si>
    <t>14.2.6.A</t>
  </si>
  <si>
    <t>14.2.6.B</t>
  </si>
  <si>
    <t>14.2.6.C</t>
  </si>
  <si>
    <t>14.2.6.D</t>
  </si>
  <si>
    <t>14.2.6.E</t>
  </si>
  <si>
    <t>14.2.8.A</t>
  </si>
  <si>
    <t>14.2.8.B</t>
  </si>
  <si>
    <t>14.2.8.C</t>
  </si>
  <si>
    <t>14.2.8.D</t>
  </si>
  <si>
    <t>14.2.8.E</t>
  </si>
  <si>
    <t>14.2.8.F</t>
  </si>
  <si>
    <t>REMOÇÃO DE MEIO-FIO</t>
  </si>
  <si>
    <t>VALOR TOTAL DA OBRA</t>
  </si>
  <si>
    <t>ESTAÇÃO ELEVATÓRIA DE ESGOTO BRUTO - EEEB</t>
  </si>
  <si>
    <t>CARGA, MANOBRA E DESCARGA DE ENTULHO EM CAMINHÃO BASCULANTE 18 M³ - CARGA COM ESCAVADEIRA HIDRÁULICA (CAÇAMBA DE 0,80 M³ / 111 HP) E DESCARGA LIVRE (UNIDADE: M3). AF_07/2020</t>
  </si>
  <si>
    <t>TRANSPORTE COM CAMINHÃO BASCULANTE DE 18 M³, EM VIA URBANA PAVIMENTADA, DMT ATÉ 30 KM (UNIDADE: M3XKM). AF_07/2020</t>
  </si>
  <si>
    <t>LINHA DE RECALQUE DE ESGOTO</t>
  </si>
  <si>
    <t>DEMOLIÇÃO E REMOÇÃO DE PAVIMENTOS</t>
  </si>
  <si>
    <t>CONE PLÁSTICO PARA CANALIZAÇÃO DE TRÂNSITO - UTILIZAÇÃO DE 150 CICLOS - FORNECIMENTO, 01 IMPLANTAÇÃO E 01 RETIRADA DIÁRIA</t>
  </si>
  <si>
    <t>UNID.DIA</t>
  </si>
  <si>
    <t>15.3.4</t>
  </si>
  <si>
    <t>15.3.5</t>
  </si>
  <si>
    <t>15.4</t>
  </si>
  <si>
    <t>15.5</t>
  </si>
  <si>
    <t>15.4.1</t>
  </si>
  <si>
    <t>15.4.2</t>
  </si>
  <si>
    <t>15.3.6</t>
  </si>
  <si>
    <t>15.3.7</t>
  </si>
  <si>
    <t>ESCAVAÇÕES PARA ASSENTAMENTO DE TUBULAÇÃO</t>
  </si>
  <si>
    <t>15.5.1</t>
  </si>
  <si>
    <t>15.5.2</t>
  </si>
  <si>
    <t>15.5.3</t>
  </si>
  <si>
    <t>15.5.4</t>
  </si>
  <si>
    <t>15.5.5</t>
  </si>
  <si>
    <t>15.6</t>
  </si>
  <si>
    <t>15.6.1</t>
  </si>
  <si>
    <t>15.6.2</t>
  </si>
  <si>
    <t>15.6.3</t>
  </si>
  <si>
    <t>COMP-071</t>
  </si>
  <si>
    <t>LASTRO DE AREIA MÉDIA, COM ESPESSURA DE 10 CM, APLICADO EM FUNDO DE VALAS E BASES PARA INFRAESTRUTURA - EXECUÇÃO.</t>
  </si>
  <si>
    <t>CARGA, MANOBRA E DESCARGA DE MATERIAIS GRANULARES EM CAMINHÃO BASCULANTE 14 M³ (BRITA PARA LASTRO)</t>
  </si>
  <si>
    <t>TRANSPORTE COM CAMINHÃO BASCULANTE DE 14 M³, EM VIA URBANA PAVIMENTADA, DMT ATÉ 30 KM (BRITA PARA LASTRO)</t>
  </si>
  <si>
    <t>CARGA, MANOBRA E DESCARGA DE MATERIAIS GRANULARES EM CAMINHÃO BASCULANTE 14 M³ (AREIA PARA LASTRO)</t>
  </si>
  <si>
    <t>TRANSPORTE COM CAMINHÃO BASCULANTE DE 14 M³, EM VIA URBANA PAVIMENTADA, DMT ATÉ 30 KM (AREIA PARA LASTRO)</t>
  </si>
  <si>
    <t>15.6.4</t>
  </si>
  <si>
    <t>15.6.5</t>
  </si>
  <si>
    <t>15.6.6</t>
  </si>
  <si>
    <t>15.6.7</t>
  </si>
  <si>
    <t>15.6.8</t>
  </si>
  <si>
    <t>15.6.9</t>
  </si>
  <si>
    <t>15.6.10</t>
  </si>
  <si>
    <t>15.6.11</t>
  </si>
  <si>
    <t>CURVA 90 TERMOFUSÃO PEAD PN10 DE 160MM - FORNECIMENTO</t>
  </si>
  <si>
    <t>15.6.12</t>
  </si>
  <si>
    <t>15.7</t>
  </si>
  <si>
    <t>15.5.6</t>
  </si>
  <si>
    <t>15.7.1</t>
  </si>
  <si>
    <t>15.7.2</t>
  </si>
  <si>
    <t>REATERRO DE VALAS DE TUBULAÇÕES</t>
  </si>
  <si>
    <t>15.8</t>
  </si>
  <si>
    <t>15.8.1</t>
  </si>
  <si>
    <t>15.8.2</t>
  </si>
  <si>
    <t>15.8.3</t>
  </si>
  <si>
    <t>15.8.4</t>
  </si>
  <si>
    <t>15.8.5</t>
  </si>
  <si>
    <t>15.8.6</t>
  </si>
  <si>
    <t>15.8.7</t>
  </si>
  <si>
    <t>15.8.8</t>
  </si>
  <si>
    <t>15.8.9</t>
  </si>
  <si>
    <t>15.8.10</t>
  </si>
  <si>
    <t>15.8.11</t>
  </si>
  <si>
    <t>15.8.12</t>
  </si>
  <si>
    <t>15.8.13</t>
  </si>
  <si>
    <t>15.9</t>
  </si>
  <si>
    <t>15.9.1</t>
  </si>
  <si>
    <t>15.10</t>
  </si>
  <si>
    <t>15.10.1</t>
  </si>
  <si>
    <t>15.10.2</t>
  </si>
  <si>
    <t>15.8.A</t>
  </si>
  <si>
    <t>EXECUÇÃO DE PAVIMENTAÇÃO ASFÁLTICA</t>
  </si>
  <si>
    <t>15.8.B</t>
  </si>
  <si>
    <t>15.8.C</t>
  </si>
  <si>
    <t>15.8.14</t>
  </si>
  <si>
    <t>15.8.15</t>
  </si>
  <si>
    <t>15.8.16</t>
  </si>
  <si>
    <t>15.8.17</t>
  </si>
  <si>
    <t>15.8.18</t>
  </si>
  <si>
    <t>15.8.19</t>
  </si>
  <si>
    <t>CALÇADAS GRAMADAS</t>
  </si>
  <si>
    <t>PAVIMENTO DE CONCRETO</t>
  </si>
  <si>
    <t>COMPOS-S</t>
  </si>
  <si>
    <t>COMPOS-C</t>
  </si>
  <si>
    <t xml:space="preserve">TAMPA ARTICULADO FOFO CHAVEADO E COM TRAVA DE SEGURANÇA CLASSE D400 - BIPARTIDA 810 X 1340 MM, COM INSCRIÇÕES PADRÃO </t>
  </si>
  <si>
    <t xml:space="preserve">TAMPÃO ARTICULADO FOFO DN 800 MM COM TRAVA DE SEGURANÇA CLASSE D400, COM INSCRIÇÕES PADRÃO </t>
  </si>
  <si>
    <t xml:space="preserve">TAMPÃO ARTICULADO FOFO MODELO T-16, PASSAGEM LIVRE 200X200MM, COM INSCRIÇÕES PADRÃO </t>
  </si>
  <si>
    <t xml:space="preserve">TAMPÃO ARTICULADO FOFO MODELO TD-5, PASSAGEM LIVRE DN 100MM, COM INSCRIÇÕES PADRÃO </t>
  </si>
  <si>
    <t>CARGA, MANOBRA E DESCARGA DE SOLOS E MATERIAIS GRANULARES EM CAMINHÃO BASCULANTE 14 M³ (MAT PARA ATERRO SOBRECARGA)</t>
  </si>
  <si>
    <t>TRANSPORTE COM CAMINHÃO BASCULANTE DE 14 M³, EM VIA URBANA PAVIMENTADA, DMT ATÉ 30 KM (MAT PARA ATERO SOBRECARGA)</t>
  </si>
  <si>
    <t>MEIO FIOS DE CONCRETO</t>
  </si>
  <si>
    <t>13.1.2</t>
  </si>
  <si>
    <t>13.1.3</t>
  </si>
  <si>
    <t>MOBILIZAÇÃO EQUIPAMENTOS E PESSOAS</t>
  </si>
  <si>
    <t>LOTEAMENTO NOVO HORIZONTE</t>
  </si>
  <si>
    <t>SINAPI/RS</t>
  </si>
  <si>
    <t>4,00% do PV</t>
  </si>
  <si>
    <t>MURO DE CONTENÇÃO EM CONCRETO ARMADO</t>
  </si>
  <si>
    <t>impressão formato A-3</t>
  </si>
  <si>
    <t>CABO DE COBRE FLEXÍVEL 10MM², AZUL, ISOLAÇÃO 0,6/1,0KV - EPR 90°, CONFORME ESPECIFICAÇÃO 20 DA N3210001</t>
  </si>
  <si>
    <t>CABO DE COBRE FLEXÍVEL 10MM², BRANCO, ISOLAÇÃO 0,6/1,0KV - EPR 90°, CONFORME ESPECIFICAÇÃO 20 DA N3210001</t>
  </si>
  <si>
    <t>CABO DE COBRE FLEXÍVEL 10MM², PRETO, ISOLAÇÃO 0,6/1,0KV - EPR 90°, CONFORME ESPECIFICAÇÃO 20 DA N3210001</t>
  </si>
  <si>
    <t>CABO DE COBRE FLEXÍVEL 10MM², VERDE, ISOLAÇÃO 0,6/1,0KV - EPR 90°, CONFORME ESPECIFICAÇÃO 20 DA N3210001</t>
  </si>
  <si>
    <t>CABO DE COBRE FLEXÍVEL 10MM², VERMELHO, ISOLAÇÃO 0,6/1,0KV - EPR 90°, CONFORME ESPECIFICAÇÃO 20 DA N3210001</t>
  </si>
  <si>
    <t>CAIXA POLIFÁSICA CONVENCIONAL (LIGAÇÃO TRIFÁSICA - TR), CONFORME ESPECIFICAÇÃO 6 DA N3210001, INSTALADA EM ABRIGO CONFORME DETALHE ESPECÍFICO</t>
  </si>
  <si>
    <t>CONECTOR CUNHA PARA HASTE DE ATERRAMENTO, CONFORME ESPECIFICAÇÃO 4 DA N3210001</t>
  </si>
  <si>
    <t xml:space="preserve">CURVA 90°, RAIO LONGO EM PVC, NBR 15465, DIÂMETRO Ø1", CONFORME ESPECIFICAÇÃO 22 DA N3210001 </t>
  </si>
  <si>
    <t xml:space="preserve">CURVA 90°, RAIO LONGO EM PVC, NBR 15465, DIÂMETRO Ø2", CONFORME ESPECIFICAÇÃO 22 DA N3210001 </t>
  </si>
  <si>
    <t>ELETRODUTO EM AÇO CARNONO DO TIPO PESADO, GALVANIZADO À FOGO, NBR 5597/5598, EM PEÇAS DE 3 METROS, DIÂMETRO Ø2", CONFORME ESPECIFICAÇÃO 22 DA N3210001</t>
  </si>
  <si>
    <t xml:space="preserve">ELETRODUTO EM PVC, PEÇAS DE 3 METROS, NBR 15465, DIÂMETRO Ø1", CONFORME ESPECIFICAÇÃO 22 DA N3210001 </t>
  </si>
  <si>
    <t xml:space="preserve">ELETRODUTO EM PVC, PEÇAS DE 3 METROS, NBR 15465, DIÂMETRO Ø2", CONFORME ESPECIFICAÇÃO 22 DA N3210001 </t>
  </si>
  <si>
    <t xml:space="preserve">LUVA EM PVC, NBR 15465, DIÂMETRO Ø1", CONFORME ESPECIFICAÇÃO 22 DA N3210001 </t>
  </si>
  <si>
    <t xml:space="preserve">LUVA EM PVC, NBR 15465, DIÂMETRO Ø2", CONFORME ESPECIFICAÇÃO 22 DA N3210001 </t>
  </si>
  <si>
    <t>TAMPA DE FERRO 125KN 70X46CM, COM OS DIZERES ELETRICIDADE, CONFORME ESPECIFICAÇÃO 14 DA N3210001</t>
  </si>
  <si>
    <t>TERMINAL DE COMPRESSÃO PARA CABO 50MM², CONFORME A ESPECIFICAÇÃO 27 DA N3210001</t>
  </si>
  <si>
    <t>CAIXA DE PASSAGEM EM ALVENARIA, COM DIMENSÕES INTERNAS 65X41X70CM</t>
  </si>
  <si>
    <t>Prazo exec.: 10 meses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</si>
</sst>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&quot;R$&quot;\ #,##0.00"/>
    <numFmt numFmtId="165" formatCode="0.000"/>
    <numFmt numFmtId="166" formatCode="_(&quot;R$ &quot;* #,##0.00_);_(&quot;R$ &quot;* \(#,##0.00\);_(&quot;R$ &quot;* &quot;-&quot;??_);_(@_)"/>
    <numFmt numFmtId="167" formatCode="0.0%"/>
    <numFmt numFmtId="168" formatCode="#,##0.0000"/>
    <numFmt numFmtId="169" formatCode="#,##0.00_ ;\-#,##0.00\ "/>
    <numFmt numFmtId="170" formatCode="_-* #,##0.0000_-;\-* #,##0.0000_-;_-* &quot;-&quot;??_-;_-@_-"/>
    <numFmt numFmtId="171" formatCode="[$-416]mmm\-yy;@"/>
    <numFmt numFmtId="172" formatCode="_(* #,##0.00_);_(* \(#,##0.00\);_(* &quot;-&quot;??_);_(@_)"/>
    <numFmt numFmtId="173" formatCode="_([$€-2]* #,##0.00_);_([$€-2]* \(#,##0.00\);_([$€-2]* &quot;-&quot;??_)"/>
    <numFmt numFmtId="174" formatCode="#,##0_ ;\-#,##0\ "/>
    <numFmt numFmtId="175" formatCode="_-* #,##0.000_-;\-* #,##0.000_-;_-* &quot;-&quot;??_-;_-@_-"/>
    <numFmt numFmtId="176" formatCode="#,##0.00_ ;[Red]\-#,##0.00\ "/>
    <numFmt numFmtId="177" formatCode="0.000%"/>
  </numFmts>
  <fonts count="58">
    <font>
      <sz val="12"/>
      <color theme="1"/>
      <name val="SansSerif"/>
      <family val="2"/>
    </font>
    <font>
      <sz val="12"/>
      <color theme="1"/>
      <name val="Arial"/>
      <family val="2"/>
    </font>
    <font>
      <sz val="12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Century Gothic"/>
      <family val="2"/>
      <scheme val="minor"/>
    </font>
    <font>
      <sz val="11"/>
      <color theme="1"/>
      <name val="Century Gothic"/>
      <family val="2"/>
      <scheme val="minor"/>
    </font>
    <font>
      <sz val="11"/>
      <color theme="1"/>
      <name val="Century Gothic"/>
      <family val="2"/>
      <scheme val="minor"/>
    </font>
    <font>
      <sz val="12"/>
      <color theme="1"/>
      <name val="SansSerif"/>
      <family val="2"/>
    </font>
    <font>
      <sz val="11"/>
      <color theme="1"/>
      <name val="Century Gothic"/>
      <family val="2"/>
      <scheme val="minor"/>
    </font>
    <font>
      <sz val="12"/>
      <color rgb="FFFF000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1"/>
      <color indexed="8"/>
      <name val="Calibri"/>
      <family val="2"/>
    </font>
    <font>
      <sz val="11"/>
      <color theme="1"/>
      <name val="Arial"/>
      <family val="2"/>
    </font>
    <font>
      <sz val="11"/>
      <name val="Arial"/>
      <family val="2"/>
    </font>
    <font>
      <sz val="11"/>
      <color rgb="FFFF0000"/>
      <name val="Arial"/>
      <family val="2"/>
    </font>
    <font>
      <sz val="14"/>
      <name val="Arial"/>
      <family val="2"/>
    </font>
    <font>
      <b/>
      <sz val="12"/>
      <color theme="1"/>
      <name val="Arial"/>
      <family val="2"/>
    </font>
    <font>
      <sz val="8"/>
      <name val="SansSerif"/>
      <family val="2"/>
    </font>
    <font>
      <sz val="10"/>
      <color theme="1"/>
      <name val="SansSerif"/>
      <family val="2"/>
    </font>
    <font>
      <u/>
      <sz val="11"/>
      <color theme="10"/>
      <name val="Century Gothic"/>
      <family val="2"/>
      <scheme val="minor"/>
    </font>
    <font>
      <sz val="10"/>
      <color rgb="FF000000"/>
      <name val="Times New Roman"/>
      <family val="1"/>
    </font>
    <font>
      <i/>
      <sz val="12"/>
      <color theme="1"/>
      <name val="Arial"/>
      <family val="2"/>
    </font>
    <font>
      <i/>
      <sz val="12"/>
      <name val="Arial"/>
      <family val="2"/>
    </font>
    <font>
      <sz val="10"/>
      <name val="MS Sans Serif"/>
      <family val="2"/>
    </font>
    <font>
      <sz val="12"/>
      <name val="Courier"/>
      <family val="3"/>
    </font>
    <font>
      <b/>
      <sz val="11"/>
      <name val="Arial"/>
      <family val="2"/>
    </font>
    <font>
      <b/>
      <sz val="11"/>
      <color theme="1"/>
      <name val="Arial"/>
      <family val="2"/>
    </font>
    <font>
      <sz val="11"/>
      <color indexed="10"/>
      <name val="Arial"/>
      <family val="2"/>
    </font>
    <font>
      <sz val="11"/>
      <color rgb="FF0000FF"/>
      <name val="Arial"/>
      <family val="2"/>
    </font>
    <font>
      <sz val="11"/>
      <color theme="0" tint="-0.14999847407452621"/>
      <name val="Arial"/>
      <family val="2"/>
    </font>
    <font>
      <sz val="9"/>
      <color theme="1"/>
      <name val="Arial"/>
      <family val="2"/>
    </font>
    <font>
      <i/>
      <sz val="11"/>
      <name val="Arial"/>
      <family val="2"/>
    </font>
    <font>
      <b/>
      <sz val="13"/>
      <name val="Arial"/>
      <family val="2"/>
    </font>
    <font>
      <i/>
      <sz val="11"/>
      <color theme="1"/>
      <name val="Arial"/>
      <family val="2"/>
    </font>
    <font>
      <b/>
      <i/>
      <sz val="12"/>
      <color theme="1"/>
      <name val="Arial"/>
      <family val="2"/>
    </font>
    <font>
      <b/>
      <i/>
      <sz val="11"/>
      <name val="Arial"/>
      <family val="2"/>
    </font>
    <font>
      <b/>
      <i/>
      <sz val="11"/>
      <color theme="1"/>
      <name val="Arial"/>
      <family val="2"/>
    </font>
    <font>
      <i/>
      <sz val="12"/>
      <color rgb="FF0000FF"/>
      <name val="Arial"/>
      <family val="2"/>
    </font>
    <font>
      <i/>
      <sz val="10"/>
      <name val="Arial"/>
      <family val="2"/>
    </font>
    <font>
      <b/>
      <i/>
      <sz val="10"/>
      <name val="Arial"/>
      <family val="2"/>
    </font>
    <font>
      <b/>
      <sz val="9"/>
      <color theme="1"/>
      <name val="Arial"/>
      <family val="2"/>
    </font>
    <font>
      <u/>
      <sz val="12"/>
      <color theme="10"/>
      <name val="SansSerif"/>
      <family val="2"/>
    </font>
    <font>
      <i/>
      <sz val="11"/>
      <color rgb="FF0000FF"/>
      <name val="Arial"/>
      <family val="2"/>
    </font>
    <font>
      <sz val="12"/>
      <color rgb="FF0000FF"/>
      <name val="Arial"/>
      <family val="2"/>
    </font>
    <font>
      <sz val="11"/>
      <color theme="1"/>
      <name val="Arial Narrow"/>
      <family val="2"/>
    </font>
    <font>
      <b/>
      <i/>
      <sz val="10"/>
      <color rgb="FF0000FF"/>
      <name val="Arial"/>
      <family val="2"/>
    </font>
    <font>
      <sz val="13"/>
      <name val="Arial"/>
      <family val="2"/>
    </font>
    <font>
      <sz val="9"/>
      <name val="SansSerif"/>
      <charset val="2"/>
    </font>
    <font>
      <u/>
      <sz val="11"/>
      <color theme="10"/>
      <name val="Calibri"/>
      <family val="2"/>
    </font>
    <font>
      <sz val="11"/>
      <color theme="1"/>
      <name val="Century Gothic"/>
      <family val="2"/>
      <scheme val="minor"/>
    </font>
    <font>
      <u/>
      <sz val="12"/>
      <name val="Arial"/>
      <family val="2"/>
    </font>
    <font>
      <b/>
      <i/>
      <sz val="12"/>
      <color rgb="FF0000FF"/>
      <name val="Arial"/>
      <family val="2"/>
    </font>
    <font>
      <i/>
      <sz val="9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34998626667073579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rgb="FF000000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8"/>
      </patternFill>
    </fill>
    <fill>
      <patternFill patternType="solid">
        <fgColor rgb="FFFFFFCC"/>
        <bgColor indexed="64"/>
      </patternFill>
    </fill>
    <fill>
      <patternFill patternType="solid">
        <fgColor rgb="FFE1DFD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22"/>
        <bgColor indexed="64"/>
      </patternFill>
    </fill>
  </fills>
  <borders count="7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auto="1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auto="1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 style="thin">
        <color indexed="64"/>
      </left>
      <right style="thin">
        <color auto="1"/>
      </right>
      <top style="medium">
        <color indexed="64"/>
      </top>
      <bottom style="hair">
        <color indexed="64"/>
      </bottom>
      <diagonal/>
    </border>
    <border>
      <left/>
      <right style="medium">
        <color auto="1"/>
      </right>
      <top style="medium">
        <color auto="1"/>
      </top>
      <bottom style="hair">
        <color auto="1"/>
      </bottom>
      <diagonal/>
    </border>
    <border>
      <left/>
      <right/>
      <top style="hair">
        <color auto="1"/>
      </top>
      <bottom style="medium">
        <color auto="1"/>
      </bottom>
      <diagonal/>
    </border>
    <border>
      <left style="thin">
        <color indexed="64"/>
      </left>
      <right style="thin">
        <color auto="1"/>
      </right>
      <top style="hair">
        <color indexed="64"/>
      </top>
      <bottom style="medium">
        <color auto="1"/>
      </bottom>
      <diagonal/>
    </border>
    <border>
      <left/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hair">
        <color auto="1"/>
      </top>
      <bottom/>
      <diagonal/>
    </border>
    <border>
      <left/>
      <right/>
      <top/>
      <bottom style="hair">
        <color auto="1"/>
      </bottom>
      <diagonal/>
    </border>
    <border>
      <left style="hair">
        <color indexed="64"/>
      </left>
      <right style="medium">
        <color auto="1"/>
      </right>
      <top style="hair">
        <color indexed="64"/>
      </top>
      <bottom/>
      <diagonal/>
    </border>
    <border>
      <left style="medium">
        <color auto="1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 style="medium">
        <color auto="1"/>
      </left>
      <right style="hair">
        <color indexed="64"/>
      </right>
      <top/>
      <bottom style="medium">
        <color indexed="64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/>
      <bottom/>
      <diagonal/>
    </border>
    <border>
      <left/>
      <right style="thin">
        <color theme="0" tint="-0.499984740745262"/>
      </right>
      <top/>
      <bottom/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medium">
        <color auto="1"/>
      </left>
      <right style="hair">
        <color indexed="64"/>
      </right>
      <top/>
      <bottom style="hair">
        <color indexed="64"/>
      </bottom>
      <diagonal/>
    </border>
  </borders>
  <cellStyleXfs count="74">
    <xf numFmtId="0" fontId="0" fillId="0" borderId="0" applyProtection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9" fontId="16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166" fontId="16" fillId="0" borderId="0" applyFont="0" applyFill="0" applyBorder="0" applyAlignment="0" applyProtection="0"/>
    <xf numFmtId="0" fontId="17" fillId="0" borderId="0"/>
    <xf numFmtId="0" fontId="13" fillId="0" borderId="0"/>
    <xf numFmtId="43" fontId="11" fillId="0" borderId="0" applyFont="0" applyFill="0" applyBorder="0" applyAlignment="0" applyProtection="0"/>
    <xf numFmtId="0" fontId="13" fillId="0" borderId="0"/>
    <xf numFmtId="43" fontId="11" fillId="0" borderId="0" applyFont="0" applyFill="0" applyBorder="0" applyAlignment="0" applyProtection="0"/>
    <xf numFmtId="0" fontId="13" fillId="0" borderId="0"/>
    <xf numFmtId="0" fontId="23" fillId="0" borderId="0"/>
    <xf numFmtId="0" fontId="11" fillId="0" borderId="0"/>
    <xf numFmtId="0" fontId="13" fillId="0" borderId="0"/>
    <xf numFmtId="0" fontId="11" fillId="0" borderId="0"/>
    <xf numFmtId="0" fontId="13" fillId="0" borderId="0"/>
    <xf numFmtId="43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1" fillId="0" borderId="0"/>
    <xf numFmtId="0" fontId="24" fillId="0" borderId="0" applyNumberFormat="0" applyFill="0" applyBorder="0" applyAlignment="0" applyProtection="0"/>
    <xf numFmtId="0" fontId="25" fillId="0" borderId="0"/>
    <xf numFmtId="0" fontId="28" fillId="0" borderId="0"/>
    <xf numFmtId="0" fontId="29" fillId="0" borderId="0"/>
    <xf numFmtId="172" fontId="13" fillId="0" borderId="0" applyFont="0" applyFill="0" applyBorder="0" applyAlignment="0" applyProtection="0"/>
    <xf numFmtId="0" fontId="13" fillId="0" borderId="0"/>
    <xf numFmtId="173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10" fillId="0" borderId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7" fillId="0" borderId="0" applyFont="0" applyFill="0" applyBorder="0" applyAlignment="0" applyProtection="0"/>
    <xf numFmtId="9" fontId="49" fillId="0" borderId="0" applyFont="0" applyFill="0" applyBorder="0" applyAlignment="0" applyProtection="0"/>
    <xf numFmtId="0" fontId="7" fillId="0" borderId="0"/>
    <xf numFmtId="0" fontId="13" fillId="0" borderId="0"/>
    <xf numFmtId="9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172" fontId="13" fillId="0" borderId="0" applyFont="0" applyFill="0" applyBorder="0" applyAlignment="0" applyProtection="0"/>
    <xf numFmtId="0" fontId="53" fillId="0" borderId="0" applyNumberFormat="0" applyFill="0" applyBorder="0" applyAlignment="0" applyProtection="0">
      <alignment vertical="top"/>
      <protection locked="0"/>
    </xf>
    <xf numFmtId="0" fontId="54" fillId="0" borderId="0"/>
    <xf numFmtId="0" fontId="10" fillId="0" borderId="0" applyProtection="0"/>
    <xf numFmtId="0" fontId="46" fillId="0" borderId="0" applyNumberForma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3" fillId="0" borderId="0"/>
    <xf numFmtId="0" fontId="7" fillId="0" borderId="0"/>
    <xf numFmtId="43" fontId="13" fillId="0" borderId="0" applyFont="0" applyFill="0" applyBorder="0" applyAlignment="0" applyProtection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3" fillId="0" borderId="0"/>
    <xf numFmtId="0" fontId="7" fillId="0" borderId="0"/>
  </cellStyleXfs>
  <cellXfs count="493">
    <xf numFmtId="0" fontId="0" fillId="0" borderId="0" xfId="0"/>
    <xf numFmtId="44" fontId="15" fillId="0" borderId="0" xfId="1" applyFont="1" applyFill="1" applyBorder="1" applyAlignment="1">
      <alignment horizontal="right" vertical="center"/>
    </xf>
    <xf numFmtId="164" fontId="12" fillId="0" borderId="0" xfId="0" applyNumberFormat="1" applyFont="1" applyAlignment="1">
      <alignment vertical="center"/>
    </xf>
    <xf numFmtId="0" fontId="31" fillId="7" borderId="0" xfId="5" applyFont="1" applyFill="1" applyAlignment="1">
      <alignment horizontal="left" vertical="center"/>
    </xf>
    <xf numFmtId="0" fontId="30" fillId="11" borderId="24" xfId="32" applyFont="1" applyFill="1" applyBorder="1" applyAlignment="1" applyProtection="1">
      <alignment horizontal="center" vertical="center"/>
      <protection hidden="1"/>
    </xf>
    <xf numFmtId="0" fontId="30" fillId="11" borderId="25" xfId="32" applyFont="1" applyFill="1" applyBorder="1" applyAlignment="1" applyProtection="1">
      <alignment horizontal="center" vertical="center" wrapText="1"/>
      <protection hidden="1"/>
    </xf>
    <xf numFmtId="0" fontId="18" fillId="11" borderId="25" xfId="32" applyFont="1" applyFill="1" applyBorder="1" applyAlignment="1" applyProtection="1">
      <alignment horizontal="center" vertical="center"/>
      <protection hidden="1"/>
    </xf>
    <xf numFmtId="0" fontId="30" fillId="11" borderId="23" xfId="32" applyFont="1" applyFill="1" applyBorder="1" applyAlignment="1" applyProtection="1">
      <alignment horizontal="center" vertical="center"/>
      <protection hidden="1"/>
    </xf>
    <xf numFmtId="10" fontId="32" fillId="7" borderId="0" xfId="33" applyNumberFormat="1" applyFont="1" applyFill="1" applyBorder="1" applyAlignment="1" applyProtection="1">
      <alignment horizontal="right" vertical="center"/>
    </xf>
    <xf numFmtId="43" fontId="18" fillId="7" borderId="8" xfId="16" applyFont="1" applyFill="1" applyBorder="1" applyAlignment="1" applyProtection="1">
      <alignment horizontal="right" vertical="center"/>
    </xf>
    <xf numFmtId="43" fontId="18" fillId="7" borderId="2" xfId="16" applyFont="1" applyFill="1" applyBorder="1" applyAlignment="1" applyProtection="1">
      <alignment horizontal="right" vertical="center"/>
    </xf>
    <xf numFmtId="10" fontId="33" fillId="0" borderId="28" xfId="16" applyNumberFormat="1" applyFont="1" applyFill="1" applyBorder="1" applyAlignment="1" applyProtection="1">
      <alignment horizontal="right" vertical="center"/>
    </xf>
    <xf numFmtId="10" fontId="33" fillId="0" borderId="29" xfId="16" applyNumberFormat="1" applyFont="1" applyFill="1" applyBorder="1" applyAlignment="1" applyProtection="1">
      <alignment horizontal="right" vertical="center"/>
    </xf>
    <xf numFmtId="10" fontId="18" fillId="0" borderId="30" xfId="16" applyNumberFormat="1" applyFont="1" applyFill="1" applyBorder="1" applyAlignment="1" applyProtection="1">
      <alignment horizontal="right" vertical="center"/>
    </xf>
    <xf numFmtId="172" fontId="18" fillId="0" borderId="31" xfId="35" applyNumberFormat="1" applyFont="1" applyFill="1" applyBorder="1" applyAlignment="1">
      <alignment horizontal="right" vertical="center"/>
    </xf>
    <xf numFmtId="172" fontId="18" fillId="0" borderId="27" xfId="35" applyNumberFormat="1" applyFont="1" applyFill="1" applyBorder="1" applyAlignment="1">
      <alignment horizontal="right" vertical="center"/>
    </xf>
    <xf numFmtId="43" fontId="30" fillId="0" borderId="32" xfId="16" applyFont="1" applyFill="1" applyBorder="1" applyAlignment="1" applyProtection="1">
      <alignment horizontal="right" vertical="center"/>
    </xf>
    <xf numFmtId="10" fontId="33" fillId="0" borderId="31" xfId="16" applyNumberFormat="1" applyFont="1" applyFill="1" applyBorder="1" applyAlignment="1" applyProtection="1">
      <alignment horizontal="right" vertical="center"/>
    </xf>
    <xf numFmtId="10" fontId="33" fillId="0" borderId="27" xfId="16" applyNumberFormat="1" applyFont="1" applyFill="1" applyBorder="1" applyAlignment="1" applyProtection="1">
      <alignment horizontal="right" vertical="center"/>
    </xf>
    <xf numFmtId="10" fontId="18" fillId="0" borderId="32" xfId="16" applyNumberFormat="1" applyFont="1" applyFill="1" applyBorder="1" applyAlignment="1" applyProtection="1">
      <alignment horizontal="right" vertical="center"/>
    </xf>
    <xf numFmtId="10" fontId="19" fillId="0" borderId="31" xfId="16" applyNumberFormat="1" applyFont="1" applyFill="1" applyBorder="1" applyAlignment="1" applyProtection="1">
      <alignment horizontal="right" vertical="center"/>
    </xf>
    <xf numFmtId="172" fontId="34" fillId="0" borderId="31" xfId="35" applyNumberFormat="1" applyFont="1" applyFill="1" applyBorder="1" applyAlignment="1">
      <alignment horizontal="right" vertical="center"/>
    </xf>
    <xf numFmtId="10" fontId="19" fillId="0" borderId="27" xfId="16" applyNumberFormat="1" applyFont="1" applyFill="1" applyBorder="1" applyAlignment="1" applyProtection="1">
      <alignment horizontal="right" vertical="center"/>
    </xf>
    <xf numFmtId="172" fontId="34" fillId="0" borderId="41" xfId="35" applyNumberFormat="1" applyFont="1" applyFill="1" applyBorder="1" applyAlignment="1">
      <alignment horizontal="right" vertical="center"/>
    </xf>
    <xf numFmtId="172" fontId="34" fillId="0" borderId="42" xfId="35" applyNumberFormat="1" applyFont="1" applyFill="1" applyBorder="1" applyAlignment="1">
      <alignment horizontal="right" vertical="center"/>
    </xf>
    <xf numFmtId="172" fontId="18" fillId="0" borderId="42" xfId="35" applyNumberFormat="1" applyFont="1" applyFill="1" applyBorder="1" applyAlignment="1">
      <alignment horizontal="right" vertical="center"/>
    </xf>
    <xf numFmtId="43" fontId="30" fillId="0" borderId="43" xfId="16" applyFont="1" applyFill="1" applyBorder="1" applyAlignment="1" applyProtection="1">
      <alignment horizontal="right" vertical="center"/>
    </xf>
    <xf numFmtId="0" fontId="30" fillId="8" borderId="7" xfId="32" applyFont="1" applyFill="1" applyBorder="1" applyAlignment="1">
      <alignment vertical="center"/>
    </xf>
    <xf numFmtId="10" fontId="30" fillId="0" borderId="28" xfId="16" applyNumberFormat="1" applyFont="1" applyFill="1" applyBorder="1" applyAlignment="1" applyProtection="1">
      <alignment horizontal="right" vertical="center"/>
    </xf>
    <xf numFmtId="10" fontId="30" fillId="0" borderId="29" xfId="16" applyNumberFormat="1" applyFont="1" applyFill="1" applyBorder="1" applyAlignment="1" applyProtection="1">
      <alignment horizontal="right" vertical="center"/>
    </xf>
    <xf numFmtId="0" fontId="30" fillId="8" borderId="5" xfId="32" applyFont="1" applyFill="1" applyBorder="1" applyAlignment="1">
      <alignment vertical="center"/>
    </xf>
    <xf numFmtId="172" fontId="18" fillId="0" borderId="48" xfId="35" applyNumberFormat="1" applyFont="1" applyFill="1" applyBorder="1" applyAlignment="1">
      <alignment horizontal="right" vertical="center"/>
    </xf>
    <xf numFmtId="172" fontId="18" fillId="0" borderId="49" xfId="35" applyNumberFormat="1" applyFont="1" applyFill="1" applyBorder="1" applyAlignment="1">
      <alignment horizontal="right" vertical="center"/>
    </xf>
    <xf numFmtId="43" fontId="30" fillId="0" borderId="50" xfId="16" applyFont="1" applyFill="1" applyBorder="1" applyAlignment="1" applyProtection="1">
      <alignment horizontal="right" vertical="center"/>
    </xf>
    <xf numFmtId="10" fontId="18" fillId="0" borderId="51" xfId="16" applyNumberFormat="1" applyFont="1" applyFill="1" applyBorder="1" applyAlignment="1" applyProtection="1">
      <alignment horizontal="right" vertical="center"/>
    </xf>
    <xf numFmtId="10" fontId="18" fillId="0" borderId="52" xfId="16" applyNumberFormat="1" applyFont="1" applyFill="1" applyBorder="1" applyAlignment="1" applyProtection="1">
      <alignment horizontal="right" vertical="center"/>
    </xf>
    <xf numFmtId="10" fontId="18" fillId="0" borderId="53" xfId="16" applyNumberFormat="1" applyFont="1" applyFill="1" applyBorder="1" applyAlignment="1" applyProtection="1">
      <alignment horizontal="right" vertical="center"/>
    </xf>
    <xf numFmtId="0" fontId="30" fillId="8" borderId="10" xfId="32" applyFont="1" applyFill="1" applyBorder="1" applyAlignment="1">
      <alignment vertical="center"/>
    </xf>
    <xf numFmtId="43" fontId="18" fillId="0" borderId="41" xfId="16" applyFont="1" applyFill="1" applyBorder="1" applyAlignment="1" applyProtection="1">
      <alignment horizontal="right" vertical="center"/>
    </xf>
    <xf numFmtId="43" fontId="18" fillId="0" borderId="42" xfId="16" applyFont="1" applyFill="1" applyBorder="1" applyAlignment="1" applyProtection="1">
      <alignment horizontal="right" vertical="center"/>
    </xf>
    <xf numFmtId="10" fontId="18" fillId="7" borderId="9" xfId="4" applyNumberFormat="1" applyFont="1" applyFill="1" applyBorder="1" applyAlignment="1" applyProtection="1">
      <alignment vertical="center"/>
    </xf>
    <xf numFmtId="10" fontId="18" fillId="7" borderId="6" xfId="4" applyNumberFormat="1" applyFont="1" applyFill="1" applyBorder="1" applyAlignment="1" applyProtection="1">
      <alignment vertical="center"/>
    </xf>
    <xf numFmtId="43" fontId="18" fillId="7" borderId="11" xfId="16" applyFont="1" applyFill="1" applyBorder="1" applyAlignment="1" applyProtection="1">
      <alignment vertical="center"/>
    </xf>
    <xf numFmtId="43" fontId="18" fillId="7" borderId="0" xfId="16" applyFont="1" applyFill="1" applyBorder="1" applyAlignment="1" applyProtection="1">
      <alignment vertical="center"/>
    </xf>
    <xf numFmtId="0" fontId="18" fillId="7" borderId="0" xfId="32" applyFont="1" applyFill="1" applyAlignment="1">
      <alignment vertical="center" wrapText="1"/>
    </xf>
    <xf numFmtId="0" fontId="18" fillId="7" borderId="0" xfId="32" applyFont="1" applyFill="1" applyAlignment="1">
      <alignment horizontal="left" vertical="center" wrapText="1" indent="1"/>
    </xf>
    <xf numFmtId="0" fontId="30" fillId="7" borderId="0" xfId="32" applyFont="1" applyFill="1" applyAlignment="1">
      <alignment vertical="center"/>
    </xf>
    <xf numFmtId="4" fontId="18" fillId="7" borderId="0" xfId="33" applyNumberFormat="1" applyFont="1" applyFill="1" applyBorder="1" applyAlignment="1" applyProtection="1">
      <alignment horizontal="right" vertical="center"/>
    </xf>
    <xf numFmtId="0" fontId="18" fillId="7" borderId="5" xfId="32" applyFont="1" applyFill="1" applyBorder="1" applyAlignment="1">
      <alignment horizontal="center" vertical="center"/>
    </xf>
    <xf numFmtId="43" fontId="18" fillId="7" borderId="3" xfId="16" applyFont="1" applyFill="1" applyBorder="1" applyAlignment="1" applyProtection="1">
      <alignment horizontal="right" vertical="center"/>
    </xf>
    <xf numFmtId="0" fontId="18" fillId="7" borderId="5" xfId="32" applyFont="1" applyFill="1" applyBorder="1" applyAlignment="1">
      <alignment vertical="center" wrapText="1"/>
    </xf>
    <xf numFmtId="10" fontId="18" fillId="7" borderId="3" xfId="4" applyNumberFormat="1" applyFont="1" applyFill="1" applyBorder="1" applyAlignment="1" applyProtection="1">
      <alignment vertical="center"/>
    </xf>
    <xf numFmtId="0" fontId="21" fillId="0" borderId="0" xfId="0" applyFont="1" applyAlignment="1">
      <alignment vertical="center"/>
    </xf>
    <xf numFmtId="0" fontId="26" fillId="0" borderId="0" xfId="0" applyFont="1" applyAlignment="1">
      <alignment horizontal="center" vertical="center"/>
    </xf>
    <xf numFmtId="43" fontId="21" fillId="0" borderId="0" xfId="38" applyFont="1" applyAlignment="1">
      <alignment horizontal="center" vertical="center"/>
    </xf>
    <xf numFmtId="0" fontId="18" fillId="0" borderId="0" xfId="22" applyFont="1" applyAlignment="1">
      <alignment vertical="center"/>
    </xf>
    <xf numFmtId="0" fontId="13" fillId="0" borderId="0" xfId="22" applyAlignment="1">
      <alignment vertical="center"/>
    </xf>
    <xf numFmtId="0" fontId="13" fillId="0" borderId="0" xfId="22" applyAlignment="1">
      <alignment vertical="center" wrapText="1"/>
    </xf>
    <xf numFmtId="0" fontId="43" fillId="0" borderId="0" xfId="22" applyFont="1"/>
    <xf numFmtId="10" fontId="47" fillId="0" borderId="0" xfId="51" applyNumberFormat="1" applyFont="1" applyAlignment="1">
      <alignment horizontal="left" vertical="center"/>
    </xf>
    <xf numFmtId="0" fontId="36" fillId="0" borderId="0" xfId="22" quotePrefix="1" applyFont="1" applyAlignment="1">
      <alignment vertical="center"/>
    </xf>
    <xf numFmtId="0" fontId="18" fillId="0" borderId="12" xfId="22" applyFont="1" applyBorder="1" applyAlignment="1">
      <alignment vertical="center"/>
    </xf>
    <xf numFmtId="0" fontId="18" fillId="0" borderId="13" xfId="22" applyFont="1" applyBorder="1" applyAlignment="1">
      <alignment vertical="center"/>
    </xf>
    <xf numFmtId="0" fontId="36" fillId="0" borderId="0" xfId="22" applyFont="1" applyAlignment="1">
      <alignment vertical="center"/>
    </xf>
    <xf numFmtId="4" fontId="31" fillId="13" borderId="4" xfId="52" applyNumberFormat="1" applyFont="1" applyFill="1" applyBorder="1" applyAlignment="1">
      <alignment horizontal="center" vertical="center"/>
    </xf>
    <xf numFmtId="0" fontId="6" fillId="7" borderId="4" xfId="52" applyFont="1" applyFill="1" applyBorder="1" applyAlignment="1">
      <alignment vertical="center"/>
    </xf>
    <xf numFmtId="43" fontId="6" fillId="14" borderId="4" xfId="25" applyFont="1" applyFill="1" applyBorder="1" applyAlignment="1">
      <alignment vertical="center"/>
    </xf>
    <xf numFmtId="43" fontId="6" fillId="10" borderId="4" xfId="25" applyFont="1" applyFill="1" applyBorder="1" applyAlignment="1">
      <alignment vertical="center"/>
    </xf>
    <xf numFmtId="177" fontId="38" fillId="0" borderId="0" xfId="54" applyNumberFormat="1" applyFont="1" applyAlignment="1">
      <alignment vertical="center"/>
    </xf>
    <xf numFmtId="43" fontId="31" fillId="7" borderId="4" xfId="25" applyFont="1" applyFill="1" applyBorder="1" applyAlignment="1">
      <alignment vertical="center"/>
    </xf>
    <xf numFmtId="43" fontId="6" fillId="0" borderId="0" xfId="55" applyFont="1" applyAlignment="1">
      <alignment vertical="center"/>
    </xf>
    <xf numFmtId="43" fontId="31" fillId="13" borderId="4" xfId="25" applyFont="1" applyFill="1" applyBorder="1" applyAlignment="1">
      <alignment horizontal="center" vertical="center"/>
    </xf>
    <xf numFmtId="43" fontId="31" fillId="13" borderId="4" xfId="25" applyFont="1" applyFill="1" applyBorder="1" applyAlignment="1">
      <alignment vertical="center"/>
    </xf>
    <xf numFmtId="43" fontId="38" fillId="0" borderId="0" xfId="55" applyFont="1" applyAlignment="1">
      <alignment vertical="center"/>
    </xf>
    <xf numFmtId="0" fontId="13" fillId="0" borderId="4" xfId="22" applyBorder="1" applyAlignment="1">
      <alignment vertical="center"/>
    </xf>
    <xf numFmtId="43" fontId="13" fillId="0" borderId="4" xfId="25" applyFont="1" applyBorder="1" applyAlignment="1">
      <alignment horizontal="center" vertical="center"/>
    </xf>
    <xf numFmtId="43" fontId="13" fillId="0" borderId="4" xfId="25" applyFont="1" applyBorder="1" applyAlignment="1">
      <alignment vertical="center"/>
    </xf>
    <xf numFmtId="0" fontId="13" fillId="0" borderId="4" xfId="22" applyBorder="1" applyAlignment="1">
      <alignment horizontal="center" vertical="center"/>
    </xf>
    <xf numFmtId="0" fontId="14" fillId="15" borderId="4" xfId="22" applyFont="1" applyFill="1" applyBorder="1" applyAlignment="1">
      <alignment horizontal="center" vertical="center"/>
    </xf>
    <xf numFmtId="0" fontId="13" fillId="15" borderId="4" xfId="22" applyFill="1" applyBorder="1" applyAlignment="1">
      <alignment horizontal="center" vertical="center"/>
    </xf>
    <xf numFmtId="43" fontId="36" fillId="0" borderId="0" xfId="55" applyFont="1" applyAlignment="1">
      <alignment vertical="center"/>
    </xf>
    <xf numFmtId="0" fontId="13" fillId="0" borderId="12" xfId="22" applyBorder="1" applyAlignment="1">
      <alignment vertical="center"/>
    </xf>
    <xf numFmtId="0" fontId="13" fillId="0" borderId="0" xfId="22" applyAlignment="1">
      <alignment horizontal="center" vertical="center"/>
    </xf>
    <xf numFmtId="10" fontId="51" fillId="0" borderId="4" xfId="54" applyNumberFormat="1" applyFont="1" applyFill="1" applyBorder="1" applyAlignment="1">
      <alignment horizontal="right" vertical="center"/>
    </xf>
    <xf numFmtId="0" fontId="43" fillId="0" borderId="12" xfId="22" applyFont="1" applyBorder="1" applyAlignment="1">
      <alignment vertical="center"/>
    </xf>
    <xf numFmtId="0" fontId="43" fillId="0" borderId="0" xfId="22" applyFont="1" applyAlignment="1">
      <alignment vertical="center"/>
    </xf>
    <xf numFmtId="0" fontId="43" fillId="0" borderId="13" xfId="22" applyFont="1" applyBorder="1" applyAlignment="1">
      <alignment horizontal="right" vertical="center"/>
    </xf>
    <xf numFmtId="2" fontId="36" fillId="0" borderId="0" xfId="22" applyNumberFormat="1" applyFont="1" applyAlignment="1">
      <alignment horizontal="center" vertical="center"/>
    </xf>
    <xf numFmtId="2" fontId="18" fillId="0" borderId="0" xfId="22" applyNumberFormat="1" applyFont="1" applyAlignment="1">
      <alignment horizontal="center" vertical="center"/>
    </xf>
    <xf numFmtId="168" fontId="43" fillId="0" borderId="13" xfId="54" applyNumberFormat="1" applyFont="1" applyFill="1" applyBorder="1" applyAlignment="1">
      <alignment horizontal="right" vertical="center"/>
    </xf>
    <xf numFmtId="10" fontId="43" fillId="0" borderId="0" xfId="22" applyNumberFormat="1" applyFont="1" applyAlignment="1">
      <alignment horizontal="right" vertical="center"/>
    </xf>
    <xf numFmtId="10" fontId="43" fillId="0" borderId="13" xfId="22" applyNumberFormat="1" applyFont="1" applyBorder="1" applyAlignment="1">
      <alignment horizontal="right" vertical="center"/>
    </xf>
    <xf numFmtId="0" fontId="13" fillId="0" borderId="12" xfId="22" quotePrefix="1" applyBorder="1" applyAlignment="1">
      <alignment vertical="center"/>
    </xf>
    <xf numFmtId="0" fontId="13" fillId="0" borderId="13" xfId="22" applyBorder="1" applyAlignment="1">
      <alignment horizontal="right" vertical="center"/>
    </xf>
    <xf numFmtId="0" fontId="37" fillId="0" borderId="0" xfId="22" quotePrefix="1" applyFont="1" applyAlignment="1">
      <alignment horizontal="right" vertical="center"/>
    </xf>
    <xf numFmtId="170" fontId="18" fillId="0" borderId="0" xfId="25" applyNumberFormat="1" applyFont="1" applyAlignment="1">
      <alignment vertical="center"/>
    </xf>
    <xf numFmtId="49" fontId="52" fillId="7" borderId="0" xfId="15" applyNumberFormat="1" applyFont="1" applyFill="1" applyAlignment="1">
      <alignment horizontal="right"/>
    </xf>
    <xf numFmtId="43" fontId="52" fillId="0" borderId="0" xfId="56" applyFont="1" applyBorder="1" applyAlignment="1"/>
    <xf numFmtId="0" fontId="18" fillId="0" borderId="14" xfId="22" applyFont="1" applyBorder="1" applyAlignment="1">
      <alignment vertical="center"/>
    </xf>
    <xf numFmtId="49" fontId="52" fillId="7" borderId="15" xfId="15" applyNumberFormat="1" applyFont="1" applyFill="1" applyBorder="1" applyAlignment="1">
      <alignment horizontal="right"/>
    </xf>
    <xf numFmtId="43" fontId="52" fillId="0" borderId="15" xfId="56" applyFont="1" applyBorder="1" applyAlignment="1"/>
    <xf numFmtId="0" fontId="18" fillId="0" borderId="16" xfId="22" applyFont="1" applyBorder="1" applyAlignment="1">
      <alignment vertical="center"/>
    </xf>
    <xf numFmtId="43" fontId="52" fillId="0" borderId="0" xfId="56" applyFont="1" applyAlignment="1"/>
    <xf numFmtId="172" fontId="36" fillId="0" borderId="0" xfId="57" applyFont="1" applyAlignment="1">
      <alignment vertical="center"/>
    </xf>
    <xf numFmtId="43" fontId="36" fillId="0" borderId="0" xfId="22" applyNumberFormat="1" applyFont="1" applyAlignment="1">
      <alignment vertical="center"/>
    </xf>
    <xf numFmtId="10" fontId="51" fillId="0" borderId="20" xfId="54" applyNumberFormat="1" applyFont="1" applyFill="1" applyBorder="1" applyAlignment="1">
      <alignment horizontal="right" vertical="center"/>
    </xf>
    <xf numFmtId="0" fontId="5" fillId="0" borderId="0" xfId="5" applyFont="1" applyAlignment="1">
      <alignment vertical="center"/>
    </xf>
    <xf numFmtId="0" fontId="5" fillId="7" borderId="0" xfId="5" applyFont="1" applyFill="1" applyAlignment="1">
      <alignment vertical="center"/>
    </xf>
    <xf numFmtId="43" fontId="5" fillId="7" borderId="0" xfId="16" applyFont="1" applyFill="1" applyBorder="1" applyAlignment="1">
      <alignment vertical="center"/>
    </xf>
    <xf numFmtId="43" fontId="5" fillId="7" borderId="7" xfId="16" applyFont="1" applyFill="1" applyBorder="1" applyAlignment="1">
      <alignment vertical="center"/>
    </xf>
    <xf numFmtId="43" fontId="5" fillId="7" borderId="8" xfId="16" applyFont="1" applyFill="1" applyBorder="1" applyAlignment="1">
      <alignment vertical="center"/>
    </xf>
    <xf numFmtId="43" fontId="5" fillId="7" borderId="9" xfId="16" applyFont="1" applyFill="1" applyBorder="1" applyAlignment="1">
      <alignment vertical="center"/>
    </xf>
    <xf numFmtId="43" fontId="5" fillId="7" borderId="5" xfId="16" applyFont="1" applyFill="1" applyBorder="1" applyAlignment="1">
      <alignment vertical="center"/>
    </xf>
    <xf numFmtId="43" fontId="5" fillId="7" borderId="6" xfId="16" applyFont="1" applyFill="1" applyBorder="1" applyAlignment="1">
      <alignment vertical="center"/>
    </xf>
    <xf numFmtId="171" fontId="5" fillId="7" borderId="5" xfId="16" applyNumberFormat="1" applyFont="1" applyFill="1" applyBorder="1" applyAlignment="1">
      <alignment horizontal="center" vertical="center"/>
    </xf>
    <xf numFmtId="171" fontId="5" fillId="7" borderId="0" xfId="16" applyNumberFormat="1" applyFont="1" applyFill="1" applyBorder="1" applyAlignment="1">
      <alignment horizontal="center" vertical="center"/>
    </xf>
    <xf numFmtId="1" fontId="5" fillId="7" borderId="10" xfId="5" applyNumberFormat="1" applyFont="1" applyFill="1" applyBorder="1" applyAlignment="1">
      <alignment horizontal="center" vertical="center"/>
    </xf>
    <xf numFmtId="1" fontId="5" fillId="7" borderId="22" xfId="5" applyNumberFormat="1" applyFont="1" applyFill="1" applyBorder="1" applyAlignment="1">
      <alignment horizontal="center" vertical="center"/>
    </xf>
    <xf numFmtId="1" fontId="5" fillId="7" borderId="11" xfId="16" applyNumberFormat="1" applyFont="1" applyFill="1" applyBorder="1" applyAlignment="1">
      <alignment horizontal="center" vertical="center"/>
    </xf>
    <xf numFmtId="43" fontId="5" fillId="8" borderId="26" xfId="16" applyFont="1" applyFill="1" applyBorder="1" applyAlignment="1">
      <alignment horizontal="center" vertical="center"/>
    </xf>
    <xf numFmtId="43" fontId="5" fillId="8" borderId="25" xfId="16" applyFont="1" applyFill="1" applyBorder="1" applyAlignment="1">
      <alignment horizontal="center" vertical="center"/>
    </xf>
    <xf numFmtId="0" fontId="5" fillId="0" borderId="27" xfId="5" applyFont="1" applyBorder="1" applyAlignment="1">
      <alignment horizontal="center" vertical="center"/>
    </xf>
    <xf numFmtId="0" fontId="5" fillId="0" borderId="64" xfId="5" applyFont="1" applyBorder="1" applyAlignment="1">
      <alignment vertical="center"/>
    </xf>
    <xf numFmtId="0" fontId="5" fillId="0" borderId="27" xfId="5" applyFont="1" applyBorder="1" applyAlignment="1">
      <alignment vertical="center"/>
    </xf>
    <xf numFmtId="43" fontId="5" fillId="0" borderId="27" xfId="5" applyNumberFormat="1" applyFont="1" applyBorder="1" applyAlignment="1">
      <alignment vertical="center"/>
    </xf>
    <xf numFmtId="43" fontId="5" fillId="7" borderId="2" xfId="16" applyFont="1" applyFill="1" applyBorder="1" applyAlignment="1">
      <alignment vertical="center"/>
    </xf>
    <xf numFmtId="43" fontId="5" fillId="7" borderId="3" xfId="16" applyFont="1" applyFill="1" applyBorder="1" applyAlignment="1">
      <alignment vertical="center"/>
    </xf>
    <xf numFmtId="0" fontId="5" fillId="7" borderId="1" xfId="5" applyFont="1" applyFill="1" applyBorder="1" applyAlignment="1">
      <alignment vertical="center"/>
    </xf>
    <xf numFmtId="0" fontId="5" fillId="7" borderId="2" xfId="5" applyFont="1" applyFill="1" applyBorder="1" applyAlignment="1">
      <alignment vertical="center"/>
    </xf>
    <xf numFmtId="10" fontId="5" fillId="7" borderId="2" xfId="4" applyNumberFormat="1" applyFont="1" applyFill="1" applyBorder="1" applyAlignment="1">
      <alignment vertical="center"/>
    </xf>
    <xf numFmtId="10" fontId="5" fillId="7" borderId="0" xfId="4" applyNumberFormat="1" applyFont="1" applyFill="1" applyBorder="1" applyAlignment="1">
      <alignment vertical="center"/>
    </xf>
    <xf numFmtId="0" fontId="5" fillId="7" borderId="7" xfId="5" applyFont="1" applyFill="1" applyBorder="1" applyAlignment="1">
      <alignment vertical="center"/>
    </xf>
    <xf numFmtId="0" fontId="5" fillId="7" borderId="8" xfId="5" applyFont="1" applyFill="1" applyBorder="1" applyAlignment="1">
      <alignment vertical="center" wrapText="1"/>
    </xf>
    <xf numFmtId="0" fontId="5" fillId="7" borderId="65" xfId="5" applyFont="1" applyFill="1" applyBorder="1" applyAlignment="1">
      <alignment vertical="center"/>
    </xf>
    <xf numFmtId="10" fontId="5" fillId="7" borderId="9" xfId="4" applyNumberFormat="1" applyFont="1" applyFill="1" applyBorder="1" applyAlignment="1">
      <alignment horizontal="left" vertical="center"/>
    </xf>
    <xf numFmtId="10" fontId="5" fillId="7" borderId="7" xfId="4" applyNumberFormat="1" applyFont="1" applyFill="1" applyBorder="1" applyAlignment="1">
      <alignment vertical="center"/>
    </xf>
    <xf numFmtId="10" fontId="5" fillId="7" borderId="8" xfId="4" applyNumberFormat="1" applyFont="1" applyFill="1" applyBorder="1" applyAlignment="1">
      <alignment vertical="center"/>
    </xf>
    <xf numFmtId="0" fontId="35" fillId="7" borderId="5" xfId="5" applyFont="1" applyFill="1" applyBorder="1" applyAlignment="1">
      <alignment vertical="center"/>
    </xf>
    <xf numFmtId="0" fontId="45" fillId="7" borderId="0" xfId="5" applyFont="1" applyFill="1" applyAlignment="1">
      <alignment vertical="center" wrapText="1"/>
    </xf>
    <xf numFmtId="10" fontId="5" fillId="7" borderId="5" xfId="4" applyNumberFormat="1" applyFont="1" applyFill="1" applyBorder="1" applyAlignment="1">
      <alignment vertical="center"/>
    </xf>
    <xf numFmtId="0" fontId="35" fillId="7" borderId="0" xfId="5" applyFont="1" applyFill="1" applyAlignment="1">
      <alignment vertical="center" wrapText="1"/>
    </xf>
    <xf numFmtId="0" fontId="5" fillId="7" borderId="10" xfId="5" applyFont="1" applyFill="1" applyBorder="1" applyAlignment="1">
      <alignment vertical="center"/>
    </xf>
    <xf numFmtId="0" fontId="5" fillId="7" borderId="22" xfId="5" applyFont="1" applyFill="1" applyBorder="1" applyAlignment="1">
      <alignment vertical="center" wrapText="1"/>
    </xf>
    <xf numFmtId="0" fontId="5" fillId="7" borderId="66" xfId="5" applyFont="1" applyFill="1" applyBorder="1" applyAlignment="1">
      <alignment vertical="center"/>
    </xf>
    <xf numFmtId="0" fontId="5" fillId="7" borderId="11" xfId="5" applyFont="1" applyFill="1" applyBorder="1" applyAlignment="1">
      <alignment horizontal="left" vertical="center"/>
    </xf>
    <xf numFmtId="165" fontId="5" fillId="7" borderId="10" xfId="5" applyNumberFormat="1" applyFont="1" applyFill="1" applyBorder="1" applyAlignment="1">
      <alignment vertical="center"/>
    </xf>
    <xf numFmtId="165" fontId="5" fillId="7" borderId="22" xfId="5" applyNumberFormat="1" applyFont="1" applyFill="1" applyBorder="1" applyAlignment="1">
      <alignment vertical="center"/>
    </xf>
    <xf numFmtId="0" fontId="5" fillId="7" borderId="0" xfId="5" applyFont="1" applyFill="1" applyAlignment="1">
      <alignment vertical="center" wrapText="1"/>
    </xf>
    <xf numFmtId="0" fontId="5" fillId="7" borderId="0" xfId="5" applyFont="1" applyFill="1" applyAlignment="1">
      <alignment horizontal="left" vertical="center"/>
    </xf>
    <xf numFmtId="165" fontId="5" fillId="7" borderId="0" xfId="5" applyNumberFormat="1" applyFont="1" applyFill="1" applyAlignment="1">
      <alignment vertical="center"/>
    </xf>
    <xf numFmtId="43" fontId="5" fillId="0" borderId="0" xfId="16" applyFont="1" applyFill="1" applyBorder="1" applyAlignment="1">
      <alignment vertical="center"/>
    </xf>
    <xf numFmtId="14" fontId="5" fillId="0" borderId="0" xfId="16" applyNumberFormat="1" applyFont="1" applyFill="1" applyBorder="1" applyAlignment="1">
      <alignment vertical="center"/>
    </xf>
    <xf numFmtId="43" fontId="5" fillId="0" borderId="0" xfId="16" applyFont="1" applyAlignment="1">
      <alignment vertical="center"/>
    </xf>
    <xf numFmtId="174" fontId="5" fillId="0" borderId="56" xfId="16" applyNumberFormat="1" applyFont="1" applyFill="1" applyBorder="1" applyAlignment="1">
      <alignment horizontal="center" vertical="center"/>
    </xf>
    <xf numFmtId="14" fontId="5" fillId="0" borderId="56" xfId="16" applyNumberFormat="1" applyFont="1" applyFill="1" applyBorder="1" applyAlignment="1">
      <alignment vertical="center"/>
    </xf>
    <xf numFmtId="43" fontId="5" fillId="0" borderId="56" xfId="16" applyFont="1" applyFill="1" applyBorder="1" applyAlignment="1">
      <alignment vertical="center"/>
    </xf>
    <xf numFmtId="43" fontId="5" fillId="0" borderId="56" xfId="16" applyFont="1" applyBorder="1" applyAlignment="1">
      <alignment vertical="center"/>
    </xf>
    <xf numFmtId="1" fontId="5" fillId="4" borderId="56" xfId="5" applyNumberFormat="1" applyFont="1" applyFill="1" applyBorder="1" applyAlignment="1">
      <alignment vertical="center"/>
    </xf>
    <xf numFmtId="2" fontId="5" fillId="4" borderId="56" xfId="16" applyNumberFormat="1" applyFont="1" applyFill="1" applyBorder="1" applyAlignment="1">
      <alignment horizontal="center" vertical="center"/>
    </xf>
    <xf numFmtId="1" fontId="5" fillId="0" borderId="0" xfId="5" applyNumberFormat="1" applyFont="1" applyAlignment="1">
      <alignment vertical="center"/>
    </xf>
    <xf numFmtId="10" fontId="5" fillId="0" borderId="0" xfId="4" applyNumberFormat="1" applyFont="1" applyBorder="1" applyAlignment="1">
      <alignment horizontal="center" vertical="center"/>
    </xf>
    <xf numFmtId="1" fontId="5" fillId="4" borderId="0" xfId="5" applyNumberFormat="1" applyFont="1" applyFill="1" applyAlignment="1">
      <alignment vertical="center"/>
    </xf>
    <xf numFmtId="2" fontId="5" fillId="4" borderId="0" xfId="16" applyNumberFormat="1" applyFont="1" applyFill="1" applyBorder="1" applyAlignment="1">
      <alignment horizontal="center" vertical="center"/>
    </xf>
    <xf numFmtId="43" fontId="5" fillId="0" borderId="0" xfId="16" applyFont="1" applyFill="1" applyAlignment="1">
      <alignment vertical="center"/>
    </xf>
    <xf numFmtId="2" fontId="5" fillId="0" borderId="0" xfId="16" applyNumberFormat="1" applyFont="1" applyFill="1" applyAlignment="1">
      <alignment horizontal="center" vertical="center"/>
    </xf>
    <xf numFmtId="2" fontId="5" fillId="0" borderId="0" xfId="16" applyNumberFormat="1" applyFont="1" applyFill="1" applyBorder="1" applyAlignment="1">
      <alignment horizontal="center" vertical="center"/>
    </xf>
    <xf numFmtId="167" fontId="5" fillId="0" borderId="0" xfId="4" applyNumberFormat="1" applyFont="1" applyFill="1" applyAlignment="1">
      <alignment horizontal="center" vertical="center"/>
    </xf>
    <xf numFmtId="169" fontId="20" fillId="9" borderId="4" xfId="25" applyNumberFormat="1" applyFont="1" applyFill="1" applyBorder="1" applyAlignment="1">
      <alignment horizontal="right" vertical="center"/>
    </xf>
    <xf numFmtId="10" fontId="37" fillId="9" borderId="4" xfId="54" applyNumberFormat="1" applyFont="1" applyFill="1" applyBorder="1" applyAlignment="1">
      <alignment horizontal="right" vertical="center"/>
    </xf>
    <xf numFmtId="169" fontId="51" fillId="9" borderId="4" xfId="25" applyNumberFormat="1" applyFont="1" applyFill="1" applyBorder="1" applyAlignment="1">
      <alignment horizontal="right" vertical="center"/>
    </xf>
    <xf numFmtId="43" fontId="37" fillId="15" borderId="4" xfId="25" applyFont="1" applyFill="1" applyBorder="1" applyAlignment="1">
      <alignment horizontal="right" vertical="center"/>
    </xf>
    <xf numFmtId="43" fontId="27" fillId="0" borderId="0" xfId="38" applyFont="1" applyAlignment="1">
      <alignment vertical="center"/>
    </xf>
    <xf numFmtId="0" fontId="15" fillId="0" borderId="0" xfId="15" applyFont="1" applyAlignment="1">
      <alignment vertical="center"/>
    </xf>
    <xf numFmtId="0" fontId="15" fillId="0" borderId="0" xfId="15" applyFont="1" applyAlignment="1">
      <alignment horizontal="center" vertical="center"/>
    </xf>
    <xf numFmtId="43" fontId="15" fillId="0" borderId="0" xfId="38" applyFont="1" applyAlignment="1">
      <alignment vertical="center"/>
    </xf>
    <xf numFmtId="0" fontId="27" fillId="0" borderId="0" xfId="0" applyFont="1" applyAlignment="1">
      <alignment horizontal="center" vertical="center"/>
    </xf>
    <xf numFmtId="0" fontId="14" fillId="0" borderId="0" xfId="15" applyFont="1" applyAlignment="1">
      <alignment horizontal="center" vertical="center" wrapText="1"/>
    </xf>
    <xf numFmtId="0" fontId="2" fillId="2" borderId="0" xfId="7" applyFont="1" applyFill="1" applyAlignment="1">
      <alignment horizontal="center" vertical="center"/>
    </xf>
    <xf numFmtId="0" fontId="2" fillId="0" borderId="0" xfId="7" applyFont="1" applyAlignment="1">
      <alignment vertical="center"/>
    </xf>
    <xf numFmtId="0" fontId="2" fillId="2" borderId="0" xfId="7" applyFont="1" applyFill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43" fontId="2" fillId="0" borderId="0" xfId="38" applyFont="1" applyAlignment="1">
      <alignment horizontal="center" vertical="center"/>
    </xf>
    <xf numFmtId="44" fontId="2" fillId="0" borderId="0" xfId="1" applyFont="1" applyBorder="1" applyAlignment="1">
      <alignment vertical="center" wrapText="1"/>
    </xf>
    <xf numFmtId="44" fontId="2" fillId="0" borderId="0" xfId="1" applyFont="1" applyBorder="1" applyAlignment="1">
      <alignment vertical="center"/>
    </xf>
    <xf numFmtId="2" fontId="2" fillId="0" borderId="0" xfId="1" applyNumberFormat="1" applyFont="1" applyBorder="1" applyAlignment="1">
      <alignment vertical="center"/>
    </xf>
    <xf numFmtId="2" fontId="2" fillId="0" borderId="0" xfId="0" applyNumberFormat="1" applyFont="1" applyAlignment="1">
      <alignment vertical="center"/>
    </xf>
    <xf numFmtId="0" fontId="2" fillId="0" borderId="0" xfId="0" applyFont="1" applyAlignment="1">
      <alignment horizontal="left" vertical="center" wrapText="1"/>
    </xf>
    <xf numFmtId="44" fontId="2" fillId="0" borderId="0" xfId="1" applyFont="1" applyAlignment="1">
      <alignment vertical="center"/>
    </xf>
    <xf numFmtId="164" fontId="2" fillId="0" borderId="0" xfId="1" applyNumberFormat="1" applyFont="1" applyBorder="1" applyAlignment="1">
      <alignment vertical="center"/>
    </xf>
    <xf numFmtId="43" fontId="2" fillId="0" borderId="0" xfId="38" applyFont="1" applyAlignment="1">
      <alignment vertical="center"/>
    </xf>
    <xf numFmtId="44" fontId="12" fillId="0" borderId="0" xfId="1" applyFont="1" applyAlignment="1">
      <alignment vertical="center"/>
    </xf>
    <xf numFmtId="43" fontId="26" fillId="0" borderId="0" xfId="38" applyFont="1" applyBorder="1" applyAlignment="1">
      <alignment horizontal="center" vertical="center"/>
    </xf>
    <xf numFmtId="43" fontId="27" fillId="0" borderId="0" xfId="38" applyFont="1" applyBorder="1" applyAlignment="1">
      <alignment vertical="center"/>
    </xf>
    <xf numFmtId="4" fontId="14" fillId="2" borderId="0" xfId="7" applyNumberFormat="1" applyFont="1" applyFill="1" applyAlignment="1">
      <alignment vertical="center"/>
    </xf>
    <xf numFmtId="43" fontId="14" fillId="0" borderId="0" xfId="38" applyFont="1" applyFill="1" applyBorder="1" applyAlignment="1">
      <alignment horizontal="right" vertical="center"/>
    </xf>
    <xf numFmtId="4" fontId="14" fillId="0" borderId="0" xfId="7" applyNumberFormat="1" applyFont="1" applyAlignment="1">
      <alignment vertical="center"/>
    </xf>
    <xf numFmtId="10" fontId="15" fillId="0" borderId="0" xfId="1" applyNumberFormat="1" applyFont="1" applyFill="1" applyBorder="1" applyAlignment="1">
      <alignment horizontal="left" vertical="center" shrinkToFit="1"/>
    </xf>
    <xf numFmtId="10" fontId="2" fillId="0" borderId="0" xfId="42" applyNumberFormat="1" applyFont="1" applyAlignment="1">
      <alignment horizontal="left" vertical="center"/>
    </xf>
    <xf numFmtId="49" fontId="15" fillId="0" borderId="0" xfId="1" applyNumberFormat="1" applyFont="1" applyFill="1" applyBorder="1" applyAlignment="1">
      <alignment horizontal="left" vertical="center"/>
    </xf>
    <xf numFmtId="164" fontId="14" fillId="0" borderId="0" xfId="5" applyNumberFormat="1" applyFont="1" applyAlignment="1">
      <alignment horizontal="center" vertical="center" wrapText="1"/>
    </xf>
    <xf numFmtId="43" fontId="14" fillId="0" borderId="0" xfId="38" applyFont="1" applyFill="1" applyBorder="1" applyAlignment="1">
      <alignment vertical="center"/>
    </xf>
    <xf numFmtId="43" fontId="15" fillId="0" borderId="0" xfId="38" applyFont="1" applyFill="1" applyBorder="1" applyAlignment="1">
      <alignment horizontal="right" vertical="center" wrapText="1"/>
    </xf>
    <xf numFmtId="0" fontId="21" fillId="2" borderId="0" xfId="7" applyFont="1" applyFill="1" applyAlignment="1">
      <alignment vertical="center"/>
    </xf>
    <xf numFmtId="0" fontId="14" fillId="0" borderId="21" xfId="5" applyFont="1" applyBorder="1" applyAlignment="1">
      <alignment horizontal="center" vertical="center" shrinkToFit="1"/>
    </xf>
    <xf numFmtId="43" fontId="14" fillId="0" borderId="21" xfId="38" applyFont="1" applyFill="1" applyBorder="1" applyAlignment="1">
      <alignment horizontal="right" vertical="center"/>
    </xf>
    <xf numFmtId="0" fontId="14" fillId="0" borderId="21" xfId="5" applyFont="1" applyBorder="1" applyAlignment="1">
      <alignment horizontal="center" vertical="center"/>
    </xf>
    <xf numFmtId="0" fontId="14" fillId="0" borderId="21" xfId="8" applyFont="1" applyBorder="1" applyAlignment="1">
      <alignment horizontal="center" vertical="center" wrapText="1"/>
    </xf>
    <xf numFmtId="2" fontId="14" fillId="0" borderId="21" xfId="5" applyNumberFormat="1" applyFont="1" applyBorder="1" applyAlignment="1">
      <alignment horizontal="center" vertical="center" wrapText="1"/>
    </xf>
    <xf numFmtId="44" fontId="14" fillId="0" borderId="21" xfId="1" applyFont="1" applyBorder="1" applyAlignment="1">
      <alignment horizontal="center" vertical="center" wrapText="1"/>
    </xf>
    <xf numFmtId="164" fontId="14" fillId="0" borderId="21" xfId="5" applyNumberFormat="1" applyFont="1" applyBorder="1" applyAlignment="1">
      <alignment horizontal="center" vertical="center" wrapText="1"/>
    </xf>
    <xf numFmtId="0" fontId="14" fillId="3" borderId="21" xfId="0" applyFont="1" applyFill="1" applyBorder="1" applyAlignment="1">
      <alignment horizontal="center" vertical="center"/>
    </xf>
    <xf numFmtId="0" fontId="15" fillId="3" borderId="21" xfId="0" applyFont="1" applyFill="1" applyBorder="1" applyAlignment="1">
      <alignment horizontal="center" vertical="center"/>
    </xf>
    <xf numFmtId="0" fontId="14" fillId="3" borderId="21" xfId="0" applyFont="1" applyFill="1" applyBorder="1" applyAlignment="1">
      <alignment vertical="center" wrapText="1"/>
    </xf>
    <xf numFmtId="43" fontId="15" fillId="3" borderId="21" xfId="38" applyFont="1" applyFill="1" applyBorder="1" applyAlignment="1">
      <alignment horizontal="right" vertical="center"/>
    </xf>
    <xf numFmtId="43" fontId="14" fillId="3" borderId="21" xfId="38" applyFont="1" applyFill="1" applyBorder="1" applyAlignment="1">
      <alignment vertical="center"/>
    </xf>
    <xf numFmtId="0" fontId="14" fillId="5" borderId="21" xfId="0" applyFont="1" applyFill="1" applyBorder="1" applyAlignment="1">
      <alignment horizontal="center" vertical="center"/>
    </xf>
    <xf numFmtId="0" fontId="15" fillId="5" borderId="21" xfId="0" applyFont="1" applyFill="1" applyBorder="1" applyAlignment="1">
      <alignment horizontal="center" vertical="center"/>
    </xf>
    <xf numFmtId="0" fontId="14" fillId="5" borderId="21" xfId="0" applyFont="1" applyFill="1" applyBorder="1" applyAlignment="1">
      <alignment vertical="center" wrapText="1"/>
    </xf>
    <xf numFmtId="43" fontId="15" fillId="5" borderId="21" xfId="38" applyFont="1" applyFill="1" applyBorder="1" applyAlignment="1">
      <alignment horizontal="right" vertical="center"/>
    </xf>
    <xf numFmtId="43" fontId="14" fillId="5" borderId="21" xfId="38" applyFont="1" applyFill="1" applyBorder="1" applyAlignment="1">
      <alignment vertical="center"/>
    </xf>
    <xf numFmtId="0" fontId="15" fillId="0" borderId="21" xfId="0" applyFont="1" applyBorder="1" applyAlignment="1">
      <alignment horizontal="center" vertical="center"/>
    </xf>
    <xf numFmtId="0" fontId="15" fillId="0" borderId="21" xfId="0" applyFont="1" applyBorder="1" applyAlignment="1">
      <alignment horizontal="left" vertical="center" wrapText="1"/>
    </xf>
    <xf numFmtId="0" fontId="15" fillId="0" borderId="21" xfId="0" applyFont="1" applyBorder="1" applyAlignment="1">
      <alignment horizontal="center" vertical="center" wrapText="1"/>
    </xf>
    <xf numFmtId="43" fontId="15" fillId="0" borderId="21" xfId="38" applyFont="1" applyBorder="1" applyAlignment="1">
      <alignment horizontal="right" vertical="center" wrapText="1"/>
    </xf>
    <xf numFmtId="43" fontId="15" fillId="0" borderId="21" xfId="38" applyFont="1" applyFill="1" applyBorder="1" applyAlignment="1">
      <alignment horizontal="right" vertical="center"/>
    </xf>
    <xf numFmtId="43" fontId="15" fillId="0" borderId="21" xfId="38" applyFont="1" applyFill="1" applyBorder="1" applyAlignment="1">
      <alignment horizontal="right" vertical="center" wrapText="1"/>
    </xf>
    <xf numFmtId="0" fontId="14" fillId="6" borderId="21" xfId="0" applyFont="1" applyFill="1" applyBorder="1" applyAlignment="1">
      <alignment vertical="center"/>
    </xf>
    <xf numFmtId="43" fontId="14" fillId="6" borderId="21" xfId="38" applyFont="1" applyFill="1" applyBorder="1" applyAlignment="1">
      <alignment horizontal="right" vertical="center"/>
    </xf>
    <xf numFmtId="43" fontId="14" fillId="6" borderId="21" xfId="38" applyFont="1" applyFill="1" applyBorder="1" applyAlignment="1">
      <alignment vertical="center"/>
    </xf>
    <xf numFmtId="0" fontId="14" fillId="4" borderId="21" xfId="15" applyFont="1" applyFill="1" applyBorder="1" applyAlignment="1">
      <alignment horizontal="center" vertical="center"/>
    </xf>
    <xf numFmtId="10" fontId="14" fillId="4" borderId="21" xfId="26" applyNumberFormat="1" applyFont="1" applyFill="1" applyBorder="1" applyAlignment="1">
      <alignment horizontal="center" vertical="center"/>
    </xf>
    <xf numFmtId="169" fontId="14" fillId="4" borderId="21" xfId="16" applyNumberFormat="1" applyFont="1" applyFill="1" applyBorder="1" applyAlignment="1">
      <alignment horizontal="right" vertical="center"/>
    </xf>
    <xf numFmtId="0" fontId="14" fillId="4" borderId="71" xfId="15" applyFont="1" applyFill="1" applyBorder="1" applyAlignment="1">
      <alignment horizontal="left" vertical="center"/>
    </xf>
    <xf numFmtId="0" fontId="14" fillId="4" borderId="63" xfId="15" applyFont="1" applyFill="1" applyBorder="1" applyAlignment="1">
      <alignment horizontal="left" vertical="center"/>
    </xf>
    <xf numFmtId="0" fontId="14" fillId="7" borderId="69" xfId="5" applyFont="1" applyFill="1" applyBorder="1" applyAlignment="1">
      <alignment vertical="center"/>
    </xf>
    <xf numFmtId="0" fontId="14" fillId="7" borderId="0" xfId="5" applyFont="1" applyFill="1" applyAlignment="1">
      <alignment vertical="center"/>
    </xf>
    <xf numFmtId="0" fontId="15" fillId="7" borderId="0" xfId="15" applyFont="1" applyFill="1" applyAlignment="1">
      <alignment vertical="center" wrapText="1"/>
    </xf>
    <xf numFmtId="0" fontId="15" fillId="7" borderId="73" xfId="15" applyFont="1" applyFill="1" applyBorder="1" applyAlignment="1">
      <alignment vertical="center" wrapText="1"/>
    </xf>
    <xf numFmtId="0" fontId="27" fillId="7" borderId="0" xfId="1" applyNumberFormat="1" applyFont="1" applyFill="1" applyBorder="1" applyAlignment="1">
      <alignment horizontal="right" vertical="center"/>
    </xf>
    <xf numFmtId="0" fontId="27" fillId="7" borderId="73" xfId="1" applyNumberFormat="1" applyFont="1" applyFill="1" applyBorder="1" applyAlignment="1">
      <alignment horizontal="right" vertical="center"/>
    </xf>
    <xf numFmtId="0" fontId="27" fillId="7" borderId="0" xfId="1" applyNumberFormat="1" applyFont="1" applyFill="1" applyBorder="1" applyAlignment="1">
      <alignment vertical="center"/>
    </xf>
    <xf numFmtId="0" fontId="27" fillId="7" borderId="73" xfId="1" applyNumberFormat="1" applyFont="1" applyFill="1" applyBorder="1" applyAlignment="1">
      <alignment vertical="center"/>
    </xf>
    <xf numFmtId="0" fontId="15" fillId="7" borderId="68" xfId="15" applyFont="1" applyFill="1" applyBorder="1" applyAlignment="1">
      <alignment vertical="center"/>
    </xf>
    <xf numFmtId="0" fontId="15" fillId="7" borderId="0" xfId="15" quotePrefix="1" applyFont="1" applyFill="1" applyAlignment="1">
      <alignment horizontal="left" vertical="center"/>
    </xf>
    <xf numFmtId="0" fontId="2" fillId="7" borderId="72" xfId="0" applyFont="1" applyFill="1" applyBorder="1" applyAlignment="1">
      <alignment horizontal="left" vertical="center"/>
    </xf>
    <xf numFmtId="0" fontId="15" fillId="7" borderId="0" xfId="15" applyFont="1" applyFill="1" applyAlignment="1">
      <alignment horizontal="center" vertical="center"/>
    </xf>
    <xf numFmtId="0" fontId="14" fillId="7" borderId="0" xfId="15" applyFont="1" applyFill="1" applyAlignment="1">
      <alignment vertical="center"/>
    </xf>
    <xf numFmtId="0" fontId="15" fillId="0" borderId="0" xfId="15" applyFont="1" applyAlignment="1">
      <alignment horizontal="center" vertical="center" wrapText="1"/>
    </xf>
    <xf numFmtId="0" fontId="15" fillId="0" borderId="69" xfId="15" applyFont="1" applyBorder="1" applyAlignment="1">
      <alignment vertical="center" wrapText="1"/>
    </xf>
    <xf numFmtId="0" fontId="15" fillId="0" borderId="70" xfId="15" applyFont="1" applyBorder="1" applyAlignment="1">
      <alignment vertical="center" wrapText="1"/>
    </xf>
    <xf numFmtId="0" fontId="15" fillId="0" borderId="0" xfId="15" applyFont="1" applyAlignment="1">
      <alignment vertical="center" wrapText="1"/>
    </xf>
    <xf numFmtId="4" fontId="15" fillId="7" borderId="0" xfId="19" applyNumberFormat="1" applyFont="1" applyFill="1" applyAlignment="1">
      <alignment horizontal="left" vertical="center" shrinkToFit="1"/>
    </xf>
    <xf numFmtId="10" fontId="15" fillId="7" borderId="0" xfId="15" applyNumberFormat="1" applyFont="1" applyFill="1" applyAlignment="1">
      <alignment horizontal="left" vertical="center"/>
    </xf>
    <xf numFmtId="0" fontId="15" fillId="7" borderId="0" xfId="15" applyFont="1" applyFill="1" applyAlignment="1">
      <alignment horizontal="left" vertical="center"/>
    </xf>
    <xf numFmtId="0" fontId="2" fillId="7" borderId="74" xfId="0" applyFont="1" applyFill="1" applyBorder="1" applyAlignment="1">
      <alignment horizontal="left" vertical="center"/>
    </xf>
    <xf numFmtId="0" fontId="14" fillId="7" borderId="75" xfId="5" applyFont="1" applyFill="1" applyBorder="1" applyAlignment="1">
      <alignment horizontal="left" vertical="center"/>
    </xf>
    <xf numFmtId="0" fontId="14" fillId="7" borderId="76" xfId="5" applyFont="1" applyFill="1" applyBorder="1" applyAlignment="1">
      <alignment horizontal="left" vertical="center"/>
    </xf>
    <xf numFmtId="0" fontId="14" fillId="0" borderId="21" xfId="15" applyFont="1" applyBorder="1" applyAlignment="1">
      <alignment horizontal="center" vertical="center" wrapText="1"/>
    </xf>
    <xf numFmtId="0" fontId="15" fillId="7" borderId="21" xfId="15" applyFont="1" applyFill="1" applyBorder="1" applyAlignment="1">
      <alignment horizontal="center" vertical="center"/>
    </xf>
    <xf numFmtId="0" fontId="15" fillId="7" borderId="71" xfId="15" applyFont="1" applyFill="1" applyBorder="1" applyAlignment="1">
      <alignment horizontal="left" vertical="center"/>
    </xf>
    <xf numFmtId="0" fontId="15" fillId="7" borderId="63" xfId="15" applyFont="1" applyFill="1" applyBorder="1" applyAlignment="1">
      <alignment horizontal="left" vertical="center"/>
    </xf>
    <xf numFmtId="10" fontId="15" fillId="7" borderId="21" xfId="26" applyNumberFormat="1" applyFont="1" applyFill="1" applyBorder="1" applyAlignment="1">
      <alignment horizontal="center" vertical="center"/>
    </xf>
    <xf numFmtId="43" fontId="15" fillId="7" borderId="21" xfId="38" applyFont="1" applyFill="1" applyBorder="1" applyAlignment="1">
      <alignment horizontal="left" vertical="center"/>
    </xf>
    <xf numFmtId="169" fontId="15" fillId="7" borderId="21" xfId="16" applyNumberFormat="1" applyFont="1" applyFill="1" applyBorder="1" applyAlignment="1">
      <alignment horizontal="right" vertical="center"/>
    </xf>
    <xf numFmtId="169" fontId="15" fillId="7" borderId="0" xfId="16" applyNumberFormat="1" applyFont="1" applyFill="1" applyBorder="1" applyAlignment="1">
      <alignment horizontal="right" vertical="center"/>
    </xf>
    <xf numFmtId="43" fontId="15" fillId="0" borderId="0" xfId="38" applyFont="1" applyBorder="1" applyAlignment="1">
      <alignment vertical="center"/>
    </xf>
    <xf numFmtId="0" fontId="55" fillId="0" borderId="0" xfId="15" applyFont="1" applyAlignment="1">
      <alignment vertical="center"/>
    </xf>
    <xf numFmtId="0" fontId="27" fillId="0" borderId="0" xfId="15" applyFont="1" applyAlignment="1">
      <alignment horizontal="center" vertical="center"/>
    </xf>
    <xf numFmtId="43" fontId="15" fillId="0" borderId="0" xfId="15" applyNumberFormat="1" applyFont="1" applyAlignment="1">
      <alignment horizontal="center" vertical="center"/>
    </xf>
    <xf numFmtId="0" fontId="14" fillId="7" borderId="68" xfId="15" applyFont="1" applyFill="1" applyBorder="1" applyAlignment="1">
      <alignment horizontal="center" vertical="center"/>
    </xf>
    <xf numFmtId="0" fontId="14" fillId="7" borderId="69" xfId="15" applyFont="1" applyFill="1" applyBorder="1" applyAlignment="1">
      <alignment horizontal="left" vertical="center"/>
    </xf>
    <xf numFmtId="9" fontId="14" fillId="7" borderId="69" xfId="26" applyFont="1" applyFill="1" applyBorder="1" applyAlignment="1">
      <alignment horizontal="center" vertical="center"/>
    </xf>
    <xf numFmtId="43" fontId="14" fillId="7" borderId="70" xfId="16" applyFont="1" applyFill="1" applyBorder="1" applyAlignment="1">
      <alignment horizontal="right" vertical="center"/>
    </xf>
    <xf numFmtId="43" fontId="14" fillId="7" borderId="0" xfId="16" applyFont="1" applyFill="1" applyBorder="1" applyAlignment="1">
      <alignment horizontal="right" vertical="center"/>
    </xf>
    <xf numFmtId="0" fontId="14" fillId="7" borderId="72" xfId="15" applyFont="1" applyFill="1" applyBorder="1" applyAlignment="1">
      <alignment horizontal="center" vertical="center"/>
    </xf>
    <xf numFmtId="0" fontId="14" fillId="7" borderId="0" xfId="15" applyFont="1" applyFill="1" applyAlignment="1">
      <alignment horizontal="left" vertical="center"/>
    </xf>
    <xf numFmtId="9" fontId="14" fillId="7" borderId="0" xfId="26" applyFont="1" applyFill="1" applyBorder="1" applyAlignment="1">
      <alignment horizontal="center" vertical="center"/>
    </xf>
    <xf numFmtId="43" fontId="14" fillId="7" borderId="73" xfId="16" applyFont="1" applyFill="1" applyBorder="1" applyAlignment="1">
      <alignment horizontal="right" vertical="center"/>
    </xf>
    <xf numFmtId="0" fontId="14" fillId="7" borderId="74" xfId="15" applyFont="1" applyFill="1" applyBorder="1" applyAlignment="1">
      <alignment horizontal="center" vertical="center"/>
    </xf>
    <xf numFmtId="0" fontId="14" fillId="7" borderId="75" xfId="15" applyFont="1" applyFill="1" applyBorder="1" applyAlignment="1">
      <alignment horizontal="left" vertical="center"/>
    </xf>
    <xf numFmtId="9" fontId="14" fillId="7" borderId="75" xfId="26" applyFont="1" applyFill="1" applyBorder="1" applyAlignment="1">
      <alignment horizontal="center" vertical="center"/>
    </xf>
    <xf numFmtId="43" fontId="14" fillId="7" borderId="76" xfId="16" applyFont="1" applyFill="1" applyBorder="1" applyAlignment="1">
      <alignment horizontal="right" vertical="center"/>
    </xf>
    <xf numFmtId="0" fontId="14" fillId="7" borderId="0" xfId="15" applyFont="1" applyFill="1" applyAlignment="1">
      <alignment horizontal="center" vertical="center"/>
    </xf>
    <xf numFmtId="2" fontId="15" fillId="0" borderId="0" xfId="15" applyNumberFormat="1" applyFont="1" applyAlignment="1">
      <alignment vertical="center"/>
    </xf>
    <xf numFmtId="43" fontId="15" fillId="0" borderId="0" xfId="16" applyFont="1" applyBorder="1" applyAlignment="1">
      <alignment vertical="center"/>
    </xf>
    <xf numFmtId="0" fontId="21" fillId="7" borderId="69" xfId="7" applyFont="1" applyFill="1" applyBorder="1" applyAlignment="1">
      <alignment vertical="center"/>
    </xf>
    <xf numFmtId="0" fontId="2" fillId="7" borderId="69" xfId="7" applyFont="1" applyFill="1" applyBorder="1" applyAlignment="1">
      <alignment vertical="center"/>
    </xf>
    <xf numFmtId="0" fontId="14" fillId="7" borderId="69" xfId="7" applyFont="1" applyFill="1" applyBorder="1" applyAlignment="1">
      <alignment vertical="center"/>
    </xf>
    <xf numFmtId="0" fontId="14" fillId="7" borderId="70" xfId="7" applyFont="1" applyFill="1" applyBorder="1" applyAlignment="1">
      <alignment vertical="center"/>
    </xf>
    <xf numFmtId="0" fontId="15" fillId="7" borderId="0" xfId="5" applyFont="1" applyFill="1" applyAlignment="1">
      <alignment vertical="center"/>
    </xf>
    <xf numFmtId="0" fontId="21" fillId="2" borderId="0" xfId="7" applyFont="1" applyFill="1" applyAlignment="1">
      <alignment horizontal="left" vertical="center"/>
    </xf>
    <xf numFmtId="0" fontId="15" fillId="7" borderId="68" xfId="15" applyFont="1" applyFill="1" applyBorder="1" applyAlignment="1">
      <alignment horizontal="left" vertical="center"/>
    </xf>
    <xf numFmtId="0" fontId="14" fillId="3" borderId="21" xfId="0" applyFont="1" applyFill="1" applyBorder="1" applyAlignment="1">
      <alignment horizontal="left" vertical="center"/>
    </xf>
    <xf numFmtId="0" fontId="14" fillId="5" borderId="21" xfId="0" applyFont="1" applyFill="1" applyBorder="1" applyAlignment="1">
      <alignment horizontal="left" vertical="center"/>
    </xf>
    <xf numFmtId="0" fontId="15" fillId="0" borderId="21" xfId="0" applyFont="1" applyBorder="1" applyAlignment="1">
      <alignment horizontal="left" vertical="center"/>
    </xf>
    <xf numFmtId="0" fontId="15" fillId="0" borderId="0" xfId="0" applyFont="1" applyAlignment="1">
      <alignment horizontal="left" vertical="center"/>
    </xf>
    <xf numFmtId="43" fontId="43" fillId="0" borderId="0" xfId="38" applyFont="1" applyAlignment="1">
      <alignment vertical="center"/>
    </xf>
    <xf numFmtId="0" fontId="27" fillId="0" borderId="0" xfId="15" applyFont="1" applyAlignment="1">
      <alignment vertical="center"/>
    </xf>
    <xf numFmtId="10" fontId="15" fillId="0" borderId="21" xfId="26" applyNumberFormat="1" applyFont="1" applyFill="1" applyBorder="1" applyAlignment="1">
      <alignment horizontal="center" vertical="center"/>
    </xf>
    <xf numFmtId="43" fontId="15" fillId="0" borderId="21" xfId="38" applyFont="1" applyFill="1" applyBorder="1" applyAlignment="1">
      <alignment horizontal="left" vertical="center"/>
    </xf>
    <xf numFmtId="169" fontId="15" fillId="0" borderId="21" xfId="16" applyNumberFormat="1" applyFont="1" applyFill="1" applyBorder="1" applyAlignment="1">
      <alignment horizontal="right" vertical="center"/>
    </xf>
    <xf numFmtId="0" fontId="14" fillId="0" borderId="0" xfId="0" applyFont="1" applyAlignment="1">
      <alignment horizontal="left" vertical="center"/>
    </xf>
    <xf numFmtId="0" fontId="14" fillId="0" borderId="0" xfId="0" applyFont="1" applyAlignment="1">
      <alignment vertical="center"/>
    </xf>
    <xf numFmtId="44" fontId="12" fillId="0" borderId="0" xfId="1" applyFont="1" applyBorder="1" applyAlignment="1">
      <alignment vertical="center"/>
    </xf>
    <xf numFmtId="2" fontId="41" fillId="0" borderId="57" xfId="67" applyNumberFormat="1" applyFont="1" applyBorder="1" applyAlignment="1">
      <alignment horizontal="center" vertical="center"/>
    </xf>
    <xf numFmtId="1" fontId="41" fillId="0" borderId="57" xfId="69" applyNumberFormat="1" applyFont="1" applyBorder="1" applyAlignment="1">
      <alignment horizontal="center" vertical="center"/>
    </xf>
    <xf numFmtId="1" fontId="41" fillId="0" borderId="57" xfId="69" applyNumberFormat="1" applyFont="1" applyFill="1" applyBorder="1" applyAlignment="1">
      <alignment horizontal="center" vertical="center"/>
    </xf>
    <xf numFmtId="1" fontId="38" fillId="4" borderId="56" xfId="67" applyNumberFormat="1" applyFont="1" applyFill="1" applyBorder="1" applyAlignment="1">
      <alignment horizontal="center" vertical="center"/>
    </xf>
    <xf numFmtId="165" fontId="38" fillId="4" borderId="56" xfId="69" applyNumberFormat="1" applyFont="1" applyFill="1" applyBorder="1" applyAlignment="1">
      <alignment horizontal="center" vertical="center"/>
    </xf>
    <xf numFmtId="1" fontId="38" fillId="0" borderId="57" xfId="67" applyNumberFormat="1" applyFont="1" applyBorder="1" applyAlignment="1">
      <alignment horizontal="center" vertical="center"/>
    </xf>
    <xf numFmtId="10" fontId="38" fillId="0" borderId="57" xfId="4" applyNumberFormat="1" applyFont="1" applyBorder="1" applyAlignment="1">
      <alignment horizontal="center" vertical="center"/>
    </xf>
    <xf numFmtId="10" fontId="3" fillId="7" borderId="5" xfId="4" applyNumberFormat="1" applyFont="1" applyFill="1" applyBorder="1" applyAlignment="1">
      <alignment vertical="center"/>
    </xf>
    <xf numFmtId="10" fontId="38" fillId="0" borderId="0" xfId="4" quotePrefix="1" applyNumberFormat="1" applyFont="1" applyBorder="1" applyAlignment="1">
      <alignment vertical="center"/>
    </xf>
    <xf numFmtId="0" fontId="38" fillId="0" borderId="0" xfId="4" applyNumberFormat="1" applyFont="1" applyBorder="1" applyAlignment="1">
      <alignment vertical="center"/>
    </xf>
    <xf numFmtId="0" fontId="38" fillId="0" borderId="0" xfId="69" applyNumberFormat="1" applyFont="1" applyAlignment="1">
      <alignment vertical="center"/>
    </xf>
    <xf numFmtId="169" fontId="14" fillId="0" borderId="0" xfId="16" applyNumberFormat="1" applyFont="1" applyFill="1" applyBorder="1" applyAlignment="1">
      <alignment horizontal="right" vertical="center"/>
    </xf>
    <xf numFmtId="0" fontId="43" fillId="0" borderId="12" xfId="22" quotePrefix="1" applyFont="1" applyBorder="1" applyAlignment="1">
      <alignment vertical="center" wrapText="1"/>
    </xf>
    <xf numFmtId="0" fontId="43" fillId="0" borderId="0" xfId="22" quotePrefix="1" applyFont="1" applyAlignment="1">
      <alignment vertical="center" wrapText="1"/>
    </xf>
    <xf numFmtId="0" fontId="43" fillId="0" borderId="13" xfId="22" quotePrefix="1" applyFont="1" applyBorder="1" applyAlignment="1">
      <alignment vertical="center" wrapText="1"/>
    </xf>
    <xf numFmtId="0" fontId="14" fillId="0" borderId="21" xfId="0" applyFont="1" applyBorder="1" applyAlignment="1">
      <alignment horizontal="left" vertical="center"/>
    </xf>
    <xf numFmtId="0" fontId="14" fillId="0" borderId="21" xfId="0" applyFont="1" applyBorder="1" applyAlignment="1">
      <alignment horizontal="center" vertical="center"/>
    </xf>
    <xf numFmtId="0" fontId="14" fillId="0" borderId="21" xfId="0" applyFont="1" applyBorder="1" applyAlignment="1">
      <alignment vertical="center" wrapText="1"/>
    </xf>
    <xf numFmtId="43" fontId="14" fillId="0" borderId="21" xfId="38" applyFont="1" applyFill="1" applyBorder="1" applyAlignment="1">
      <alignment vertical="center"/>
    </xf>
    <xf numFmtId="0" fontId="42" fillId="0" borderId="21" xfId="0" applyFont="1" applyBorder="1" applyAlignment="1">
      <alignment horizontal="left" vertical="center"/>
    </xf>
    <xf numFmtId="0" fontId="42" fillId="0" borderId="21" xfId="0" applyFont="1" applyBorder="1" applyAlignment="1">
      <alignment horizontal="center" vertical="center"/>
    </xf>
    <xf numFmtId="0" fontId="42" fillId="0" borderId="21" xfId="0" applyFont="1" applyBorder="1" applyAlignment="1">
      <alignment vertical="center" wrapText="1"/>
    </xf>
    <xf numFmtId="0" fontId="48" fillId="0" borderId="21" xfId="0" applyFont="1" applyBorder="1" applyAlignment="1">
      <alignment horizontal="center" vertical="center"/>
    </xf>
    <xf numFmtId="43" fontId="48" fillId="0" borderId="21" xfId="38" applyFont="1" applyFill="1" applyBorder="1" applyAlignment="1">
      <alignment horizontal="right" vertical="center"/>
    </xf>
    <xf numFmtId="43" fontId="48" fillId="0" borderId="21" xfId="38" applyFont="1" applyFill="1" applyBorder="1" applyAlignment="1">
      <alignment vertical="center"/>
    </xf>
    <xf numFmtId="0" fontId="27" fillId="7" borderId="72" xfId="0" applyFont="1" applyFill="1" applyBorder="1" applyAlignment="1">
      <alignment horizontal="left" vertical="center"/>
    </xf>
    <xf numFmtId="0" fontId="27" fillId="7" borderId="68" xfId="1" applyNumberFormat="1" applyFont="1" applyFill="1" applyBorder="1" applyAlignment="1">
      <alignment horizontal="left" vertical="center" shrinkToFit="1"/>
    </xf>
    <xf numFmtId="10" fontId="27" fillId="7" borderId="70" xfId="1" applyNumberFormat="1" applyFont="1" applyFill="1" applyBorder="1" applyAlignment="1">
      <alignment horizontal="left" vertical="center" shrinkToFit="1"/>
    </xf>
    <xf numFmtId="4" fontId="27" fillId="7" borderId="72" xfId="7" applyNumberFormat="1" applyFont="1" applyFill="1" applyBorder="1" applyAlignment="1">
      <alignment horizontal="left" vertical="center"/>
    </xf>
    <xf numFmtId="10" fontId="27" fillId="7" borderId="73" xfId="1" applyNumberFormat="1" applyFont="1" applyFill="1" applyBorder="1" applyAlignment="1">
      <alignment horizontal="left" vertical="center" shrinkToFit="1"/>
    </xf>
    <xf numFmtId="49" fontId="26" fillId="7" borderId="72" xfId="42" applyNumberFormat="1" applyFont="1" applyFill="1" applyBorder="1" applyAlignment="1">
      <alignment horizontal="left" vertical="center"/>
    </xf>
    <xf numFmtId="0" fontId="26" fillId="7" borderId="74" xfId="0" applyFont="1" applyFill="1" applyBorder="1" applyAlignment="1">
      <alignment vertical="center"/>
    </xf>
    <xf numFmtId="10" fontId="27" fillId="7" borderId="76" xfId="1" applyNumberFormat="1" applyFont="1" applyFill="1" applyBorder="1" applyAlignment="1">
      <alignment horizontal="left" vertical="center" shrinkToFit="1"/>
    </xf>
    <xf numFmtId="0" fontId="27" fillId="7" borderId="68" xfId="1" applyNumberFormat="1" applyFont="1" applyFill="1" applyBorder="1" applyAlignment="1">
      <alignment horizontal="left" vertical="center" indent="1" shrinkToFit="1"/>
    </xf>
    <xf numFmtId="10" fontId="27" fillId="7" borderId="70" xfId="1" applyNumberFormat="1" applyFont="1" applyFill="1" applyBorder="1" applyAlignment="1">
      <alignment horizontal="left" vertical="center" indent="1" shrinkToFit="1"/>
    </xf>
    <xf numFmtId="4" fontId="27" fillId="7" borderId="72" xfId="7" applyNumberFormat="1" applyFont="1" applyFill="1" applyBorder="1" applyAlignment="1">
      <alignment horizontal="left" vertical="center" indent="1"/>
    </xf>
    <xf numFmtId="10" fontId="27" fillId="7" borderId="73" xfId="1" applyNumberFormat="1" applyFont="1" applyFill="1" applyBorder="1" applyAlignment="1">
      <alignment horizontal="left" vertical="center" indent="1" shrinkToFit="1"/>
    </xf>
    <xf numFmtId="49" fontId="26" fillId="7" borderId="72" xfId="42" applyNumberFormat="1" applyFont="1" applyFill="1" applyBorder="1" applyAlignment="1">
      <alignment horizontal="left" vertical="center" indent="1"/>
    </xf>
    <xf numFmtId="0" fontId="27" fillId="7" borderId="72" xfId="0" applyFont="1" applyFill="1" applyBorder="1" applyAlignment="1">
      <alignment horizontal="left" vertical="center" indent="1"/>
    </xf>
    <xf numFmtId="0" fontId="26" fillId="7" borderId="74" xfId="0" applyFont="1" applyFill="1" applyBorder="1" applyAlignment="1">
      <alignment horizontal="left" vertical="center" indent="1"/>
    </xf>
    <xf numFmtId="10" fontId="27" fillId="7" borderId="76" xfId="1" applyNumberFormat="1" applyFont="1" applyFill="1" applyBorder="1" applyAlignment="1">
      <alignment horizontal="left" vertical="center" indent="1" shrinkToFit="1"/>
    </xf>
    <xf numFmtId="0" fontId="57" fillId="7" borderId="12" xfId="19" applyFont="1" applyFill="1" applyBorder="1" applyAlignment="1">
      <alignment horizontal="left" vertical="center" indent="1"/>
    </xf>
    <xf numFmtId="10" fontId="57" fillId="7" borderId="6" xfId="15" applyNumberFormat="1" applyFont="1" applyFill="1" applyBorder="1" applyAlignment="1">
      <alignment horizontal="left" vertical="center" indent="1"/>
    </xf>
    <xf numFmtId="0" fontId="3" fillId="7" borderId="4" xfId="52" applyFont="1" applyFill="1" applyBorder="1" applyAlignment="1">
      <alignment vertical="center"/>
    </xf>
    <xf numFmtId="0" fontId="38" fillId="12" borderId="0" xfId="67" applyFont="1" applyFill="1" applyAlignment="1">
      <alignment horizontal="left" vertical="center"/>
    </xf>
    <xf numFmtId="0" fontId="3" fillId="12" borderId="6" xfId="67" applyFont="1" applyFill="1" applyBorder="1" applyAlignment="1">
      <alignment horizontal="center" vertical="center"/>
    </xf>
    <xf numFmtId="0" fontId="18" fillId="0" borderId="0" xfId="22" applyFont="1" applyBorder="1" applyAlignment="1">
      <alignment vertical="center"/>
    </xf>
    <xf numFmtId="0" fontId="13" fillId="0" borderId="0" xfId="22" applyBorder="1" applyAlignment="1">
      <alignment vertical="center" wrapText="1"/>
    </xf>
    <xf numFmtId="0" fontId="36" fillId="0" borderId="0" xfId="22" applyFont="1" applyBorder="1" applyAlignment="1">
      <alignment vertical="center"/>
    </xf>
    <xf numFmtId="10" fontId="18" fillId="0" borderId="0" xfId="22" applyNumberFormat="1" applyFont="1" applyBorder="1" applyAlignment="1">
      <alignment vertical="center"/>
    </xf>
    <xf numFmtId="0" fontId="44" fillId="0" borderId="0" xfId="53" applyFont="1" applyBorder="1" applyAlignment="1">
      <alignment horizontal="center" vertical="center"/>
    </xf>
    <xf numFmtId="0" fontId="50" fillId="0" borderId="0" xfId="53" applyFont="1" applyBorder="1" applyAlignment="1">
      <alignment horizontal="center" vertical="center"/>
    </xf>
    <xf numFmtId="0" fontId="36" fillId="0" borderId="0" xfId="53" applyFont="1" applyBorder="1" applyAlignment="1">
      <alignment vertical="center"/>
    </xf>
    <xf numFmtId="0" fontId="36" fillId="0" borderId="0" xfId="53" applyFont="1" applyBorder="1" applyAlignment="1">
      <alignment horizontal="center" vertical="center"/>
    </xf>
    <xf numFmtId="43" fontId="47" fillId="0" borderId="0" xfId="25" applyFont="1" applyBorder="1" applyAlignment="1">
      <alignment horizontal="center" vertical="center"/>
    </xf>
    <xf numFmtId="43" fontId="36" fillId="0" borderId="0" xfId="25" applyFont="1" applyBorder="1" applyAlignment="1">
      <alignment vertical="center"/>
    </xf>
    <xf numFmtId="43" fontId="36" fillId="0" borderId="0" xfId="25" applyFont="1" applyBorder="1" applyAlignment="1">
      <alignment horizontal="center" vertical="center"/>
    </xf>
    <xf numFmtId="0" fontId="43" fillId="0" borderId="0" xfId="53" applyFont="1" applyBorder="1" applyAlignment="1">
      <alignment vertical="top" wrapText="1"/>
    </xf>
    <xf numFmtId="0" fontId="40" fillId="0" borderId="0" xfId="22" applyFont="1" applyBorder="1" applyAlignment="1">
      <alignment vertical="center" wrapText="1"/>
    </xf>
    <xf numFmtId="0" fontId="13" fillId="0" borderId="0" xfId="22" applyBorder="1" applyAlignment="1">
      <alignment vertical="center"/>
    </xf>
    <xf numFmtId="172" fontId="36" fillId="0" borderId="0" xfId="57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2" fillId="2" borderId="0" xfId="7" applyFont="1" applyFill="1" applyBorder="1" applyAlignment="1">
      <alignment vertical="center"/>
    </xf>
    <xf numFmtId="0" fontId="2" fillId="0" borderId="0" xfId="7" applyFont="1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15" fillId="0" borderId="0" xfId="5" applyFont="1" applyBorder="1" applyAlignment="1">
      <alignment vertical="center" wrapText="1"/>
    </xf>
    <xf numFmtId="0" fontId="27" fillId="0" borderId="0" xfId="0" applyFont="1" applyBorder="1" applyAlignment="1">
      <alignment horizontal="center" vertical="center"/>
    </xf>
    <xf numFmtId="0" fontId="26" fillId="2" borderId="0" xfId="7" applyFont="1" applyFill="1" applyBorder="1" applyAlignment="1">
      <alignment horizontal="left" vertical="center"/>
    </xf>
    <xf numFmtId="43" fontId="26" fillId="2" borderId="0" xfId="38" applyFont="1" applyFill="1" applyBorder="1" applyAlignment="1">
      <alignment vertical="center"/>
    </xf>
    <xf numFmtId="10" fontId="26" fillId="2" borderId="0" xfId="2" applyNumberFormat="1" applyFont="1" applyFill="1" applyBorder="1" applyAlignment="1">
      <alignment vertical="center"/>
    </xf>
    <xf numFmtId="0" fontId="26" fillId="2" borderId="0" xfId="7" applyFont="1" applyFill="1" applyBorder="1" applyAlignment="1">
      <alignment horizontal="center" vertical="center"/>
    </xf>
    <xf numFmtId="0" fontId="1" fillId="0" borderId="0" xfId="7" applyFont="1" applyBorder="1" applyAlignment="1">
      <alignment horizontal="center" vertical="center"/>
    </xf>
    <xf numFmtId="43" fontId="27" fillId="0" borderId="0" xfId="38" applyFont="1" applyBorder="1" applyAlignment="1">
      <alignment horizontal="center" vertical="center"/>
    </xf>
    <xf numFmtId="0" fontId="26" fillId="0" borderId="0" xfId="0" applyFont="1" applyBorder="1" applyAlignment="1">
      <alignment horizontal="center" vertical="center"/>
    </xf>
    <xf numFmtId="17" fontId="2" fillId="0" borderId="0" xfId="7" applyNumberFormat="1" applyFont="1" applyBorder="1" applyAlignment="1">
      <alignment horizontal="center" vertical="center"/>
    </xf>
    <xf numFmtId="43" fontId="2" fillId="0" borderId="0" xfId="38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6" fillId="0" borderId="0" xfId="0" applyFont="1" applyBorder="1" applyAlignment="1">
      <alignment horizontal="left" vertical="center"/>
    </xf>
    <xf numFmtId="0" fontId="27" fillId="0" borderId="0" xfId="5" applyFont="1" applyBorder="1" applyAlignment="1">
      <alignment horizontal="center" vertical="center" wrapText="1"/>
    </xf>
    <xf numFmtId="17" fontId="2" fillId="0" borderId="0" xfId="0" applyNumberFormat="1" applyFont="1" applyBorder="1" applyAlignment="1">
      <alignment horizontal="center" vertical="center"/>
    </xf>
    <xf numFmtId="0" fontId="26" fillId="0" borderId="0" xfId="0" applyFont="1" applyBorder="1" applyAlignment="1">
      <alignment vertical="center"/>
    </xf>
    <xf numFmtId="43" fontId="26" fillId="0" borderId="0" xfId="38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176" fontId="27" fillId="0" borderId="0" xfId="38" applyNumberFormat="1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164" fontId="15" fillId="0" borderId="0" xfId="0" applyNumberFormat="1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175" fontId="26" fillId="0" borderId="0" xfId="38" applyNumberFormat="1" applyFont="1" applyBorder="1" applyAlignment="1">
      <alignment horizontal="left" vertical="center"/>
    </xf>
    <xf numFmtId="0" fontId="39" fillId="0" borderId="0" xfId="7" applyFont="1" applyBorder="1" applyAlignment="1">
      <alignment horizontal="center" vertical="center"/>
    </xf>
    <xf numFmtId="0" fontId="15" fillId="0" borderId="0" xfId="5" applyFont="1" applyBorder="1" applyAlignment="1">
      <alignment vertical="center"/>
    </xf>
    <xf numFmtId="0" fontId="15" fillId="0" borderId="0" xfId="8" applyFont="1" applyBorder="1" applyAlignment="1">
      <alignment horizontal="center" vertical="center" wrapText="1"/>
    </xf>
    <xf numFmtId="164" fontId="27" fillId="0" borderId="0" xfId="0" applyNumberFormat="1" applyFont="1" applyBorder="1" applyAlignment="1">
      <alignment horizontal="center" vertical="center"/>
    </xf>
    <xf numFmtId="164" fontId="12" fillId="0" borderId="0" xfId="0" applyNumberFormat="1" applyFont="1" applyBorder="1" applyAlignment="1">
      <alignment vertical="center"/>
    </xf>
    <xf numFmtId="10" fontId="27" fillId="0" borderId="0" xfId="38" applyNumberFormat="1" applyFont="1" applyBorder="1" applyAlignment="1">
      <alignment vertical="center" wrapText="1"/>
    </xf>
    <xf numFmtId="43" fontId="27" fillId="0" borderId="0" xfId="38" applyFont="1" applyBorder="1" applyAlignment="1">
      <alignment horizontal="right" vertical="center"/>
    </xf>
    <xf numFmtId="43" fontId="15" fillId="0" borderId="0" xfId="38" applyFont="1" applyBorder="1" applyAlignment="1">
      <alignment horizontal="right" vertical="center"/>
    </xf>
    <xf numFmtId="0" fontId="15" fillId="0" borderId="0" xfId="0" applyFont="1" applyBorder="1" applyAlignment="1">
      <alignment horizontal="center" vertical="center" wrapText="1"/>
    </xf>
    <xf numFmtId="10" fontId="15" fillId="0" borderId="0" xfId="0" applyNumberFormat="1" applyFont="1" applyBorder="1" applyAlignment="1">
      <alignment horizontal="center" vertical="center" wrapText="1"/>
    </xf>
    <xf numFmtId="164" fontId="15" fillId="0" borderId="0" xfId="0" applyNumberFormat="1" applyFont="1" applyBorder="1" applyAlignment="1">
      <alignment horizontal="right" vertical="center"/>
    </xf>
    <xf numFmtId="164" fontId="27" fillId="0" borderId="0" xfId="5" applyNumberFormat="1" applyFont="1" applyBorder="1" applyAlignment="1">
      <alignment vertical="center" wrapText="1"/>
    </xf>
    <xf numFmtId="43" fontId="56" fillId="0" borderId="0" xfId="38" applyFont="1" applyBorder="1" applyAlignment="1">
      <alignment horizontal="right" vertical="center"/>
    </xf>
    <xf numFmtId="43" fontId="27" fillId="0" borderId="0" xfId="38" applyFont="1" applyBorder="1" applyAlignment="1">
      <alignment vertical="center" wrapText="1"/>
    </xf>
    <xf numFmtId="43" fontId="42" fillId="0" borderId="0" xfId="38" applyFont="1" applyBorder="1" applyAlignment="1">
      <alignment horizontal="right" vertical="center"/>
    </xf>
    <xf numFmtId="10" fontId="27" fillId="0" borderId="0" xfId="2" applyNumberFormat="1" applyFont="1" applyBorder="1" applyAlignment="1">
      <alignment vertical="center"/>
    </xf>
    <xf numFmtId="0" fontId="15" fillId="6" borderId="0" xfId="0" applyFont="1" applyFill="1" applyBorder="1" applyAlignment="1">
      <alignment vertical="center"/>
    </xf>
    <xf numFmtId="0" fontId="21" fillId="0" borderId="0" xfId="0" applyFont="1" applyBorder="1" applyAlignment="1">
      <alignment vertical="center"/>
    </xf>
    <xf numFmtId="2" fontId="2" fillId="0" borderId="0" xfId="0" applyNumberFormat="1" applyFont="1" applyBorder="1" applyAlignment="1">
      <alignment vertical="center"/>
    </xf>
    <xf numFmtId="44" fontId="2" fillId="0" borderId="0" xfId="0" applyNumberFormat="1" applyFont="1" applyBorder="1" applyAlignment="1">
      <alignment vertical="center"/>
    </xf>
    <xf numFmtId="4" fontId="15" fillId="7" borderId="0" xfId="19" applyNumberFormat="1" applyFont="1" applyFill="1" applyBorder="1" applyAlignment="1">
      <alignment horizontal="left" vertical="center" shrinkToFit="1"/>
    </xf>
    <xf numFmtId="0" fontId="15" fillId="0" borderId="0" xfId="15" applyFont="1" applyBorder="1" applyAlignment="1">
      <alignment vertical="center" wrapText="1"/>
    </xf>
    <xf numFmtId="0" fontId="15" fillId="0" borderId="0" xfId="15" applyFont="1" applyBorder="1" applyAlignment="1">
      <alignment vertical="center"/>
    </xf>
    <xf numFmtId="0" fontId="27" fillId="0" borderId="0" xfId="15" applyFont="1" applyBorder="1" applyAlignment="1">
      <alignment horizontal="center" vertical="center"/>
    </xf>
    <xf numFmtId="0" fontId="27" fillId="0" borderId="0" xfId="15" applyFont="1" applyBorder="1" applyAlignment="1">
      <alignment vertical="center"/>
    </xf>
    <xf numFmtId="43" fontId="27" fillId="0" borderId="0" xfId="15" applyNumberFormat="1" applyFont="1" applyBorder="1" applyAlignment="1">
      <alignment horizontal="center" vertical="center"/>
    </xf>
    <xf numFmtId="0" fontId="14" fillId="0" borderId="21" xfId="15" applyFont="1" applyBorder="1" applyAlignment="1">
      <alignment horizontal="center" vertical="center" wrapText="1"/>
    </xf>
    <xf numFmtId="0" fontId="37" fillId="0" borderId="71" xfId="5" applyFont="1" applyBorder="1" applyAlignment="1">
      <alignment horizontal="center" vertical="center"/>
    </xf>
    <xf numFmtId="0" fontId="37" fillId="0" borderId="67" xfId="5" applyFont="1" applyBorder="1" applyAlignment="1">
      <alignment horizontal="center" vertical="center"/>
    </xf>
    <xf numFmtId="0" fontId="37" fillId="0" borderId="63" xfId="5" applyFont="1" applyBorder="1" applyAlignment="1">
      <alignment horizontal="center" vertical="center"/>
    </xf>
    <xf numFmtId="0" fontId="5" fillId="0" borderId="0" xfId="5" applyFont="1" applyAlignment="1">
      <alignment horizontal="center" vertical="center"/>
    </xf>
    <xf numFmtId="0" fontId="30" fillId="2" borderId="59" xfId="32" applyFont="1" applyFill="1" applyBorder="1" applyAlignment="1">
      <alignment horizontal="center" vertical="center"/>
    </xf>
    <xf numFmtId="0" fontId="30" fillId="2" borderId="77" xfId="32" applyFont="1" applyFill="1" applyBorder="1" applyAlignment="1">
      <alignment horizontal="center" vertical="center"/>
    </xf>
    <xf numFmtId="0" fontId="30" fillId="2" borderId="33" xfId="34" applyFont="1" applyFill="1" applyBorder="1" applyAlignment="1">
      <alignment horizontal="left" vertical="center" indent="1"/>
    </xf>
    <xf numFmtId="0" fontId="30" fillId="2" borderId="34" xfId="34" applyFont="1" applyFill="1" applyBorder="1" applyAlignment="1">
      <alignment horizontal="left" vertical="center" indent="1"/>
    </xf>
    <xf numFmtId="10" fontId="30" fillId="2" borderId="27" xfId="4" applyNumberFormat="1" applyFont="1" applyFill="1" applyBorder="1" applyAlignment="1" applyProtection="1">
      <alignment horizontal="center" vertical="center"/>
    </xf>
    <xf numFmtId="43" fontId="30" fillId="2" borderId="32" xfId="16" applyFont="1" applyFill="1" applyBorder="1" applyAlignment="1" applyProtection="1">
      <alignment horizontal="center" vertical="center"/>
    </xf>
    <xf numFmtId="0" fontId="31" fillId="7" borderId="7" xfId="5" applyFont="1" applyFill="1" applyBorder="1" applyAlignment="1">
      <alignment horizontal="center" vertical="center" wrapText="1"/>
    </xf>
    <xf numFmtId="0" fontId="31" fillId="7" borderId="8" xfId="5" applyFont="1" applyFill="1" applyBorder="1" applyAlignment="1">
      <alignment horizontal="center" vertical="center" wrapText="1"/>
    </xf>
    <xf numFmtId="0" fontId="31" fillId="7" borderId="9" xfId="5" applyFont="1" applyFill="1" applyBorder="1" applyAlignment="1">
      <alignment horizontal="center" vertical="center" wrapText="1"/>
    </xf>
    <xf numFmtId="0" fontId="31" fillId="7" borderId="5" xfId="5" applyFont="1" applyFill="1" applyBorder="1" applyAlignment="1">
      <alignment horizontal="center" vertical="center" wrapText="1"/>
    </xf>
    <xf numFmtId="0" fontId="31" fillId="7" borderId="0" xfId="5" applyFont="1" applyFill="1" applyAlignment="1">
      <alignment horizontal="center" vertical="center" wrapText="1"/>
    </xf>
    <xf numFmtId="0" fontId="31" fillId="7" borderId="6" xfId="5" applyFont="1" applyFill="1" applyBorder="1" applyAlignment="1">
      <alignment horizontal="center" vertical="center" wrapText="1"/>
    </xf>
    <xf numFmtId="0" fontId="31" fillId="7" borderId="7" xfId="5" applyFont="1" applyFill="1" applyBorder="1" applyAlignment="1">
      <alignment horizontal="center" vertical="center" wrapText="1" shrinkToFit="1"/>
    </xf>
    <xf numFmtId="0" fontId="31" fillId="7" borderId="8" xfId="5" applyFont="1" applyFill="1" applyBorder="1" applyAlignment="1">
      <alignment horizontal="center" vertical="center" shrinkToFit="1"/>
    </xf>
    <xf numFmtId="0" fontId="31" fillId="7" borderId="9" xfId="5" applyFont="1" applyFill="1" applyBorder="1" applyAlignment="1">
      <alignment horizontal="center" vertical="center" shrinkToFit="1"/>
    </xf>
    <xf numFmtId="0" fontId="31" fillId="7" borderId="10" xfId="5" applyFont="1" applyFill="1" applyBorder="1" applyAlignment="1">
      <alignment horizontal="center" vertical="center" shrinkToFit="1"/>
    </xf>
    <xf numFmtId="0" fontId="31" fillId="7" borderId="22" xfId="5" applyFont="1" applyFill="1" applyBorder="1" applyAlignment="1">
      <alignment horizontal="center" vertical="center" shrinkToFit="1"/>
    </xf>
    <xf numFmtId="0" fontId="31" fillId="7" borderId="11" xfId="5" applyFont="1" applyFill="1" applyBorder="1" applyAlignment="1">
      <alignment horizontal="center" vertical="center" shrinkToFit="1"/>
    </xf>
    <xf numFmtId="0" fontId="18" fillId="0" borderId="9" xfId="31" applyFont="1" applyBorder="1" applyAlignment="1">
      <alignment horizontal="center" vertical="center" shrinkToFit="1"/>
    </xf>
    <xf numFmtId="0" fontId="18" fillId="0" borderId="11" xfId="31" applyFont="1" applyBorder="1" applyAlignment="1">
      <alignment horizontal="center" vertical="center" shrinkToFit="1"/>
    </xf>
    <xf numFmtId="0" fontId="30" fillId="2" borderId="28" xfId="32" applyFont="1" applyFill="1" applyBorder="1" applyAlignment="1">
      <alignment horizontal="center" vertical="center"/>
    </xf>
    <xf numFmtId="0" fontId="30" fillId="2" borderId="31" xfId="32" applyFont="1" applyFill="1" applyBorder="1" applyAlignment="1">
      <alignment horizontal="center" vertical="center"/>
    </xf>
    <xf numFmtId="0" fontId="30" fillId="2" borderId="29" xfId="34" applyFont="1" applyFill="1" applyBorder="1" applyAlignment="1">
      <alignment horizontal="left" vertical="center" indent="1"/>
    </xf>
    <xf numFmtId="0" fontId="30" fillId="2" borderId="27" xfId="34" applyFont="1" applyFill="1" applyBorder="1" applyAlignment="1">
      <alignment horizontal="left" vertical="center" indent="1"/>
    </xf>
    <xf numFmtId="10" fontId="30" fillId="2" borderId="29" xfId="4" applyNumberFormat="1" applyFont="1" applyFill="1" applyBorder="1" applyAlignment="1" applyProtection="1">
      <alignment horizontal="center" vertical="center"/>
    </xf>
    <xf numFmtId="43" fontId="30" fillId="2" borderId="30" xfId="16" applyFont="1" applyFill="1" applyBorder="1" applyAlignment="1" applyProtection="1">
      <alignment horizontal="center" vertical="center"/>
    </xf>
    <xf numFmtId="0" fontId="31" fillId="8" borderId="8" xfId="5" applyFont="1" applyFill="1" applyBorder="1" applyAlignment="1">
      <alignment horizontal="left" vertical="center" indent="1"/>
    </xf>
    <xf numFmtId="0" fontId="31" fillId="8" borderId="0" xfId="5" applyFont="1" applyFill="1" applyAlignment="1">
      <alignment horizontal="left" vertical="center" indent="1"/>
    </xf>
    <xf numFmtId="0" fontId="31" fillId="8" borderId="22" xfId="5" applyFont="1" applyFill="1" applyBorder="1" applyAlignment="1">
      <alignment horizontal="left" vertical="center" indent="1"/>
    </xf>
    <xf numFmtId="0" fontId="30" fillId="8" borderId="44" xfId="32" applyFont="1" applyFill="1" applyBorder="1" applyAlignment="1">
      <alignment horizontal="left" vertical="center" indent="1"/>
    </xf>
    <xf numFmtId="0" fontId="30" fillId="8" borderId="45" xfId="32" applyFont="1" applyFill="1" applyBorder="1" applyAlignment="1">
      <alignment horizontal="left" vertical="center" indent="1"/>
    </xf>
    <xf numFmtId="0" fontId="30" fillId="8" borderId="46" xfId="32" applyFont="1" applyFill="1" applyBorder="1" applyAlignment="1">
      <alignment horizontal="left" vertical="center" indent="1"/>
    </xf>
    <xf numFmtId="0" fontId="30" fillId="8" borderId="47" xfId="32" applyFont="1" applyFill="1" applyBorder="1" applyAlignment="1">
      <alignment horizontal="left" vertical="center" indent="1"/>
    </xf>
    <xf numFmtId="0" fontId="30" fillId="8" borderId="54" xfId="32" applyFont="1" applyFill="1" applyBorder="1" applyAlignment="1">
      <alignment horizontal="left" vertical="center" indent="1"/>
    </xf>
    <xf numFmtId="0" fontId="30" fillId="8" borderId="55" xfId="32" applyFont="1" applyFill="1" applyBorder="1" applyAlignment="1">
      <alignment horizontal="left" vertical="center" indent="1"/>
    </xf>
    <xf numFmtId="0" fontId="18" fillId="0" borderId="59" xfId="32" applyFont="1" applyBorder="1" applyAlignment="1">
      <alignment horizontal="center" vertical="center"/>
    </xf>
    <xf numFmtId="0" fontId="18" fillId="0" borderId="62" xfId="32" applyFont="1" applyBorder="1" applyAlignment="1">
      <alignment horizontal="center" vertical="center"/>
    </xf>
    <xf numFmtId="0" fontId="18" fillId="2" borderId="33" xfId="34" applyFont="1" applyFill="1" applyBorder="1" applyAlignment="1">
      <alignment horizontal="left" vertical="center" indent="1"/>
    </xf>
    <xf numFmtId="0" fontId="18" fillId="2" borderId="61" xfId="34" applyFont="1" applyFill="1" applyBorder="1" applyAlignment="1">
      <alignment horizontal="left" vertical="center" indent="1"/>
    </xf>
    <xf numFmtId="10" fontId="18" fillId="2" borderId="33" xfId="4" applyNumberFormat="1" applyFont="1" applyFill="1" applyBorder="1" applyAlignment="1" applyProtection="1">
      <alignment horizontal="center" vertical="center"/>
    </xf>
    <xf numFmtId="10" fontId="18" fillId="2" borderId="61" xfId="4" applyNumberFormat="1" applyFont="1" applyFill="1" applyBorder="1" applyAlignment="1" applyProtection="1">
      <alignment horizontal="center" vertical="center"/>
    </xf>
    <xf numFmtId="43" fontId="18" fillId="2" borderId="58" xfId="16" applyFont="1" applyFill="1" applyBorder="1" applyAlignment="1" applyProtection="1">
      <alignment horizontal="center" vertical="center"/>
    </xf>
    <xf numFmtId="43" fontId="18" fillId="2" borderId="60" xfId="16" applyFont="1" applyFill="1" applyBorder="1" applyAlignment="1" applyProtection="1">
      <alignment horizontal="center" vertical="center"/>
    </xf>
    <xf numFmtId="0" fontId="30" fillId="8" borderId="7" xfId="32" applyFont="1" applyFill="1" applyBorder="1" applyAlignment="1">
      <alignment horizontal="center" vertical="center"/>
    </xf>
    <xf numFmtId="0" fontId="30" fillId="8" borderId="10" xfId="32" applyFont="1" applyFill="1" applyBorder="1" applyAlignment="1">
      <alignment horizontal="center" vertical="center"/>
    </xf>
    <xf numFmtId="0" fontId="30" fillId="8" borderId="35" xfId="34" applyFont="1" applyFill="1" applyBorder="1" applyAlignment="1">
      <alignment horizontal="left" vertical="center" indent="1"/>
    </xf>
    <xf numFmtId="0" fontId="30" fillId="8" borderId="38" xfId="34" applyFont="1" applyFill="1" applyBorder="1" applyAlignment="1">
      <alignment horizontal="left" vertical="center" indent="1"/>
    </xf>
    <xf numFmtId="10" fontId="18" fillId="8" borderId="36" xfId="36" applyNumberFormat="1" applyFont="1" applyFill="1" applyBorder="1" applyAlignment="1" applyProtection="1">
      <alignment horizontal="center" vertical="center"/>
    </xf>
    <xf numFmtId="10" fontId="18" fillId="8" borderId="39" xfId="36" applyNumberFormat="1" applyFont="1" applyFill="1" applyBorder="1" applyAlignment="1" applyProtection="1">
      <alignment horizontal="center" vertical="center"/>
    </xf>
    <xf numFmtId="4" fontId="30" fillId="8" borderId="37" xfId="37" applyNumberFormat="1" applyFont="1" applyFill="1" applyBorder="1" applyAlignment="1" applyProtection="1">
      <alignment horizontal="center" vertical="center"/>
    </xf>
    <xf numFmtId="4" fontId="30" fillId="8" borderId="40" xfId="37" applyNumberFormat="1" applyFont="1" applyFill="1" applyBorder="1" applyAlignment="1" applyProtection="1">
      <alignment horizontal="center" vertical="center"/>
    </xf>
    <xf numFmtId="0" fontId="43" fillId="0" borderId="12" xfId="22" quotePrefix="1" applyFont="1" applyBorder="1" applyAlignment="1">
      <alignment horizontal="left" vertical="center" wrapText="1"/>
    </xf>
    <xf numFmtId="0" fontId="43" fillId="0" borderId="0" xfId="22" quotePrefix="1" applyFont="1" applyAlignment="1">
      <alignment horizontal="left" vertical="center" wrapText="1"/>
    </xf>
    <xf numFmtId="0" fontId="43" fillId="0" borderId="13" xfId="22" quotePrefix="1" applyFont="1" applyBorder="1" applyAlignment="1">
      <alignment horizontal="left" vertical="center" wrapText="1"/>
    </xf>
    <xf numFmtId="0" fontId="31" fillId="13" borderId="4" xfId="52" applyFont="1" applyFill="1" applyBorder="1" applyAlignment="1">
      <alignment horizontal="center" vertical="center"/>
    </xf>
    <xf numFmtId="0" fontId="31" fillId="7" borderId="4" xfId="52" applyFont="1" applyFill="1" applyBorder="1" applyAlignment="1">
      <alignment horizontal="right" vertical="center"/>
    </xf>
    <xf numFmtId="0" fontId="30" fillId="0" borderId="17" xfId="22" applyFont="1" applyBorder="1" applyAlignment="1">
      <alignment horizontal="center" vertical="center" wrapText="1"/>
    </xf>
    <xf numFmtId="0" fontId="30" fillId="0" borderId="18" xfId="22" applyFont="1" applyBorder="1" applyAlignment="1">
      <alignment horizontal="center" vertical="center" wrapText="1"/>
    </xf>
    <xf numFmtId="0" fontId="30" fillId="0" borderId="19" xfId="22" applyFont="1" applyBorder="1" applyAlignment="1">
      <alignment horizontal="center" vertical="center" wrapText="1"/>
    </xf>
    <xf numFmtId="0" fontId="30" fillId="0" borderId="14" xfId="22" applyFont="1" applyBorder="1" applyAlignment="1">
      <alignment horizontal="center" vertical="center" wrapText="1"/>
    </xf>
    <xf numFmtId="0" fontId="30" fillId="0" borderId="15" xfId="22" applyFont="1" applyBorder="1" applyAlignment="1">
      <alignment horizontal="center" vertical="center" wrapText="1"/>
    </xf>
    <xf numFmtId="0" fontId="30" fillId="0" borderId="16" xfId="22" applyFont="1" applyBorder="1" applyAlignment="1">
      <alignment horizontal="center" vertical="center" wrapText="1"/>
    </xf>
    <xf numFmtId="0" fontId="14" fillId="0" borderId="17" xfId="22" applyFont="1" applyBorder="1" applyAlignment="1">
      <alignment horizontal="center" vertical="center" wrapText="1"/>
    </xf>
    <xf numFmtId="0" fontId="14" fillId="0" borderId="18" xfId="22" applyFont="1" applyBorder="1" applyAlignment="1">
      <alignment horizontal="center" vertical="center" wrapText="1"/>
    </xf>
    <xf numFmtId="0" fontId="14" fillId="0" borderId="19" xfId="22" applyFont="1" applyBorder="1" applyAlignment="1">
      <alignment horizontal="center" vertical="center" wrapText="1"/>
    </xf>
    <xf numFmtId="0" fontId="18" fillId="0" borderId="14" xfId="22" applyFont="1" applyBorder="1" applyAlignment="1">
      <alignment horizontal="center" vertical="center" wrapText="1"/>
    </xf>
    <xf numFmtId="0" fontId="18" fillId="0" borderId="15" xfId="22" applyFont="1" applyBorder="1" applyAlignment="1">
      <alignment horizontal="center" vertical="center" wrapText="1"/>
    </xf>
    <xf numFmtId="0" fontId="18" fillId="0" borderId="16" xfId="22" applyFont="1" applyBorder="1" applyAlignment="1">
      <alignment horizontal="center" vertical="center" wrapText="1"/>
    </xf>
    <xf numFmtId="0" fontId="31" fillId="13" borderId="4" xfId="52" applyFont="1" applyFill="1" applyBorder="1" applyAlignment="1">
      <alignment horizontal="right" vertical="center"/>
    </xf>
  </cellXfs>
  <cellStyles count="74">
    <cellStyle name="Hiperlink 2" xfId="58" xr:uid="{04661E34-78E8-4E49-9162-B8188FB09789}"/>
    <cellStyle name="Hiperlink 2 2" xfId="29" xr:uid="{00000000-0005-0000-0000-000000000000}"/>
    <cellStyle name="Hiperlink 3" xfId="61" xr:uid="{4CBEABB6-3E83-49EA-8BFD-DE22A277720E}"/>
    <cellStyle name="Moeda" xfId="1" builtinId="4"/>
    <cellStyle name="Moeda 10" xfId="13" xr:uid="{00000000-0005-0000-0000-000002000000}"/>
    <cellStyle name="Moeda 2" xfId="37" xr:uid="{00000000-0005-0000-0000-000003000000}"/>
    <cellStyle name="Normal" xfId="0" builtinId="0" customBuiltin="1"/>
    <cellStyle name="Normal 10 2 2" xfId="5" xr:uid="{00000000-0005-0000-0000-000005000000}"/>
    <cellStyle name="Normal 10 2 2 2" xfId="39" xr:uid="{C276426F-5B6A-42BD-89D8-47DD7F7F99CF}"/>
    <cellStyle name="Normal 10 2 2 2 2" xfId="67" xr:uid="{C27F61BB-0221-4221-AB4C-57DD52D8CCB0}"/>
    <cellStyle name="Normal 10 2 2 3" xfId="42" xr:uid="{BFF54388-4095-463A-B8FC-EA71AE5DA054}"/>
    <cellStyle name="Normal 10 2 2 3 2" xfId="68" xr:uid="{6338A312-A904-451E-AE81-4B63378A342F}"/>
    <cellStyle name="Normal 10 2 2 4" xfId="47" xr:uid="{85F3071D-ACE4-4583-BC77-52C17000EF9B}"/>
    <cellStyle name="Normal 10 2 3" xfId="65" xr:uid="{F8F46BCE-BC3B-425B-AAE2-494D17402AD5}"/>
    <cellStyle name="Normal 14 2 2" xfId="22" xr:uid="{00000000-0005-0000-0000-000006000000}"/>
    <cellStyle name="Normal 16" xfId="8" xr:uid="{00000000-0005-0000-0000-000007000000}"/>
    <cellStyle name="Normal 2" xfId="3" xr:uid="{00000000-0005-0000-0000-000008000000}"/>
    <cellStyle name="Normal 2 13 3" xfId="11" xr:uid="{00000000-0005-0000-0000-000009000000}"/>
    <cellStyle name="Normal 2 2" xfId="15" xr:uid="{00000000-0005-0000-0000-00000A000000}"/>
    <cellStyle name="Normal 2 2 2" xfId="21" xr:uid="{00000000-0005-0000-0000-00000B000000}"/>
    <cellStyle name="Normal 2 2 2 2" xfId="31" xr:uid="{00000000-0005-0000-0000-00000C000000}"/>
    <cellStyle name="Normal 2 2 2 3" xfId="44" xr:uid="{62C390FF-8472-44D5-BA0F-CB65062260D3}"/>
    <cellStyle name="Normal 2 2 2 3 2" xfId="71" xr:uid="{0169297D-BAFF-4071-901D-A689E44B4507}"/>
    <cellStyle name="Normal 2 3" xfId="24" xr:uid="{00000000-0005-0000-0000-00000D000000}"/>
    <cellStyle name="Normal 2 3 2" xfId="53" xr:uid="{876F5DF7-7E19-471B-A2F8-A70F8B5D9267}"/>
    <cellStyle name="Normal 2 4" xfId="60" xr:uid="{37EF597A-B857-429E-8028-6EF6C2556F96}"/>
    <cellStyle name="Normal 27" xfId="7" xr:uid="{00000000-0005-0000-0000-00000E000000}"/>
    <cellStyle name="Normal 27 2" xfId="46" xr:uid="{969B9963-0DD5-4E97-89D7-4C1AED33D509}"/>
    <cellStyle name="Normal 3" xfId="9" xr:uid="{00000000-0005-0000-0000-00000F000000}"/>
    <cellStyle name="Normal 3 2" xfId="17" xr:uid="{00000000-0005-0000-0000-000010000000}"/>
    <cellStyle name="Normal 3 4" xfId="14" xr:uid="{00000000-0005-0000-0000-000011000000}"/>
    <cellStyle name="Normal 3 4 2" xfId="72" xr:uid="{A8E65D62-1806-4C14-8FD6-08320AAAD37F}"/>
    <cellStyle name="Normal 3 5" xfId="10" xr:uid="{00000000-0005-0000-0000-000012000000}"/>
    <cellStyle name="Normal 31" xfId="12" xr:uid="{00000000-0005-0000-0000-000013000000}"/>
    <cellStyle name="Normal 4" xfId="30" xr:uid="{00000000-0005-0000-0000-000014000000}"/>
    <cellStyle name="Normal 4 2" xfId="28" xr:uid="{00000000-0005-0000-0000-000015000000}"/>
    <cellStyle name="Normal 4 3" xfId="34" xr:uid="{00000000-0005-0000-0000-000016000000}"/>
    <cellStyle name="Normal 5" xfId="41" xr:uid="{D3CDF844-B4F1-43AD-B7F9-7648F4D5FC70}"/>
    <cellStyle name="Normal 5 2" xfId="20" xr:uid="{00000000-0005-0000-0000-000017000000}"/>
    <cellStyle name="Normal 6" xfId="45" xr:uid="{4CED053E-A2AA-42BE-8468-94C5C8B0F646}"/>
    <cellStyle name="Normal 6 2" xfId="23" xr:uid="{00000000-0005-0000-0000-000018000000}"/>
    <cellStyle name="Normal 6 2 2" xfId="52" xr:uid="{686F6A6E-5A2B-436E-9D58-3F60AB11A230}"/>
    <cellStyle name="Normal 7" xfId="59" xr:uid="{72CCFBD4-052E-41F9-9C6B-99591EA35FB6}"/>
    <cellStyle name="Normal 7 2" xfId="73" xr:uid="{10F3195A-37DB-4E36-B42B-770B4D22EB35}"/>
    <cellStyle name="Normal 8" xfId="62" xr:uid="{4B54DF42-E3F6-4DA3-B7C1-9B949524C6BF}"/>
    <cellStyle name="Normal 9" xfId="64" xr:uid="{AFFB50CD-DDB7-4A4D-9D66-E1B435DBD17A}"/>
    <cellStyle name="Normal_BM 01 - 1a Medição de Materiais Conv 185_05" xfId="19" xr:uid="{00000000-0005-0000-0000-000019000000}"/>
    <cellStyle name="Normal_ORAMEN~1" xfId="32" xr:uid="{00000000-0005-0000-0000-00001A000000}"/>
    <cellStyle name="Porcentagem" xfId="2" builtinId="5"/>
    <cellStyle name="Porcentagem 10" xfId="6" xr:uid="{00000000-0005-0000-0000-00001C000000}"/>
    <cellStyle name="Porcentagem 2" xfId="4" xr:uid="{00000000-0005-0000-0000-00001D000000}"/>
    <cellStyle name="Porcentagem 2 2" xfId="26" xr:uid="{00000000-0005-0000-0000-00001E000000}"/>
    <cellStyle name="Porcentagem 2 2 2" xfId="54" xr:uid="{FFDED5AC-8779-4BAF-A91B-CD8D773F687D}"/>
    <cellStyle name="Porcentagem 3" xfId="36" xr:uid="{00000000-0005-0000-0000-00001F000000}"/>
    <cellStyle name="Porcentagem 4" xfId="51" xr:uid="{C58161F9-18C3-47A1-B4EE-956BF2B123A0}"/>
    <cellStyle name="Separador de milhares 2 2" xfId="33" xr:uid="{00000000-0005-0000-0000-000020000000}"/>
    <cellStyle name="Vírgula" xfId="38" builtinId="3"/>
    <cellStyle name="Vírgula 2" xfId="16" xr:uid="{00000000-0005-0000-0000-000022000000}"/>
    <cellStyle name="Vírgula 2 2" xfId="40" xr:uid="{61A383E6-C94D-497E-9E19-996A5D5F3A4E}"/>
    <cellStyle name="Vírgula 2 2 2" xfId="25" xr:uid="{00000000-0005-0000-0000-000023000000}"/>
    <cellStyle name="Vírgula 2 2 3" xfId="69" xr:uid="{2A5DDC41-6337-4E5E-A607-ABC87EDF3B34}"/>
    <cellStyle name="Vírgula 2 3" xfId="43" xr:uid="{B765A487-AD96-4FAC-B6E0-86093A3D1F79}"/>
    <cellStyle name="Vírgula 2 3 2" xfId="18" xr:uid="{00000000-0005-0000-0000-000024000000}"/>
    <cellStyle name="Vírgula 2 3 3" xfId="70" xr:uid="{16FE2A3B-32F6-487D-8939-A8895E13973C}"/>
    <cellStyle name="Vírgula 2 4" xfId="50" xr:uid="{9FAAB632-6433-4B3E-BBA3-1D33BB567D4B}"/>
    <cellStyle name="Vírgula 3" xfId="48" xr:uid="{1CDA240A-D174-4008-86CE-8EA26BA63ADF}"/>
    <cellStyle name="Vírgula 3 2" xfId="35" xr:uid="{00000000-0005-0000-0000-000025000000}"/>
    <cellStyle name="Vírgula 3 3" xfId="66" xr:uid="{DC4C9882-EB84-4A35-B7BA-53F2325A43A4}"/>
    <cellStyle name="Vírgula 4" xfId="49" xr:uid="{EBBB4BC5-EAC7-4A55-8C71-B40000C5E1E8}"/>
    <cellStyle name="Vírgula 4 2" xfId="56" xr:uid="{ACBB9EE5-0B70-4DD9-9C30-AF88B1ED1B22}"/>
    <cellStyle name="Vírgula 5" xfId="57" xr:uid="{F15D357A-DDFF-47EE-9DAE-D969AA4C01BE}"/>
    <cellStyle name="Vírgula 6" xfId="27" xr:uid="{00000000-0005-0000-0000-000026000000}"/>
    <cellStyle name="Vírgula 6 2" xfId="55" xr:uid="{F5A16A17-B4C2-4BF5-8FA2-047CB54EAA48}"/>
    <cellStyle name="Vírgula 7" xfId="63" xr:uid="{C5A65A39-E4A0-494E-A78E-7679AB57DE56}"/>
  </cellStyles>
  <dxfs count="3">
    <dxf>
      <font>
        <b/>
        <i val="0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0" tint="-0.14996795556505021"/>
        </patternFill>
      </fill>
    </dxf>
    <dxf>
      <fill>
        <patternFill>
          <bgColor theme="4" tint="0.79998168889431442"/>
        </patternFill>
      </fill>
    </dxf>
  </dxfs>
  <tableStyles count="0" defaultTableStyle="TableStyleMedium2" defaultPivotStyle="PivotStyleLight16"/>
  <colors>
    <mruColors>
      <color rgb="FFFFFF99"/>
      <color rgb="FF0000FF"/>
      <color rgb="FFFFFFCC"/>
      <color rgb="FFFF9966"/>
      <color rgb="FFFF7C80"/>
      <color rgb="FFE6F1DF"/>
      <color rgb="FFFFD961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>
        <c:manualLayout>
          <c:layoutTarget val="inner"/>
          <c:xMode val="edge"/>
          <c:yMode val="edge"/>
          <c:x val="0.11480336832895888"/>
          <c:y val="0.19486111111111112"/>
          <c:w val="0.84075218722659673"/>
          <c:h val="0.72088764946048411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Lit>
              <c:formatCode>General</c:formatCode>
              <c:ptCount val="12"/>
              <c:pt idx="0">
                <c:v>3.7621221138580706E-2</c:v>
              </c:pt>
              <c:pt idx="1">
                <c:v>7.2106093001228791E-2</c:v>
              </c:pt>
              <c:pt idx="2">
                <c:v>0.14586267827202695</c:v>
              </c:pt>
              <c:pt idx="3">
                <c:v>0.28431184726032904</c:v>
              </c:pt>
              <c:pt idx="4">
                <c:v>0.45352754400331058</c:v>
              </c:pt>
              <c:pt idx="5">
                <c:v>0.62770467680478714</c:v>
              </c:pt>
              <c:pt idx="6">
                <c:v>0.74139781683597494</c:v>
              </c:pt>
              <c:pt idx="7">
                <c:v>0.84160434118550298</c:v>
              </c:pt>
              <c:pt idx="8">
                <c:v>0.93001829135311598</c:v>
              </c:pt>
              <c:pt idx="9">
                <c:v>0.98394600767698626</c:v>
              </c:pt>
              <c:pt idx="10">
                <c:v>0.99906570675913531</c:v>
              </c:pt>
              <c:pt idx="11">
                <c:v>0.99999999999999989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B6C3-422D-BEEC-BF829666B3A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47016463"/>
        <c:axId val="847016943"/>
      </c:lineChart>
      <c:catAx>
        <c:axId val="84701646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847016943"/>
        <c:crosses val="autoZero"/>
        <c:auto val="1"/>
        <c:lblAlgn val="ctr"/>
        <c:lblOffset val="100"/>
        <c:noMultiLvlLbl val="0"/>
      </c:catAx>
      <c:valAx>
        <c:axId val="84701694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84701646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83338</xdr:colOff>
      <xdr:row>61</xdr:row>
      <xdr:rowOff>226217</xdr:rowOff>
    </xdr:from>
    <xdr:to>
      <xdr:col>5</xdr:col>
      <xdr:colOff>190494</xdr:colOff>
      <xdr:row>75</xdr:row>
      <xdr:rowOff>47623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6ADED91C-6B33-441A-B410-364F02731D4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9</xdr:col>
      <xdr:colOff>1023937</xdr:colOff>
      <xdr:row>57</xdr:row>
      <xdr:rowOff>1</xdr:rowOff>
    </xdr:from>
    <xdr:to>
      <xdr:col>11</xdr:col>
      <xdr:colOff>200506</xdr:colOff>
      <xdr:row>59</xdr:row>
      <xdr:rowOff>193922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2422BA04-1678-4752-8062-BB4FB555A4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32406" y="11215689"/>
          <a:ext cx="1438756" cy="622546"/>
        </a:xfrm>
        <a:prstGeom prst="rect">
          <a:avLst/>
        </a:prstGeom>
      </xdr:spPr>
    </xdr:pic>
    <xdr:clientData/>
  </xdr:twoCellAnchor>
</xdr:wsDr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Savon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Savon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Vidro Esfumaçado">
      <a:fillStyleLst>
        <a:solidFill>
          <a:schemeClr val="phClr"/>
        </a:solidFill>
        <a:gradFill rotWithShape="1">
          <a:gsLst>
            <a:gs pos="0">
              <a:schemeClr val="phClr">
                <a:tint val="83000"/>
                <a:shade val="100000"/>
                <a:satMod val="100000"/>
              </a:schemeClr>
            </a:gs>
            <a:gs pos="100000">
              <a:schemeClr val="phClr">
                <a:tint val="61000"/>
                <a:alpha val="100000"/>
                <a:satMod val="180000"/>
              </a:schemeClr>
            </a:gs>
          </a:gsLst>
          <a:path path="circle">
            <a:fillToRect l="100000" t="100000" r="100000" b="100000"/>
          </a:path>
        </a:gradFill>
        <a:gradFill rotWithShape="1">
          <a:gsLst>
            <a:gs pos="0">
              <a:schemeClr val="phClr">
                <a:shade val="85000"/>
              </a:schemeClr>
            </a:gs>
            <a:gs pos="100000">
              <a:schemeClr val="phClr">
                <a:tint val="90000"/>
                <a:alpha val="100000"/>
                <a:satMod val="180000"/>
              </a:schemeClr>
            </a:gs>
          </a:gsLst>
          <a:path path="circle">
            <a:fillToRect l="100000" t="100000" r="100000" b="100000"/>
          </a:path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0795" cap="flat" cmpd="sng" algn="ctr">
          <a:solidFill>
            <a:schemeClr val="phClr"/>
          </a:solidFill>
          <a:prstDash val="solid"/>
        </a:ln>
        <a:ln w="15240" cap="flat" cmpd="sng" algn="ctr">
          <a:solidFill>
            <a:schemeClr val="phClr">
              <a:tint val="25000"/>
              <a:alpha val="25000"/>
            </a:schemeClr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44450" dist="21590" dir="5400000" rotWithShape="0">
              <a:srgbClr val="000000">
                <a:alpha val="40000"/>
              </a:srgbClr>
            </a:outerShdw>
          </a:effectLst>
          <a:scene3d>
            <a:camera prst="orthographicFront">
              <a:rot lat="0" lon="0" rev="0"/>
            </a:camera>
            <a:lightRig rig="flat" dir="t">
              <a:rot lat="0" lon="0" rev="3600000"/>
            </a:lightRig>
          </a:scene3d>
          <a:sp3d prstMaterial="flat">
            <a:bevelT w="28575" h="41275" prst="coolSlant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90000"/>
                <a:shade val="92000"/>
                <a:satMod val="160000"/>
              </a:schemeClr>
            </a:gs>
            <a:gs pos="77000">
              <a:schemeClr val="phClr">
                <a:tint val="100000"/>
                <a:shade val="73000"/>
                <a:satMod val="155000"/>
              </a:schemeClr>
            </a:gs>
            <a:gs pos="100000">
              <a:schemeClr val="phClr">
                <a:tint val="100000"/>
                <a:shade val="67000"/>
                <a:satMod val="145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5000"/>
              </a:schemeClr>
              <a:schemeClr val="phClr">
                <a:shade val="92000"/>
                <a:satMod val="115000"/>
              </a:schemeClr>
            </a:duotone>
          </a:blip>
          <a:tile tx="0" ty="0" sx="60000" sy="60000" flip="none" algn="tl"/>
        </a:blip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Savon" id="{1306E473-ED32-493B-A2D0-240A757EDD34}" vid="{C20BADFE-D095-436F-9677-9264042809F0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5" tint="0.59999389629810485"/>
    <pageSetUpPr autoPageBreaks="0" fitToPage="1"/>
  </sheetPr>
  <dimension ref="A1:AA51"/>
  <sheetViews>
    <sheetView showZeros="0" view="pageBreakPreview" zoomScale="90" zoomScaleNormal="80" zoomScaleSheetLayoutView="90" workbookViewId="0">
      <pane ySplit="7" topLeftCell="A8" activePane="bottomLeft" state="frozen"/>
      <selection activeCell="I27" sqref="I27"/>
      <selection pane="bottomLeft" activeCell="F10" sqref="F10"/>
    </sheetView>
  </sheetViews>
  <sheetFormatPr defaultColWidth="3.1796875" defaultRowHeight="20.100000000000001" customHeight="1"/>
  <cols>
    <col min="1" max="1" width="2.81640625" style="173" customWidth="1"/>
    <col min="2" max="2" width="12.6328125" style="173" customWidth="1"/>
    <col min="3" max="3" width="35" style="173" customWidth="1"/>
    <col min="4" max="4" width="12.1796875" style="173" customWidth="1"/>
    <col min="5" max="5" width="15.08984375" style="173" customWidth="1"/>
    <col min="6" max="6" width="15.81640625" style="173" customWidth="1"/>
    <col min="7" max="7" width="15.36328125" style="284" customWidth="1"/>
    <col min="8" max="8" width="15.81640625" style="284" customWidth="1"/>
    <col min="9" max="9" width="2.81640625" style="284" customWidth="1"/>
    <col min="10" max="10" width="8.90625" style="172" customWidth="1"/>
    <col min="11" max="15" width="14.1796875" style="172" bestFit="1" customWidth="1"/>
    <col min="16" max="16" width="9.81640625" style="172" customWidth="1"/>
    <col min="17" max="17" width="7.6328125" style="172" customWidth="1"/>
    <col min="18" max="18" width="6.6328125" style="172" customWidth="1"/>
    <col min="19" max="20" width="5.54296875" style="172" customWidth="1"/>
    <col min="21" max="21" width="11.1796875" style="172" bestFit="1" customWidth="1"/>
    <col min="22" max="22" width="25.453125" style="172" customWidth="1"/>
    <col min="23" max="23" width="13" style="172" customWidth="1"/>
    <col min="24" max="24" width="14.90625" style="172" customWidth="1"/>
    <col min="25" max="25" width="11.54296875" style="172" customWidth="1"/>
    <col min="26" max="26" width="10.08984375" style="172" customWidth="1"/>
    <col min="27" max="44" width="5.54296875" style="172" customWidth="1"/>
    <col min="45" max="259" width="3.1796875" style="172"/>
    <col min="260" max="260" width="15.90625" style="172" customWidth="1"/>
    <col min="261" max="261" width="27.81640625" style="172" customWidth="1"/>
    <col min="262" max="262" width="51.08984375" style="172" customWidth="1"/>
    <col min="263" max="263" width="8.453125" style="172" customWidth="1"/>
    <col min="264" max="264" width="20" style="172" customWidth="1"/>
    <col min="265" max="265" width="27.81640625" style="172" customWidth="1"/>
    <col min="266" max="267" width="3.1796875" style="172"/>
    <col min="268" max="268" width="10.1796875" style="172" bestFit="1" customWidth="1"/>
    <col min="269" max="515" width="3.1796875" style="172"/>
    <col min="516" max="516" width="15.90625" style="172" customWidth="1"/>
    <col min="517" max="517" width="27.81640625" style="172" customWidth="1"/>
    <col min="518" max="518" width="51.08984375" style="172" customWidth="1"/>
    <col min="519" max="519" width="8.453125" style="172" customWidth="1"/>
    <col min="520" max="520" width="20" style="172" customWidth="1"/>
    <col min="521" max="521" width="27.81640625" style="172" customWidth="1"/>
    <col min="522" max="523" width="3.1796875" style="172"/>
    <col min="524" max="524" width="10.1796875" style="172" bestFit="1" customWidth="1"/>
    <col min="525" max="771" width="3.1796875" style="172"/>
    <col min="772" max="772" width="15.90625" style="172" customWidth="1"/>
    <col min="773" max="773" width="27.81640625" style="172" customWidth="1"/>
    <col min="774" max="774" width="51.08984375" style="172" customWidth="1"/>
    <col min="775" max="775" width="8.453125" style="172" customWidth="1"/>
    <col min="776" max="776" width="20" style="172" customWidth="1"/>
    <col min="777" max="777" width="27.81640625" style="172" customWidth="1"/>
    <col min="778" max="779" width="3.1796875" style="172"/>
    <col min="780" max="780" width="10.1796875" style="172" bestFit="1" customWidth="1"/>
    <col min="781" max="1027" width="3.1796875" style="172"/>
    <col min="1028" max="1028" width="15.90625" style="172" customWidth="1"/>
    <col min="1029" max="1029" width="27.81640625" style="172" customWidth="1"/>
    <col min="1030" max="1030" width="51.08984375" style="172" customWidth="1"/>
    <col min="1031" max="1031" width="8.453125" style="172" customWidth="1"/>
    <col min="1032" max="1032" width="20" style="172" customWidth="1"/>
    <col min="1033" max="1033" width="27.81640625" style="172" customWidth="1"/>
    <col min="1034" max="1035" width="3.1796875" style="172"/>
    <col min="1036" max="1036" width="10.1796875" style="172" bestFit="1" customWidth="1"/>
    <col min="1037" max="1283" width="3.1796875" style="172"/>
    <col min="1284" max="1284" width="15.90625" style="172" customWidth="1"/>
    <col min="1285" max="1285" width="27.81640625" style="172" customWidth="1"/>
    <col min="1286" max="1286" width="51.08984375" style="172" customWidth="1"/>
    <col min="1287" max="1287" width="8.453125" style="172" customWidth="1"/>
    <col min="1288" max="1288" width="20" style="172" customWidth="1"/>
    <col min="1289" max="1289" width="27.81640625" style="172" customWidth="1"/>
    <col min="1290" max="1291" width="3.1796875" style="172"/>
    <col min="1292" max="1292" width="10.1796875" style="172" bestFit="1" customWidth="1"/>
    <col min="1293" max="1539" width="3.1796875" style="172"/>
    <col min="1540" max="1540" width="15.90625" style="172" customWidth="1"/>
    <col min="1541" max="1541" width="27.81640625" style="172" customWidth="1"/>
    <col min="1542" max="1542" width="51.08984375" style="172" customWidth="1"/>
    <col min="1543" max="1543" width="8.453125" style="172" customWidth="1"/>
    <col min="1544" max="1544" width="20" style="172" customWidth="1"/>
    <col min="1545" max="1545" width="27.81640625" style="172" customWidth="1"/>
    <col min="1546" max="1547" width="3.1796875" style="172"/>
    <col min="1548" max="1548" width="10.1796875" style="172" bestFit="1" customWidth="1"/>
    <col min="1549" max="1795" width="3.1796875" style="172"/>
    <col min="1796" max="1796" width="15.90625" style="172" customWidth="1"/>
    <col min="1797" max="1797" width="27.81640625" style="172" customWidth="1"/>
    <col min="1798" max="1798" width="51.08984375" style="172" customWidth="1"/>
    <col min="1799" max="1799" width="8.453125" style="172" customWidth="1"/>
    <col min="1800" max="1800" width="20" style="172" customWidth="1"/>
    <col min="1801" max="1801" width="27.81640625" style="172" customWidth="1"/>
    <col min="1802" max="1803" width="3.1796875" style="172"/>
    <col min="1804" max="1804" width="10.1796875" style="172" bestFit="1" customWidth="1"/>
    <col min="1805" max="2051" width="3.1796875" style="172"/>
    <col min="2052" max="2052" width="15.90625" style="172" customWidth="1"/>
    <col min="2053" max="2053" width="27.81640625" style="172" customWidth="1"/>
    <col min="2054" max="2054" width="51.08984375" style="172" customWidth="1"/>
    <col min="2055" max="2055" width="8.453125" style="172" customWidth="1"/>
    <col min="2056" max="2056" width="20" style="172" customWidth="1"/>
    <col min="2057" max="2057" width="27.81640625" style="172" customWidth="1"/>
    <col min="2058" max="2059" width="3.1796875" style="172"/>
    <col min="2060" max="2060" width="10.1796875" style="172" bestFit="1" customWidth="1"/>
    <col min="2061" max="2307" width="3.1796875" style="172"/>
    <col min="2308" max="2308" width="15.90625" style="172" customWidth="1"/>
    <col min="2309" max="2309" width="27.81640625" style="172" customWidth="1"/>
    <col min="2310" max="2310" width="51.08984375" style="172" customWidth="1"/>
    <col min="2311" max="2311" width="8.453125" style="172" customWidth="1"/>
    <col min="2312" max="2312" width="20" style="172" customWidth="1"/>
    <col min="2313" max="2313" width="27.81640625" style="172" customWidth="1"/>
    <col min="2314" max="2315" width="3.1796875" style="172"/>
    <col min="2316" max="2316" width="10.1796875" style="172" bestFit="1" customWidth="1"/>
    <col min="2317" max="2563" width="3.1796875" style="172"/>
    <col min="2564" max="2564" width="15.90625" style="172" customWidth="1"/>
    <col min="2565" max="2565" width="27.81640625" style="172" customWidth="1"/>
    <col min="2566" max="2566" width="51.08984375" style="172" customWidth="1"/>
    <col min="2567" max="2567" width="8.453125" style="172" customWidth="1"/>
    <col min="2568" max="2568" width="20" style="172" customWidth="1"/>
    <col min="2569" max="2569" width="27.81640625" style="172" customWidth="1"/>
    <col min="2570" max="2571" width="3.1796875" style="172"/>
    <col min="2572" max="2572" width="10.1796875" style="172" bestFit="1" customWidth="1"/>
    <col min="2573" max="2819" width="3.1796875" style="172"/>
    <col min="2820" max="2820" width="15.90625" style="172" customWidth="1"/>
    <col min="2821" max="2821" width="27.81640625" style="172" customWidth="1"/>
    <col min="2822" max="2822" width="51.08984375" style="172" customWidth="1"/>
    <col min="2823" max="2823" width="8.453125" style="172" customWidth="1"/>
    <col min="2824" max="2824" width="20" style="172" customWidth="1"/>
    <col min="2825" max="2825" width="27.81640625" style="172" customWidth="1"/>
    <col min="2826" max="2827" width="3.1796875" style="172"/>
    <col min="2828" max="2828" width="10.1796875" style="172" bestFit="1" customWidth="1"/>
    <col min="2829" max="3075" width="3.1796875" style="172"/>
    <col min="3076" max="3076" width="15.90625" style="172" customWidth="1"/>
    <col min="3077" max="3077" width="27.81640625" style="172" customWidth="1"/>
    <col min="3078" max="3078" width="51.08984375" style="172" customWidth="1"/>
    <col min="3079" max="3079" width="8.453125" style="172" customWidth="1"/>
    <col min="3080" max="3080" width="20" style="172" customWidth="1"/>
    <col min="3081" max="3081" width="27.81640625" style="172" customWidth="1"/>
    <col min="3082" max="3083" width="3.1796875" style="172"/>
    <col min="3084" max="3084" width="10.1796875" style="172" bestFit="1" customWidth="1"/>
    <col min="3085" max="3331" width="3.1796875" style="172"/>
    <col min="3332" max="3332" width="15.90625" style="172" customWidth="1"/>
    <col min="3333" max="3333" width="27.81640625" style="172" customWidth="1"/>
    <col min="3334" max="3334" width="51.08984375" style="172" customWidth="1"/>
    <col min="3335" max="3335" width="8.453125" style="172" customWidth="1"/>
    <col min="3336" max="3336" width="20" style="172" customWidth="1"/>
    <col min="3337" max="3337" width="27.81640625" style="172" customWidth="1"/>
    <col min="3338" max="3339" width="3.1796875" style="172"/>
    <col min="3340" max="3340" width="10.1796875" style="172" bestFit="1" customWidth="1"/>
    <col min="3341" max="3587" width="3.1796875" style="172"/>
    <col min="3588" max="3588" width="15.90625" style="172" customWidth="1"/>
    <col min="3589" max="3589" width="27.81640625" style="172" customWidth="1"/>
    <col min="3590" max="3590" width="51.08984375" style="172" customWidth="1"/>
    <col min="3591" max="3591" width="8.453125" style="172" customWidth="1"/>
    <col min="3592" max="3592" width="20" style="172" customWidth="1"/>
    <col min="3593" max="3593" width="27.81640625" style="172" customWidth="1"/>
    <col min="3594" max="3595" width="3.1796875" style="172"/>
    <col min="3596" max="3596" width="10.1796875" style="172" bestFit="1" customWidth="1"/>
    <col min="3597" max="3843" width="3.1796875" style="172"/>
    <col min="3844" max="3844" width="15.90625" style="172" customWidth="1"/>
    <col min="3845" max="3845" width="27.81640625" style="172" customWidth="1"/>
    <col min="3846" max="3846" width="51.08984375" style="172" customWidth="1"/>
    <col min="3847" max="3847" width="8.453125" style="172" customWidth="1"/>
    <col min="3848" max="3848" width="20" style="172" customWidth="1"/>
    <col min="3849" max="3849" width="27.81640625" style="172" customWidth="1"/>
    <col min="3850" max="3851" width="3.1796875" style="172"/>
    <col min="3852" max="3852" width="10.1796875" style="172" bestFit="1" customWidth="1"/>
    <col min="3853" max="4099" width="3.1796875" style="172"/>
    <col min="4100" max="4100" width="15.90625" style="172" customWidth="1"/>
    <col min="4101" max="4101" width="27.81640625" style="172" customWidth="1"/>
    <col min="4102" max="4102" width="51.08984375" style="172" customWidth="1"/>
    <col min="4103" max="4103" width="8.453125" style="172" customWidth="1"/>
    <col min="4104" max="4104" width="20" style="172" customWidth="1"/>
    <col min="4105" max="4105" width="27.81640625" style="172" customWidth="1"/>
    <col min="4106" max="4107" width="3.1796875" style="172"/>
    <col min="4108" max="4108" width="10.1796875" style="172" bestFit="1" customWidth="1"/>
    <col min="4109" max="4355" width="3.1796875" style="172"/>
    <col min="4356" max="4356" width="15.90625" style="172" customWidth="1"/>
    <col min="4357" max="4357" width="27.81640625" style="172" customWidth="1"/>
    <col min="4358" max="4358" width="51.08984375" style="172" customWidth="1"/>
    <col min="4359" max="4359" width="8.453125" style="172" customWidth="1"/>
    <col min="4360" max="4360" width="20" style="172" customWidth="1"/>
    <col min="4361" max="4361" width="27.81640625" style="172" customWidth="1"/>
    <col min="4362" max="4363" width="3.1796875" style="172"/>
    <col min="4364" max="4364" width="10.1796875" style="172" bestFit="1" customWidth="1"/>
    <col min="4365" max="4611" width="3.1796875" style="172"/>
    <col min="4612" max="4612" width="15.90625" style="172" customWidth="1"/>
    <col min="4613" max="4613" width="27.81640625" style="172" customWidth="1"/>
    <col min="4614" max="4614" width="51.08984375" style="172" customWidth="1"/>
    <col min="4615" max="4615" width="8.453125" style="172" customWidth="1"/>
    <col min="4616" max="4616" width="20" style="172" customWidth="1"/>
    <col min="4617" max="4617" width="27.81640625" style="172" customWidth="1"/>
    <col min="4618" max="4619" width="3.1796875" style="172"/>
    <col min="4620" max="4620" width="10.1796875" style="172" bestFit="1" customWidth="1"/>
    <col min="4621" max="4867" width="3.1796875" style="172"/>
    <col min="4868" max="4868" width="15.90625" style="172" customWidth="1"/>
    <col min="4869" max="4869" width="27.81640625" style="172" customWidth="1"/>
    <col min="4870" max="4870" width="51.08984375" style="172" customWidth="1"/>
    <col min="4871" max="4871" width="8.453125" style="172" customWidth="1"/>
    <col min="4872" max="4872" width="20" style="172" customWidth="1"/>
    <col min="4873" max="4873" width="27.81640625" style="172" customWidth="1"/>
    <col min="4874" max="4875" width="3.1796875" style="172"/>
    <col min="4876" max="4876" width="10.1796875" style="172" bestFit="1" customWidth="1"/>
    <col min="4877" max="5123" width="3.1796875" style="172"/>
    <col min="5124" max="5124" width="15.90625" style="172" customWidth="1"/>
    <col min="5125" max="5125" width="27.81640625" style="172" customWidth="1"/>
    <col min="5126" max="5126" width="51.08984375" style="172" customWidth="1"/>
    <col min="5127" max="5127" width="8.453125" style="172" customWidth="1"/>
    <col min="5128" max="5128" width="20" style="172" customWidth="1"/>
    <col min="5129" max="5129" width="27.81640625" style="172" customWidth="1"/>
    <col min="5130" max="5131" width="3.1796875" style="172"/>
    <col min="5132" max="5132" width="10.1796875" style="172" bestFit="1" customWidth="1"/>
    <col min="5133" max="5379" width="3.1796875" style="172"/>
    <col min="5380" max="5380" width="15.90625" style="172" customWidth="1"/>
    <col min="5381" max="5381" width="27.81640625" style="172" customWidth="1"/>
    <col min="5382" max="5382" width="51.08984375" style="172" customWidth="1"/>
    <col min="5383" max="5383" width="8.453125" style="172" customWidth="1"/>
    <col min="5384" max="5384" width="20" style="172" customWidth="1"/>
    <col min="5385" max="5385" width="27.81640625" style="172" customWidth="1"/>
    <col min="5386" max="5387" width="3.1796875" style="172"/>
    <col min="5388" max="5388" width="10.1796875" style="172" bestFit="1" customWidth="1"/>
    <col min="5389" max="5635" width="3.1796875" style="172"/>
    <col min="5636" max="5636" width="15.90625" style="172" customWidth="1"/>
    <col min="5637" max="5637" width="27.81640625" style="172" customWidth="1"/>
    <col min="5638" max="5638" width="51.08984375" style="172" customWidth="1"/>
    <col min="5639" max="5639" width="8.453125" style="172" customWidth="1"/>
    <col min="5640" max="5640" width="20" style="172" customWidth="1"/>
    <col min="5641" max="5641" width="27.81640625" style="172" customWidth="1"/>
    <col min="5642" max="5643" width="3.1796875" style="172"/>
    <col min="5644" max="5644" width="10.1796875" style="172" bestFit="1" customWidth="1"/>
    <col min="5645" max="5891" width="3.1796875" style="172"/>
    <col min="5892" max="5892" width="15.90625" style="172" customWidth="1"/>
    <col min="5893" max="5893" width="27.81640625" style="172" customWidth="1"/>
    <col min="5894" max="5894" width="51.08984375" style="172" customWidth="1"/>
    <col min="5895" max="5895" width="8.453125" style="172" customWidth="1"/>
    <col min="5896" max="5896" width="20" style="172" customWidth="1"/>
    <col min="5897" max="5897" width="27.81640625" style="172" customWidth="1"/>
    <col min="5898" max="5899" width="3.1796875" style="172"/>
    <col min="5900" max="5900" width="10.1796875" style="172" bestFit="1" customWidth="1"/>
    <col min="5901" max="6147" width="3.1796875" style="172"/>
    <col min="6148" max="6148" width="15.90625" style="172" customWidth="1"/>
    <col min="6149" max="6149" width="27.81640625" style="172" customWidth="1"/>
    <col min="6150" max="6150" width="51.08984375" style="172" customWidth="1"/>
    <col min="6151" max="6151" width="8.453125" style="172" customWidth="1"/>
    <col min="6152" max="6152" width="20" style="172" customWidth="1"/>
    <col min="6153" max="6153" width="27.81640625" style="172" customWidth="1"/>
    <col min="6154" max="6155" width="3.1796875" style="172"/>
    <col min="6156" max="6156" width="10.1796875" style="172" bestFit="1" customWidth="1"/>
    <col min="6157" max="6403" width="3.1796875" style="172"/>
    <col min="6404" max="6404" width="15.90625" style="172" customWidth="1"/>
    <col min="6405" max="6405" width="27.81640625" style="172" customWidth="1"/>
    <col min="6406" max="6406" width="51.08984375" style="172" customWidth="1"/>
    <col min="6407" max="6407" width="8.453125" style="172" customWidth="1"/>
    <col min="6408" max="6408" width="20" style="172" customWidth="1"/>
    <col min="6409" max="6409" width="27.81640625" style="172" customWidth="1"/>
    <col min="6410" max="6411" width="3.1796875" style="172"/>
    <col min="6412" max="6412" width="10.1796875" style="172" bestFit="1" customWidth="1"/>
    <col min="6413" max="6659" width="3.1796875" style="172"/>
    <col min="6660" max="6660" width="15.90625" style="172" customWidth="1"/>
    <col min="6661" max="6661" width="27.81640625" style="172" customWidth="1"/>
    <col min="6662" max="6662" width="51.08984375" style="172" customWidth="1"/>
    <col min="6663" max="6663" width="8.453125" style="172" customWidth="1"/>
    <col min="6664" max="6664" width="20" style="172" customWidth="1"/>
    <col min="6665" max="6665" width="27.81640625" style="172" customWidth="1"/>
    <col min="6666" max="6667" width="3.1796875" style="172"/>
    <col min="6668" max="6668" width="10.1796875" style="172" bestFit="1" customWidth="1"/>
    <col min="6669" max="6915" width="3.1796875" style="172"/>
    <col min="6916" max="6916" width="15.90625" style="172" customWidth="1"/>
    <col min="6917" max="6917" width="27.81640625" style="172" customWidth="1"/>
    <col min="6918" max="6918" width="51.08984375" style="172" customWidth="1"/>
    <col min="6919" max="6919" width="8.453125" style="172" customWidth="1"/>
    <col min="6920" max="6920" width="20" style="172" customWidth="1"/>
    <col min="6921" max="6921" width="27.81640625" style="172" customWidth="1"/>
    <col min="6922" max="6923" width="3.1796875" style="172"/>
    <col min="6924" max="6924" width="10.1796875" style="172" bestFit="1" customWidth="1"/>
    <col min="6925" max="7171" width="3.1796875" style="172"/>
    <col min="7172" max="7172" width="15.90625" style="172" customWidth="1"/>
    <col min="7173" max="7173" width="27.81640625" style="172" customWidth="1"/>
    <col min="7174" max="7174" width="51.08984375" style="172" customWidth="1"/>
    <col min="7175" max="7175" width="8.453125" style="172" customWidth="1"/>
    <col min="7176" max="7176" width="20" style="172" customWidth="1"/>
    <col min="7177" max="7177" width="27.81640625" style="172" customWidth="1"/>
    <col min="7178" max="7179" width="3.1796875" style="172"/>
    <col min="7180" max="7180" width="10.1796875" style="172" bestFit="1" customWidth="1"/>
    <col min="7181" max="7427" width="3.1796875" style="172"/>
    <col min="7428" max="7428" width="15.90625" style="172" customWidth="1"/>
    <col min="7429" max="7429" width="27.81640625" style="172" customWidth="1"/>
    <col min="7430" max="7430" width="51.08984375" style="172" customWidth="1"/>
    <col min="7431" max="7431" width="8.453125" style="172" customWidth="1"/>
    <col min="7432" max="7432" width="20" style="172" customWidth="1"/>
    <col min="7433" max="7433" width="27.81640625" style="172" customWidth="1"/>
    <col min="7434" max="7435" width="3.1796875" style="172"/>
    <col min="7436" max="7436" width="10.1796875" style="172" bestFit="1" customWidth="1"/>
    <col min="7437" max="7683" width="3.1796875" style="172"/>
    <col min="7684" max="7684" width="15.90625" style="172" customWidth="1"/>
    <col min="7685" max="7685" width="27.81640625" style="172" customWidth="1"/>
    <col min="7686" max="7686" width="51.08984375" style="172" customWidth="1"/>
    <col min="7687" max="7687" width="8.453125" style="172" customWidth="1"/>
    <col min="7688" max="7688" width="20" style="172" customWidth="1"/>
    <col min="7689" max="7689" width="27.81640625" style="172" customWidth="1"/>
    <col min="7690" max="7691" width="3.1796875" style="172"/>
    <col min="7692" max="7692" width="10.1796875" style="172" bestFit="1" customWidth="1"/>
    <col min="7693" max="7939" width="3.1796875" style="172"/>
    <col min="7940" max="7940" width="15.90625" style="172" customWidth="1"/>
    <col min="7941" max="7941" width="27.81640625" style="172" customWidth="1"/>
    <col min="7942" max="7942" width="51.08984375" style="172" customWidth="1"/>
    <col min="7943" max="7943" width="8.453125" style="172" customWidth="1"/>
    <col min="7944" max="7944" width="20" style="172" customWidth="1"/>
    <col min="7945" max="7945" width="27.81640625" style="172" customWidth="1"/>
    <col min="7946" max="7947" width="3.1796875" style="172"/>
    <col min="7948" max="7948" width="10.1796875" style="172" bestFit="1" customWidth="1"/>
    <col min="7949" max="8195" width="3.1796875" style="172"/>
    <col min="8196" max="8196" width="15.90625" style="172" customWidth="1"/>
    <col min="8197" max="8197" width="27.81640625" style="172" customWidth="1"/>
    <col min="8198" max="8198" width="51.08984375" style="172" customWidth="1"/>
    <col min="8199" max="8199" width="8.453125" style="172" customWidth="1"/>
    <col min="8200" max="8200" width="20" style="172" customWidth="1"/>
    <col min="8201" max="8201" width="27.81640625" style="172" customWidth="1"/>
    <col min="8202" max="8203" width="3.1796875" style="172"/>
    <col min="8204" max="8204" width="10.1796875" style="172" bestFit="1" customWidth="1"/>
    <col min="8205" max="8451" width="3.1796875" style="172"/>
    <col min="8452" max="8452" width="15.90625" style="172" customWidth="1"/>
    <col min="8453" max="8453" width="27.81640625" style="172" customWidth="1"/>
    <col min="8454" max="8454" width="51.08984375" style="172" customWidth="1"/>
    <col min="8455" max="8455" width="8.453125" style="172" customWidth="1"/>
    <col min="8456" max="8456" width="20" style="172" customWidth="1"/>
    <col min="8457" max="8457" width="27.81640625" style="172" customWidth="1"/>
    <col min="8458" max="8459" width="3.1796875" style="172"/>
    <col min="8460" max="8460" width="10.1796875" style="172" bestFit="1" customWidth="1"/>
    <col min="8461" max="8707" width="3.1796875" style="172"/>
    <col min="8708" max="8708" width="15.90625" style="172" customWidth="1"/>
    <col min="8709" max="8709" width="27.81640625" style="172" customWidth="1"/>
    <col min="8710" max="8710" width="51.08984375" style="172" customWidth="1"/>
    <col min="8711" max="8711" width="8.453125" style="172" customWidth="1"/>
    <col min="8712" max="8712" width="20" style="172" customWidth="1"/>
    <col min="8713" max="8713" width="27.81640625" style="172" customWidth="1"/>
    <col min="8714" max="8715" width="3.1796875" style="172"/>
    <col min="8716" max="8716" width="10.1796875" style="172" bestFit="1" customWidth="1"/>
    <col min="8717" max="8963" width="3.1796875" style="172"/>
    <col min="8964" max="8964" width="15.90625" style="172" customWidth="1"/>
    <col min="8965" max="8965" width="27.81640625" style="172" customWidth="1"/>
    <col min="8966" max="8966" width="51.08984375" style="172" customWidth="1"/>
    <col min="8967" max="8967" width="8.453125" style="172" customWidth="1"/>
    <col min="8968" max="8968" width="20" style="172" customWidth="1"/>
    <col min="8969" max="8969" width="27.81640625" style="172" customWidth="1"/>
    <col min="8970" max="8971" width="3.1796875" style="172"/>
    <col min="8972" max="8972" width="10.1796875" style="172" bestFit="1" customWidth="1"/>
    <col min="8973" max="9219" width="3.1796875" style="172"/>
    <col min="9220" max="9220" width="15.90625" style="172" customWidth="1"/>
    <col min="9221" max="9221" width="27.81640625" style="172" customWidth="1"/>
    <col min="9222" max="9222" width="51.08984375" style="172" customWidth="1"/>
    <col min="9223" max="9223" width="8.453125" style="172" customWidth="1"/>
    <col min="9224" max="9224" width="20" style="172" customWidth="1"/>
    <col min="9225" max="9225" width="27.81640625" style="172" customWidth="1"/>
    <col min="9226" max="9227" width="3.1796875" style="172"/>
    <col min="9228" max="9228" width="10.1796875" style="172" bestFit="1" customWidth="1"/>
    <col min="9229" max="9475" width="3.1796875" style="172"/>
    <col min="9476" max="9476" width="15.90625" style="172" customWidth="1"/>
    <col min="9477" max="9477" width="27.81640625" style="172" customWidth="1"/>
    <col min="9478" max="9478" width="51.08984375" style="172" customWidth="1"/>
    <col min="9479" max="9479" width="8.453125" style="172" customWidth="1"/>
    <col min="9480" max="9480" width="20" style="172" customWidth="1"/>
    <col min="9481" max="9481" width="27.81640625" style="172" customWidth="1"/>
    <col min="9482" max="9483" width="3.1796875" style="172"/>
    <col min="9484" max="9484" width="10.1796875" style="172" bestFit="1" customWidth="1"/>
    <col min="9485" max="9731" width="3.1796875" style="172"/>
    <col min="9732" max="9732" width="15.90625" style="172" customWidth="1"/>
    <col min="9733" max="9733" width="27.81640625" style="172" customWidth="1"/>
    <col min="9734" max="9734" width="51.08984375" style="172" customWidth="1"/>
    <col min="9735" max="9735" width="8.453125" style="172" customWidth="1"/>
    <col min="9736" max="9736" width="20" style="172" customWidth="1"/>
    <col min="9737" max="9737" width="27.81640625" style="172" customWidth="1"/>
    <col min="9738" max="9739" width="3.1796875" style="172"/>
    <col min="9740" max="9740" width="10.1796875" style="172" bestFit="1" customWidth="1"/>
    <col min="9741" max="9987" width="3.1796875" style="172"/>
    <col min="9988" max="9988" width="15.90625" style="172" customWidth="1"/>
    <col min="9989" max="9989" width="27.81640625" style="172" customWidth="1"/>
    <col min="9990" max="9990" width="51.08984375" style="172" customWidth="1"/>
    <col min="9991" max="9991" width="8.453125" style="172" customWidth="1"/>
    <col min="9992" max="9992" width="20" style="172" customWidth="1"/>
    <col min="9993" max="9993" width="27.81640625" style="172" customWidth="1"/>
    <col min="9994" max="9995" width="3.1796875" style="172"/>
    <col min="9996" max="9996" width="10.1796875" style="172" bestFit="1" customWidth="1"/>
    <col min="9997" max="10243" width="3.1796875" style="172"/>
    <col min="10244" max="10244" width="15.90625" style="172" customWidth="1"/>
    <col min="10245" max="10245" width="27.81640625" style="172" customWidth="1"/>
    <col min="10246" max="10246" width="51.08984375" style="172" customWidth="1"/>
    <col min="10247" max="10247" width="8.453125" style="172" customWidth="1"/>
    <col min="10248" max="10248" width="20" style="172" customWidth="1"/>
    <col min="10249" max="10249" width="27.81640625" style="172" customWidth="1"/>
    <col min="10250" max="10251" width="3.1796875" style="172"/>
    <col min="10252" max="10252" width="10.1796875" style="172" bestFit="1" customWidth="1"/>
    <col min="10253" max="10499" width="3.1796875" style="172"/>
    <col min="10500" max="10500" width="15.90625" style="172" customWidth="1"/>
    <col min="10501" max="10501" width="27.81640625" style="172" customWidth="1"/>
    <col min="10502" max="10502" width="51.08984375" style="172" customWidth="1"/>
    <col min="10503" max="10503" width="8.453125" style="172" customWidth="1"/>
    <col min="10504" max="10504" width="20" style="172" customWidth="1"/>
    <col min="10505" max="10505" width="27.81640625" style="172" customWidth="1"/>
    <col min="10506" max="10507" width="3.1796875" style="172"/>
    <col min="10508" max="10508" width="10.1796875" style="172" bestFit="1" customWidth="1"/>
    <col min="10509" max="10755" width="3.1796875" style="172"/>
    <col min="10756" max="10756" width="15.90625" style="172" customWidth="1"/>
    <col min="10757" max="10757" width="27.81640625" style="172" customWidth="1"/>
    <col min="10758" max="10758" width="51.08984375" style="172" customWidth="1"/>
    <col min="10759" max="10759" width="8.453125" style="172" customWidth="1"/>
    <col min="10760" max="10760" width="20" style="172" customWidth="1"/>
    <col min="10761" max="10761" width="27.81640625" style="172" customWidth="1"/>
    <col min="10762" max="10763" width="3.1796875" style="172"/>
    <col min="10764" max="10764" width="10.1796875" style="172" bestFit="1" customWidth="1"/>
    <col min="10765" max="11011" width="3.1796875" style="172"/>
    <col min="11012" max="11012" width="15.90625" style="172" customWidth="1"/>
    <col min="11013" max="11013" width="27.81640625" style="172" customWidth="1"/>
    <col min="11014" max="11014" width="51.08984375" style="172" customWidth="1"/>
    <col min="11015" max="11015" width="8.453125" style="172" customWidth="1"/>
    <col min="11016" max="11016" width="20" style="172" customWidth="1"/>
    <col min="11017" max="11017" width="27.81640625" style="172" customWidth="1"/>
    <col min="11018" max="11019" width="3.1796875" style="172"/>
    <col min="11020" max="11020" width="10.1796875" style="172" bestFit="1" customWidth="1"/>
    <col min="11021" max="11267" width="3.1796875" style="172"/>
    <col min="11268" max="11268" width="15.90625" style="172" customWidth="1"/>
    <col min="11269" max="11269" width="27.81640625" style="172" customWidth="1"/>
    <col min="11270" max="11270" width="51.08984375" style="172" customWidth="1"/>
    <col min="11271" max="11271" width="8.453125" style="172" customWidth="1"/>
    <col min="11272" max="11272" width="20" style="172" customWidth="1"/>
    <col min="11273" max="11273" width="27.81640625" style="172" customWidth="1"/>
    <col min="11274" max="11275" width="3.1796875" style="172"/>
    <col min="11276" max="11276" width="10.1796875" style="172" bestFit="1" customWidth="1"/>
    <col min="11277" max="11523" width="3.1796875" style="172"/>
    <col min="11524" max="11524" width="15.90625" style="172" customWidth="1"/>
    <col min="11525" max="11525" width="27.81640625" style="172" customWidth="1"/>
    <col min="11526" max="11526" width="51.08984375" style="172" customWidth="1"/>
    <col min="11527" max="11527" width="8.453125" style="172" customWidth="1"/>
    <col min="11528" max="11528" width="20" style="172" customWidth="1"/>
    <col min="11529" max="11529" width="27.81640625" style="172" customWidth="1"/>
    <col min="11530" max="11531" width="3.1796875" style="172"/>
    <col min="11532" max="11532" width="10.1796875" style="172" bestFit="1" customWidth="1"/>
    <col min="11533" max="11779" width="3.1796875" style="172"/>
    <col min="11780" max="11780" width="15.90625" style="172" customWidth="1"/>
    <col min="11781" max="11781" width="27.81640625" style="172" customWidth="1"/>
    <col min="11782" max="11782" width="51.08984375" style="172" customWidth="1"/>
    <col min="11783" max="11783" width="8.453125" style="172" customWidth="1"/>
    <col min="11784" max="11784" width="20" style="172" customWidth="1"/>
    <col min="11785" max="11785" width="27.81640625" style="172" customWidth="1"/>
    <col min="11786" max="11787" width="3.1796875" style="172"/>
    <col min="11788" max="11788" width="10.1796875" style="172" bestFit="1" customWidth="1"/>
    <col min="11789" max="12035" width="3.1796875" style="172"/>
    <col min="12036" max="12036" width="15.90625" style="172" customWidth="1"/>
    <col min="12037" max="12037" width="27.81640625" style="172" customWidth="1"/>
    <col min="12038" max="12038" width="51.08984375" style="172" customWidth="1"/>
    <col min="12039" max="12039" width="8.453125" style="172" customWidth="1"/>
    <col min="12040" max="12040" width="20" style="172" customWidth="1"/>
    <col min="12041" max="12041" width="27.81640625" style="172" customWidth="1"/>
    <col min="12042" max="12043" width="3.1796875" style="172"/>
    <col min="12044" max="12044" width="10.1796875" style="172" bestFit="1" customWidth="1"/>
    <col min="12045" max="12291" width="3.1796875" style="172"/>
    <col min="12292" max="12292" width="15.90625" style="172" customWidth="1"/>
    <col min="12293" max="12293" width="27.81640625" style="172" customWidth="1"/>
    <col min="12294" max="12294" width="51.08984375" style="172" customWidth="1"/>
    <col min="12295" max="12295" width="8.453125" style="172" customWidth="1"/>
    <col min="12296" max="12296" width="20" style="172" customWidth="1"/>
    <col min="12297" max="12297" width="27.81640625" style="172" customWidth="1"/>
    <col min="12298" max="12299" width="3.1796875" style="172"/>
    <col min="12300" max="12300" width="10.1796875" style="172" bestFit="1" customWidth="1"/>
    <col min="12301" max="12547" width="3.1796875" style="172"/>
    <col min="12548" max="12548" width="15.90625" style="172" customWidth="1"/>
    <col min="12549" max="12549" width="27.81640625" style="172" customWidth="1"/>
    <col min="12550" max="12550" width="51.08984375" style="172" customWidth="1"/>
    <col min="12551" max="12551" width="8.453125" style="172" customWidth="1"/>
    <col min="12552" max="12552" width="20" style="172" customWidth="1"/>
    <col min="12553" max="12553" width="27.81640625" style="172" customWidth="1"/>
    <col min="12554" max="12555" width="3.1796875" style="172"/>
    <col min="12556" max="12556" width="10.1796875" style="172" bestFit="1" customWidth="1"/>
    <col min="12557" max="12803" width="3.1796875" style="172"/>
    <col min="12804" max="12804" width="15.90625" style="172" customWidth="1"/>
    <col min="12805" max="12805" width="27.81640625" style="172" customWidth="1"/>
    <col min="12806" max="12806" width="51.08984375" style="172" customWidth="1"/>
    <col min="12807" max="12807" width="8.453125" style="172" customWidth="1"/>
    <col min="12808" max="12808" width="20" style="172" customWidth="1"/>
    <col min="12809" max="12809" width="27.81640625" style="172" customWidth="1"/>
    <col min="12810" max="12811" width="3.1796875" style="172"/>
    <col min="12812" max="12812" width="10.1796875" style="172" bestFit="1" customWidth="1"/>
    <col min="12813" max="13059" width="3.1796875" style="172"/>
    <col min="13060" max="13060" width="15.90625" style="172" customWidth="1"/>
    <col min="13061" max="13061" width="27.81640625" style="172" customWidth="1"/>
    <col min="13062" max="13062" width="51.08984375" style="172" customWidth="1"/>
    <col min="13063" max="13063" width="8.453125" style="172" customWidth="1"/>
    <col min="13064" max="13064" width="20" style="172" customWidth="1"/>
    <col min="13065" max="13065" width="27.81640625" style="172" customWidth="1"/>
    <col min="13066" max="13067" width="3.1796875" style="172"/>
    <col min="13068" max="13068" width="10.1796875" style="172" bestFit="1" customWidth="1"/>
    <col min="13069" max="13315" width="3.1796875" style="172"/>
    <col min="13316" max="13316" width="15.90625" style="172" customWidth="1"/>
    <col min="13317" max="13317" width="27.81640625" style="172" customWidth="1"/>
    <col min="13318" max="13318" width="51.08984375" style="172" customWidth="1"/>
    <col min="13319" max="13319" width="8.453125" style="172" customWidth="1"/>
    <col min="13320" max="13320" width="20" style="172" customWidth="1"/>
    <col min="13321" max="13321" width="27.81640625" style="172" customWidth="1"/>
    <col min="13322" max="13323" width="3.1796875" style="172"/>
    <col min="13324" max="13324" width="10.1796875" style="172" bestFit="1" customWidth="1"/>
    <col min="13325" max="13571" width="3.1796875" style="172"/>
    <col min="13572" max="13572" width="15.90625" style="172" customWidth="1"/>
    <col min="13573" max="13573" width="27.81640625" style="172" customWidth="1"/>
    <col min="13574" max="13574" width="51.08984375" style="172" customWidth="1"/>
    <col min="13575" max="13575" width="8.453125" style="172" customWidth="1"/>
    <col min="13576" max="13576" width="20" style="172" customWidth="1"/>
    <col min="13577" max="13577" width="27.81640625" style="172" customWidth="1"/>
    <col min="13578" max="13579" width="3.1796875" style="172"/>
    <col min="13580" max="13580" width="10.1796875" style="172" bestFit="1" customWidth="1"/>
    <col min="13581" max="13827" width="3.1796875" style="172"/>
    <col min="13828" max="13828" width="15.90625" style="172" customWidth="1"/>
    <col min="13829" max="13829" width="27.81640625" style="172" customWidth="1"/>
    <col min="13830" max="13830" width="51.08984375" style="172" customWidth="1"/>
    <col min="13831" max="13831" width="8.453125" style="172" customWidth="1"/>
    <col min="13832" max="13832" width="20" style="172" customWidth="1"/>
    <col min="13833" max="13833" width="27.81640625" style="172" customWidth="1"/>
    <col min="13834" max="13835" width="3.1796875" style="172"/>
    <col min="13836" max="13836" width="10.1796875" style="172" bestFit="1" customWidth="1"/>
    <col min="13837" max="14083" width="3.1796875" style="172"/>
    <col min="14084" max="14084" width="15.90625" style="172" customWidth="1"/>
    <col min="14085" max="14085" width="27.81640625" style="172" customWidth="1"/>
    <col min="14086" max="14086" width="51.08984375" style="172" customWidth="1"/>
    <col min="14087" max="14087" width="8.453125" style="172" customWidth="1"/>
    <col min="14088" max="14088" width="20" style="172" customWidth="1"/>
    <col min="14089" max="14089" width="27.81640625" style="172" customWidth="1"/>
    <col min="14090" max="14091" width="3.1796875" style="172"/>
    <col min="14092" max="14092" width="10.1796875" style="172" bestFit="1" customWidth="1"/>
    <col min="14093" max="14339" width="3.1796875" style="172"/>
    <col min="14340" max="14340" width="15.90625" style="172" customWidth="1"/>
    <col min="14341" max="14341" width="27.81640625" style="172" customWidth="1"/>
    <col min="14342" max="14342" width="51.08984375" style="172" customWidth="1"/>
    <col min="14343" max="14343" width="8.453125" style="172" customWidth="1"/>
    <col min="14344" max="14344" width="20" style="172" customWidth="1"/>
    <col min="14345" max="14345" width="27.81640625" style="172" customWidth="1"/>
    <col min="14346" max="14347" width="3.1796875" style="172"/>
    <col min="14348" max="14348" width="10.1796875" style="172" bestFit="1" customWidth="1"/>
    <col min="14349" max="14595" width="3.1796875" style="172"/>
    <col min="14596" max="14596" width="15.90625" style="172" customWidth="1"/>
    <col min="14597" max="14597" width="27.81640625" style="172" customWidth="1"/>
    <col min="14598" max="14598" width="51.08984375" style="172" customWidth="1"/>
    <col min="14599" max="14599" width="8.453125" style="172" customWidth="1"/>
    <col min="14600" max="14600" width="20" style="172" customWidth="1"/>
    <col min="14601" max="14601" width="27.81640625" style="172" customWidth="1"/>
    <col min="14602" max="14603" width="3.1796875" style="172"/>
    <col min="14604" max="14604" width="10.1796875" style="172" bestFit="1" customWidth="1"/>
    <col min="14605" max="14851" width="3.1796875" style="172"/>
    <col min="14852" max="14852" width="15.90625" style="172" customWidth="1"/>
    <col min="14853" max="14853" width="27.81640625" style="172" customWidth="1"/>
    <col min="14854" max="14854" width="51.08984375" style="172" customWidth="1"/>
    <col min="14855" max="14855" width="8.453125" style="172" customWidth="1"/>
    <col min="14856" max="14856" width="20" style="172" customWidth="1"/>
    <col min="14857" max="14857" width="27.81640625" style="172" customWidth="1"/>
    <col min="14858" max="14859" width="3.1796875" style="172"/>
    <col min="14860" max="14860" width="10.1796875" style="172" bestFit="1" customWidth="1"/>
    <col min="14861" max="15107" width="3.1796875" style="172"/>
    <col min="15108" max="15108" width="15.90625" style="172" customWidth="1"/>
    <col min="15109" max="15109" width="27.81640625" style="172" customWidth="1"/>
    <col min="15110" max="15110" width="51.08984375" style="172" customWidth="1"/>
    <col min="15111" max="15111" width="8.453125" style="172" customWidth="1"/>
    <col min="15112" max="15112" width="20" style="172" customWidth="1"/>
    <col min="15113" max="15113" width="27.81640625" style="172" customWidth="1"/>
    <col min="15114" max="15115" width="3.1796875" style="172"/>
    <col min="15116" max="15116" width="10.1796875" style="172" bestFit="1" customWidth="1"/>
    <col min="15117" max="15363" width="3.1796875" style="172"/>
    <col min="15364" max="15364" width="15.90625" style="172" customWidth="1"/>
    <col min="15365" max="15365" width="27.81640625" style="172" customWidth="1"/>
    <col min="15366" max="15366" width="51.08984375" style="172" customWidth="1"/>
    <col min="15367" max="15367" width="8.453125" style="172" customWidth="1"/>
    <col min="15368" max="15368" width="20" style="172" customWidth="1"/>
    <col min="15369" max="15369" width="27.81640625" style="172" customWidth="1"/>
    <col min="15370" max="15371" width="3.1796875" style="172"/>
    <col min="15372" max="15372" width="10.1796875" style="172" bestFit="1" customWidth="1"/>
    <col min="15373" max="15619" width="3.1796875" style="172"/>
    <col min="15620" max="15620" width="15.90625" style="172" customWidth="1"/>
    <col min="15621" max="15621" width="27.81640625" style="172" customWidth="1"/>
    <col min="15622" max="15622" width="51.08984375" style="172" customWidth="1"/>
    <col min="15623" max="15623" width="8.453125" style="172" customWidth="1"/>
    <col min="15624" max="15624" width="20" style="172" customWidth="1"/>
    <col min="15625" max="15625" width="27.81640625" style="172" customWidth="1"/>
    <col min="15626" max="15627" width="3.1796875" style="172"/>
    <col min="15628" max="15628" width="10.1796875" style="172" bestFit="1" customWidth="1"/>
    <col min="15629" max="15875" width="3.1796875" style="172"/>
    <col min="15876" max="15876" width="15.90625" style="172" customWidth="1"/>
    <col min="15877" max="15877" width="27.81640625" style="172" customWidth="1"/>
    <col min="15878" max="15878" width="51.08984375" style="172" customWidth="1"/>
    <col min="15879" max="15879" width="8.453125" style="172" customWidth="1"/>
    <col min="15880" max="15880" width="20" style="172" customWidth="1"/>
    <col min="15881" max="15881" width="27.81640625" style="172" customWidth="1"/>
    <col min="15882" max="15883" width="3.1796875" style="172"/>
    <col min="15884" max="15884" width="10.1796875" style="172" bestFit="1" customWidth="1"/>
    <col min="15885" max="16131" width="3.1796875" style="172"/>
    <col min="16132" max="16132" width="15.90625" style="172" customWidth="1"/>
    <col min="16133" max="16133" width="27.81640625" style="172" customWidth="1"/>
    <col min="16134" max="16134" width="51.08984375" style="172" customWidth="1"/>
    <col min="16135" max="16135" width="8.453125" style="172" customWidth="1"/>
    <col min="16136" max="16136" width="20" style="172" customWidth="1"/>
    <col min="16137" max="16137" width="27.81640625" style="172" customWidth="1"/>
    <col min="16138" max="16139" width="3.1796875" style="172"/>
    <col min="16140" max="16140" width="10.1796875" style="172" bestFit="1" customWidth="1"/>
    <col min="16141" max="16384" width="3.1796875" style="172"/>
  </cols>
  <sheetData>
    <row r="1" spans="1:27" ht="15" customHeight="1">
      <c r="B1" s="246"/>
      <c r="C1" s="246"/>
      <c r="D1" s="247"/>
      <c r="E1" s="247"/>
      <c r="F1" s="247"/>
      <c r="G1" s="247"/>
      <c r="H1" s="247"/>
      <c r="I1" s="247"/>
    </row>
    <row r="2" spans="1:27" s="251" customFormat="1" ht="20.100000000000001" customHeight="1">
      <c r="A2" s="248"/>
      <c r="B2" s="243" t="s">
        <v>289</v>
      </c>
      <c r="C2" s="235" t="s">
        <v>448</v>
      </c>
      <c r="D2" s="249"/>
      <c r="E2" s="249"/>
      <c r="F2" s="250"/>
      <c r="G2" s="338" t="s">
        <v>87</v>
      </c>
      <c r="H2" s="339">
        <v>0.22159999999999999</v>
      </c>
      <c r="I2" s="176"/>
      <c r="K2" s="252"/>
      <c r="L2" s="252"/>
    </row>
    <row r="3" spans="1:27" s="251" customFormat="1" ht="20.100000000000001" customHeight="1">
      <c r="A3" s="248"/>
      <c r="B3" s="245" t="s">
        <v>88</v>
      </c>
      <c r="C3" s="236" t="s">
        <v>854</v>
      </c>
      <c r="D3" s="237"/>
      <c r="E3" s="237"/>
      <c r="F3" s="238"/>
      <c r="G3" s="340" t="s">
        <v>89</v>
      </c>
      <c r="H3" s="341">
        <v>0.15279999999999999</v>
      </c>
      <c r="I3" s="176"/>
      <c r="K3" s="253"/>
      <c r="L3" s="253"/>
    </row>
    <row r="4" spans="1:27" s="251" customFormat="1" ht="20.100000000000001" customHeight="1">
      <c r="A4" s="248"/>
      <c r="B4" s="245" t="s">
        <v>90</v>
      </c>
      <c r="C4" s="236" t="s">
        <v>855</v>
      </c>
      <c r="D4" s="237"/>
      <c r="E4" s="237"/>
      <c r="F4" s="238"/>
      <c r="G4" s="342" t="s">
        <v>85</v>
      </c>
      <c r="H4" s="341" t="s">
        <v>91</v>
      </c>
      <c r="I4" s="176"/>
      <c r="K4" s="252"/>
      <c r="L4" s="252"/>
    </row>
    <row r="5" spans="1:27" s="251" customFormat="1" ht="20.100000000000001" customHeight="1">
      <c r="A5" s="248"/>
      <c r="B5" s="245" t="s">
        <v>92</v>
      </c>
      <c r="C5" s="236" t="s">
        <v>927</v>
      </c>
      <c r="D5" s="237"/>
      <c r="E5" s="237"/>
      <c r="F5" s="238"/>
      <c r="G5" s="343" t="s">
        <v>285</v>
      </c>
      <c r="H5" s="341" t="s">
        <v>283</v>
      </c>
      <c r="I5" s="176"/>
      <c r="K5" s="254"/>
      <c r="L5" s="244"/>
    </row>
    <row r="6" spans="1:27" s="251" customFormat="1" ht="20.100000000000001" customHeight="1">
      <c r="A6" s="248"/>
      <c r="B6" s="255" t="s">
        <v>130</v>
      </c>
      <c r="C6" s="256" t="s">
        <v>290</v>
      </c>
      <c r="D6" s="256"/>
      <c r="E6" s="256"/>
      <c r="F6" s="257"/>
      <c r="G6" s="344" t="s">
        <v>288</v>
      </c>
      <c r="H6" s="345" t="s">
        <v>284</v>
      </c>
      <c r="I6" s="176"/>
      <c r="K6" s="413"/>
      <c r="L6" s="413"/>
      <c r="M6" s="414"/>
    </row>
    <row r="7" spans="1:27" ht="30" customHeight="1">
      <c r="B7" s="258" t="s">
        <v>2</v>
      </c>
      <c r="C7" s="419" t="s">
        <v>8</v>
      </c>
      <c r="D7" s="419"/>
      <c r="E7" s="258" t="s">
        <v>217</v>
      </c>
      <c r="F7" s="258" t="s">
        <v>218</v>
      </c>
      <c r="G7" s="258" t="s">
        <v>216</v>
      </c>
      <c r="H7" s="258" t="s">
        <v>219</v>
      </c>
      <c r="I7" s="176"/>
      <c r="K7" s="415"/>
      <c r="L7" s="415"/>
      <c r="M7" s="415"/>
    </row>
    <row r="8" spans="1:27" ht="30" customHeight="1">
      <c r="B8" s="259">
        <v>1</v>
      </c>
      <c r="C8" s="260" t="str">
        <f>VLOOKUP(B8,PLAN_ORÇAM!$C$9:$L$612,4,FALSE)</f>
        <v>ADMINISTRAÇÃO LOCAL</v>
      </c>
      <c r="D8" s="261"/>
      <c r="E8" s="262" t="e">
        <f>F8/$F$24</f>
        <v>#DIV/0!</v>
      </c>
      <c r="F8" s="263">
        <f>IFERROR(VLOOKUP(B8,PLAN_ORÇAM!$C$9:$L$612,8,FALSE),0)</f>
        <v>0</v>
      </c>
      <c r="G8" s="262" t="e">
        <f>H8/$H$24</f>
        <v>#DIV/0!</v>
      </c>
      <c r="H8" s="264">
        <f>IFERROR(VLOOKUP(B8,PLAN_ORÇAM!$C$9:$L$612,10,FALSE),0)</f>
        <v>0</v>
      </c>
      <c r="I8" s="265"/>
      <c r="J8" s="174"/>
      <c r="K8" s="371"/>
      <c r="L8" s="371"/>
      <c r="M8" s="415"/>
      <c r="U8" s="267"/>
      <c r="W8" s="266"/>
      <c r="X8" s="266"/>
      <c r="Y8" s="266"/>
      <c r="Z8" s="266"/>
      <c r="AA8" s="174"/>
    </row>
    <row r="9" spans="1:27" ht="30" customHeight="1">
      <c r="B9" s="259">
        <v>2</v>
      </c>
      <c r="C9" s="260" t="str">
        <f>VLOOKUP(B9,PLAN_ORÇAM!$C$9:$L$612,4,FALSE)</f>
        <v>INSTALAÇÕES DO CANTEIRO DE OBRAS</v>
      </c>
      <c r="D9" s="261"/>
      <c r="E9" s="262" t="e">
        <f>F9/$F$24</f>
        <v>#DIV/0!</v>
      </c>
      <c r="F9" s="263">
        <f>IFERROR(VLOOKUP(B9,PLAN_ORÇAM!$C$9:$L$612,8,FALSE),0)</f>
        <v>0</v>
      </c>
      <c r="G9" s="262" t="e">
        <f>H9/$H$24</f>
        <v>#DIV/0!</v>
      </c>
      <c r="H9" s="264">
        <f>IFERROR(VLOOKUP(B9,PLAN_ORÇAM!$C$9:$L$612,10,FALSE),0)</f>
        <v>0</v>
      </c>
      <c r="I9" s="265"/>
      <c r="J9" s="174"/>
      <c r="K9" s="377"/>
      <c r="L9" s="373"/>
      <c r="M9" s="415"/>
      <c r="W9" s="266"/>
      <c r="X9" s="266"/>
      <c r="Y9" s="266"/>
      <c r="Z9" s="266"/>
      <c r="AA9" s="174"/>
    </row>
    <row r="10" spans="1:27" ht="30" customHeight="1">
      <c r="B10" s="259">
        <v>3</v>
      </c>
      <c r="C10" s="260" t="str">
        <f>VLOOKUP(B10,PLAN_ORÇAM!$C$9:$L$612,4,FALSE)</f>
        <v>MOBILIZAÇÃO E DESMOBILIZAÇÃO</v>
      </c>
      <c r="D10" s="261"/>
      <c r="E10" s="262" t="e">
        <f>F10/$F$24</f>
        <v>#DIV/0!</v>
      </c>
      <c r="F10" s="263">
        <f>IFERROR(VLOOKUP(B10,PLAN_ORÇAM!$C$9:$L$612,8,FALSE),0)</f>
        <v>0</v>
      </c>
      <c r="G10" s="262" t="e">
        <f>H10/$H$24</f>
        <v>#DIV/0!</v>
      </c>
      <c r="H10" s="264">
        <f>IFERROR(VLOOKUP(B10,PLAN_ORÇAM!$C$9:$L$612,10,FALSE),0)</f>
        <v>0</v>
      </c>
      <c r="I10" s="265"/>
      <c r="J10" s="174"/>
      <c r="K10" s="371"/>
      <c r="L10" s="371"/>
      <c r="M10" s="415"/>
      <c r="W10" s="266"/>
      <c r="X10" s="266"/>
      <c r="Y10" s="266"/>
      <c r="Z10" s="266"/>
      <c r="AA10" s="174"/>
    </row>
    <row r="11" spans="1:27" ht="30" customHeight="1">
      <c r="B11" s="259">
        <v>4</v>
      </c>
      <c r="C11" s="260" t="str">
        <f>VLOOKUP(B11,PLAN_ORÇAM!$C$9:$L$612,4,FALSE)</f>
        <v>TERRAPLENAGEM</v>
      </c>
      <c r="D11" s="261"/>
      <c r="E11" s="262" t="e">
        <f>F11/$F$24</f>
        <v>#DIV/0!</v>
      </c>
      <c r="F11" s="263">
        <f>IFERROR(VLOOKUP(B11,PLAN_ORÇAM!$C$9:$L$612,8,FALSE),0)</f>
        <v>0</v>
      </c>
      <c r="G11" s="262" t="e">
        <f>H11/$H$24</f>
        <v>#DIV/0!</v>
      </c>
      <c r="H11" s="264">
        <f>IFERROR(VLOOKUP(B11,PLAN_ORÇAM!$C$9:$L$612,10,FALSE),0)</f>
        <v>0</v>
      </c>
      <c r="I11" s="265"/>
      <c r="J11" s="174"/>
      <c r="K11" s="377"/>
      <c r="L11" s="373"/>
      <c r="M11" s="415"/>
      <c r="O11" s="171"/>
      <c r="P11" s="298"/>
      <c r="W11" s="266"/>
      <c r="X11" s="266"/>
      <c r="Y11" s="266"/>
      <c r="Z11" s="266"/>
      <c r="AA11" s="174"/>
    </row>
    <row r="12" spans="1:27" ht="30" customHeight="1">
      <c r="B12" s="259">
        <v>5</v>
      </c>
      <c r="C12" s="260" t="str">
        <f>VLOOKUP(B12,PLAN_ORÇAM!$C$9:$L$612,4,FALSE)</f>
        <v>REDE DE DRENAGEM PLUVIAL</v>
      </c>
      <c r="D12" s="261"/>
      <c r="E12" s="262" t="e">
        <f t="shared" ref="E12:E19" si="0">F12/$F$24</f>
        <v>#DIV/0!</v>
      </c>
      <c r="F12" s="263">
        <f>IFERROR(VLOOKUP(B12,PLAN_ORÇAM!$C$9:$L$612,8,FALSE),0)</f>
        <v>0</v>
      </c>
      <c r="G12" s="262" t="e">
        <f t="shared" ref="G12:G19" si="1">H12/$H$24</f>
        <v>#DIV/0!</v>
      </c>
      <c r="H12" s="264">
        <f>IFERROR(VLOOKUP(B12,PLAN_ORÇAM!$C$9:$L$612,10,FALSE),0)</f>
        <v>0</v>
      </c>
      <c r="I12" s="265"/>
      <c r="J12" s="174"/>
      <c r="K12" s="416"/>
      <c r="L12" s="416"/>
      <c r="M12" s="415"/>
      <c r="O12" s="171"/>
      <c r="P12" s="298"/>
      <c r="W12" s="266"/>
      <c r="X12" s="266"/>
      <c r="Y12" s="266"/>
      <c r="Z12" s="266"/>
      <c r="AA12" s="174"/>
    </row>
    <row r="13" spans="1:27" ht="30" customHeight="1">
      <c r="B13" s="259">
        <v>6</v>
      </c>
      <c r="C13" s="260" t="str">
        <f>VLOOKUP(B13,PLAN_ORÇAM!$C$9:$L$612,4,FALSE)</f>
        <v>REDE DE ESGOTO SANITÁRIO</v>
      </c>
      <c r="D13" s="261"/>
      <c r="E13" s="262" t="e">
        <f t="shared" si="0"/>
        <v>#DIV/0!</v>
      </c>
      <c r="F13" s="263">
        <f>IFERROR(VLOOKUP(B13,PLAN_ORÇAM!$C$9:$L$612,8,FALSE),0)</f>
        <v>0</v>
      </c>
      <c r="G13" s="262" t="e">
        <f t="shared" si="1"/>
        <v>#DIV/0!</v>
      </c>
      <c r="H13" s="264">
        <f>IFERROR(VLOOKUP(B13,PLAN_ORÇAM!$C$9:$L$612,10,FALSE),0)</f>
        <v>0</v>
      </c>
      <c r="I13" s="265"/>
      <c r="J13" s="174"/>
      <c r="K13" s="388"/>
      <c r="L13" s="388"/>
      <c r="M13" s="415"/>
      <c r="O13" s="171"/>
      <c r="P13" s="298"/>
      <c r="W13" s="266"/>
      <c r="X13" s="266"/>
      <c r="Y13" s="266"/>
      <c r="Z13" s="266"/>
      <c r="AA13" s="174"/>
    </row>
    <row r="14" spans="1:27" ht="30" customHeight="1">
      <c r="B14" s="259">
        <v>7</v>
      </c>
      <c r="C14" s="260" t="str">
        <f>VLOOKUP(B14,PLAN_ORÇAM!$C$9:$L$612,4,FALSE)</f>
        <v>REDE DE ÁGUA POTÁVEL</v>
      </c>
      <c r="D14" s="261"/>
      <c r="E14" s="262" t="e">
        <f t="shared" si="0"/>
        <v>#DIV/0!</v>
      </c>
      <c r="F14" s="263">
        <f>IFERROR(VLOOKUP(B14,PLAN_ORÇAM!$C$9:$L$612,8,FALSE),0)</f>
        <v>0</v>
      </c>
      <c r="G14" s="262" t="e">
        <f t="shared" si="1"/>
        <v>#DIV/0!</v>
      </c>
      <c r="H14" s="264">
        <f>IFERROR(VLOOKUP(B14,PLAN_ORÇAM!$C$9:$L$612,10,FALSE),0)</f>
        <v>0</v>
      </c>
      <c r="I14" s="265"/>
      <c r="J14" s="174"/>
      <c r="K14" s="193"/>
      <c r="L14" s="416"/>
      <c r="M14" s="417"/>
      <c r="W14" s="266"/>
      <c r="X14" s="266"/>
      <c r="Y14" s="266"/>
      <c r="Z14" s="266"/>
      <c r="AA14" s="174"/>
    </row>
    <row r="15" spans="1:27" ht="30" customHeight="1">
      <c r="B15" s="259">
        <v>8</v>
      </c>
      <c r="C15" s="260" t="str">
        <f>VLOOKUP(B15,PLAN_ORÇAM!$C$9:$L$612,4,FALSE)</f>
        <v>REDE DE ENERGIA ELÉTRICA</v>
      </c>
      <c r="D15" s="261"/>
      <c r="E15" s="262" t="e">
        <f t="shared" si="0"/>
        <v>#DIV/0!</v>
      </c>
      <c r="F15" s="263">
        <f>IFERROR(VLOOKUP(B15,PLAN_ORÇAM!$C$9:$L$612,8,FALSE),0)</f>
        <v>0</v>
      </c>
      <c r="G15" s="262" t="e">
        <f t="shared" si="1"/>
        <v>#DIV/0!</v>
      </c>
      <c r="H15" s="264">
        <f>IFERROR(VLOOKUP(B15,PLAN_ORÇAM!$C$9:$L$612,10,FALSE),0)</f>
        <v>0</v>
      </c>
      <c r="I15" s="265"/>
      <c r="J15" s="174"/>
      <c r="K15" s="193"/>
      <c r="L15" s="418"/>
      <c r="M15" s="417"/>
    </row>
    <row r="16" spans="1:27" ht="30" customHeight="1">
      <c r="B16" s="259">
        <v>9</v>
      </c>
      <c r="C16" s="260" t="str">
        <f>VLOOKUP(B16,PLAN_ORÇAM!$C$9:$L$612,4,FALSE)</f>
        <v>PAVIMENTAÇÃO</v>
      </c>
      <c r="D16" s="261"/>
      <c r="E16" s="299" t="e">
        <f t="shared" si="0"/>
        <v>#DIV/0!</v>
      </c>
      <c r="F16" s="300">
        <f>IFERROR(VLOOKUP(B16,PLAN_ORÇAM!$C$9:$L$612,8,FALSE),0)</f>
        <v>0</v>
      </c>
      <c r="G16" s="299" t="e">
        <f t="shared" si="1"/>
        <v>#DIV/0!</v>
      </c>
      <c r="H16" s="301">
        <f>IFERROR(VLOOKUP(B16,PLAN_ORÇAM!$C$9:$L$612,10,FALSE),0)</f>
        <v>0</v>
      </c>
      <c r="I16" s="265"/>
      <c r="J16" s="174"/>
      <c r="K16" s="193"/>
      <c r="L16" s="268"/>
      <c r="M16" s="298"/>
      <c r="N16" s="171"/>
      <c r="O16" s="171"/>
      <c r="W16" s="266"/>
      <c r="X16" s="266"/>
      <c r="Y16" s="266"/>
      <c r="Z16" s="266"/>
      <c r="AA16" s="174"/>
    </row>
    <row r="17" spans="1:16" ht="30" customHeight="1">
      <c r="B17" s="259">
        <v>10</v>
      </c>
      <c r="C17" s="260" t="str">
        <f>VLOOKUP(B17,PLAN_ORÇAM!$C$9:$L$612,4,FALSE)</f>
        <v>MURO DE CONTENÇÃO EM CONCRETO ARMADO</v>
      </c>
      <c r="D17" s="261"/>
      <c r="E17" s="262" t="e">
        <f>F17/$F$24</f>
        <v>#DIV/0!</v>
      </c>
      <c r="F17" s="263">
        <f>IFERROR(VLOOKUP(B17,PLAN_ORÇAM!$C$9:$L$612,8,FALSE),0)</f>
        <v>0</v>
      </c>
      <c r="G17" s="262" t="e">
        <f>H17/$H$24</f>
        <v>#DIV/0!</v>
      </c>
      <c r="H17" s="264">
        <f>IFERROR(VLOOKUP(B17,PLAN_ORÇAM!$C$9:$L$612,10,FALSE),0)</f>
        <v>0</v>
      </c>
      <c r="I17" s="265"/>
      <c r="J17" s="174"/>
      <c r="K17" s="193"/>
      <c r="L17" s="268"/>
      <c r="M17" s="298"/>
    </row>
    <row r="18" spans="1:16" ht="30" customHeight="1">
      <c r="B18" s="259">
        <v>11</v>
      </c>
      <c r="C18" s="260" t="str">
        <f>VLOOKUP(B18,PLAN_ORÇAM!$C$9:$L$612,4,FALSE)</f>
        <v>SINALIZAÇÃO VIÁRIA</v>
      </c>
      <c r="D18" s="261"/>
      <c r="E18" s="262" t="e">
        <f t="shared" si="0"/>
        <v>#DIV/0!</v>
      </c>
      <c r="F18" s="263">
        <f>IFERROR(VLOOKUP(B18,PLAN_ORÇAM!$C$9:$L$612,8,FALSE),0)</f>
        <v>0</v>
      </c>
      <c r="G18" s="262" t="e">
        <f t="shared" si="1"/>
        <v>#DIV/0!</v>
      </c>
      <c r="H18" s="264">
        <f>IFERROR(VLOOKUP(B18,PLAN_ORÇAM!$C$9:$L$612,10,FALSE),0)</f>
        <v>0</v>
      </c>
      <c r="I18" s="265"/>
      <c r="J18" s="174"/>
      <c r="K18" s="193"/>
      <c r="L18" s="268"/>
      <c r="M18" s="298"/>
      <c r="N18" s="171"/>
      <c r="O18" s="171"/>
    </row>
    <row r="19" spans="1:16" ht="30" customHeight="1">
      <c r="B19" s="259">
        <v>12</v>
      </c>
      <c r="C19" s="260" t="str">
        <f>VLOOKUP(B19,PLAN_ORÇAM!$C$9:$L$612,4,FALSE)</f>
        <v>URBANIZAÇÃO</v>
      </c>
      <c r="D19" s="261"/>
      <c r="E19" s="262" t="e">
        <f t="shared" si="0"/>
        <v>#DIV/0!</v>
      </c>
      <c r="F19" s="263">
        <f>IFERROR(VLOOKUP(B19,PLAN_ORÇAM!$C$9:$L$612,8,FALSE),0)</f>
        <v>0</v>
      </c>
      <c r="G19" s="262" t="e">
        <f t="shared" si="1"/>
        <v>#DIV/0!</v>
      </c>
      <c r="H19" s="264">
        <f>IFERROR(VLOOKUP(B19,PLAN_ORÇAM!$C$9:$L$612,10,FALSE),0)</f>
        <v>0</v>
      </c>
      <c r="I19" s="265"/>
      <c r="J19" s="174"/>
      <c r="K19" s="193"/>
      <c r="L19" s="268"/>
      <c r="M19" s="298"/>
      <c r="N19" s="171"/>
      <c r="O19" s="171"/>
      <c r="P19" s="298"/>
    </row>
    <row r="20" spans="1:16" ht="30" customHeight="1">
      <c r="B20" s="259">
        <v>13</v>
      </c>
      <c r="C20" s="260" t="str">
        <f>VLOOKUP(B20,PLAN_ORÇAM!$C$9:$L$612,4,FALSE)</f>
        <v>SERVIÇOS COMPLEMENTARES</v>
      </c>
      <c r="D20" s="261"/>
      <c r="E20" s="262" t="e">
        <f t="shared" ref="E20" si="2">F20/$F$24</f>
        <v>#DIV/0!</v>
      </c>
      <c r="F20" s="263">
        <f>IFERROR(VLOOKUP(B20,PLAN_ORÇAM!$C$9:$L$612,8,FALSE),0)</f>
        <v>0</v>
      </c>
      <c r="G20" s="262" t="e">
        <f t="shared" ref="G20" si="3">H20/$H$24</f>
        <v>#DIV/0!</v>
      </c>
      <c r="H20" s="264">
        <f>IFERROR(VLOOKUP(B20,PLAN_ORÇAM!$C$9:$L$612,10,FALSE),0)</f>
        <v>0</v>
      </c>
      <c r="I20" s="265"/>
      <c r="J20" s="174"/>
      <c r="K20" s="193"/>
      <c r="L20" s="268"/>
      <c r="M20" s="298"/>
    </row>
    <row r="21" spans="1:16" ht="30" customHeight="1">
      <c r="B21" s="259">
        <v>14</v>
      </c>
      <c r="C21" s="260" t="str">
        <f>VLOOKUP(B21,PLAN_ORÇAM!$C$9:$L$612,4,FALSE)</f>
        <v>ESTAÇÃO ELEVATÓRIA DE ESGOTO BRUTO - EEEB</v>
      </c>
      <c r="D21" s="261"/>
      <c r="E21" s="262" t="e">
        <f t="shared" ref="E21" si="4">F21/$F$24</f>
        <v>#DIV/0!</v>
      </c>
      <c r="F21" s="263">
        <f>IFERROR(VLOOKUP(B21,PLAN_ORÇAM!$C$9:$L$612,8,FALSE),0)</f>
        <v>0</v>
      </c>
      <c r="G21" s="262" t="e">
        <f t="shared" ref="G21" si="5">H21/$H$24</f>
        <v>#DIV/0!</v>
      </c>
      <c r="H21" s="264">
        <f>IFERROR(VLOOKUP(B21,PLAN_ORÇAM!$C$9:$L$612,10,FALSE),0)</f>
        <v>0</v>
      </c>
      <c r="I21" s="265"/>
      <c r="J21" s="174"/>
      <c r="K21" s="193"/>
      <c r="L21" s="268"/>
      <c r="M21" s="298"/>
    </row>
    <row r="22" spans="1:16" ht="30" customHeight="1">
      <c r="B22" s="259">
        <v>15</v>
      </c>
      <c r="C22" s="260" t="str">
        <f>VLOOKUP(B22,PLAN_ORÇAM!$C$9:$L$612,4,FALSE)</f>
        <v>LINHA DE RECALQUE DE ESGOTO</v>
      </c>
      <c r="D22" s="261"/>
      <c r="E22" s="262" t="e">
        <f t="shared" ref="E22" si="6">F22/$F$24</f>
        <v>#DIV/0!</v>
      </c>
      <c r="F22" s="263">
        <f>IFERROR(VLOOKUP(B22,PLAN_ORÇAM!$C$9:$L$612,8,FALSE),0)</f>
        <v>0</v>
      </c>
      <c r="G22" s="262" t="e">
        <f t="shared" ref="G22" si="7">H22/$H$24</f>
        <v>#DIV/0!</v>
      </c>
      <c r="H22" s="264">
        <f>IFERROR(VLOOKUP(B22,PLAN_ORÇAM!$C$9:$L$612,10,FALSE),0)</f>
        <v>0</v>
      </c>
      <c r="I22" s="265"/>
      <c r="J22" s="174"/>
      <c r="K22" s="193"/>
      <c r="L22" s="416"/>
      <c r="M22" s="417"/>
    </row>
    <row r="23" spans="1:16" ht="30" customHeight="1">
      <c r="B23" s="259"/>
      <c r="C23" s="260"/>
      <c r="D23" s="261"/>
      <c r="E23" s="262"/>
      <c r="F23" s="263"/>
      <c r="G23" s="262"/>
      <c r="H23" s="264"/>
      <c r="I23" s="265"/>
      <c r="J23" s="174"/>
      <c r="K23" s="193"/>
      <c r="L23" s="416"/>
      <c r="M23" s="417"/>
    </row>
    <row r="24" spans="1:16" ht="30" customHeight="1">
      <c r="A24" s="268"/>
      <c r="B24" s="230"/>
      <c r="C24" s="233" t="s">
        <v>94</v>
      </c>
      <c r="D24" s="234"/>
      <c r="E24" s="231" t="e">
        <f>SUBTOTAL(9,E8:E23)</f>
        <v>#DIV/0!</v>
      </c>
      <c r="F24" s="232">
        <f>SUBTOTAL(9,F8:F23)</f>
        <v>0</v>
      </c>
      <c r="G24" s="231" t="e">
        <f>SUBTOTAL(9,G8:G23)</f>
        <v>#DIV/0!</v>
      </c>
      <c r="H24" s="232">
        <f>SUBTOTAL(9,H8:H23)</f>
        <v>0</v>
      </c>
      <c r="I24" s="316"/>
      <c r="J24" s="174"/>
      <c r="K24" s="193"/>
      <c r="L24" s="193"/>
      <c r="M24" s="266"/>
      <c r="N24" s="269"/>
    </row>
    <row r="25" spans="1:16" ht="30" customHeight="1">
      <c r="B25" s="270"/>
      <c r="C25" s="271"/>
      <c r="D25" s="271"/>
      <c r="E25" s="271"/>
      <c r="F25" s="271"/>
      <c r="G25" s="272"/>
      <c r="H25" s="273"/>
      <c r="I25" s="274"/>
      <c r="K25" s="266"/>
      <c r="L25" s="266"/>
      <c r="M25" s="266"/>
    </row>
    <row r="26" spans="1:16" ht="30" customHeight="1">
      <c r="B26" s="275"/>
      <c r="C26" s="276"/>
      <c r="D26" s="276"/>
      <c r="E26" s="276"/>
      <c r="F26" s="276"/>
      <c r="G26" s="277"/>
      <c r="H26" s="278"/>
      <c r="I26" s="274"/>
      <c r="K26" s="266"/>
      <c r="L26" s="266"/>
      <c r="M26" s="266"/>
    </row>
    <row r="27" spans="1:16" ht="30" customHeight="1">
      <c r="B27" s="275"/>
      <c r="C27" s="276"/>
      <c r="D27" s="276"/>
      <c r="E27" s="276"/>
      <c r="F27" s="276"/>
      <c r="G27" s="277"/>
      <c r="H27" s="278"/>
      <c r="I27" s="274"/>
      <c r="K27" s="266"/>
      <c r="L27" s="266"/>
      <c r="M27" s="266"/>
    </row>
    <row r="28" spans="1:16" ht="30" customHeight="1">
      <c r="B28" s="275"/>
      <c r="C28" s="276"/>
      <c r="D28" s="276"/>
      <c r="E28" s="276"/>
      <c r="F28" s="276"/>
      <c r="G28" s="277"/>
      <c r="H28" s="278"/>
      <c r="I28" s="274"/>
      <c r="K28" s="266"/>
      <c r="L28" s="266"/>
      <c r="M28" s="266"/>
    </row>
    <row r="29" spans="1:16" ht="30" customHeight="1">
      <c r="B29" s="275"/>
      <c r="C29" s="276"/>
      <c r="D29" s="276"/>
      <c r="E29" s="276"/>
      <c r="F29" s="276"/>
      <c r="G29" s="277"/>
      <c r="H29" s="278"/>
      <c r="I29" s="274"/>
      <c r="K29" s="174"/>
      <c r="L29" s="174"/>
      <c r="M29" s="174"/>
    </row>
    <row r="30" spans="1:16" ht="30" customHeight="1">
      <c r="B30" s="275"/>
      <c r="C30" s="276"/>
      <c r="D30" s="276"/>
      <c r="E30" s="276"/>
      <c r="F30" s="276"/>
      <c r="G30" s="277"/>
      <c r="H30" s="278"/>
      <c r="I30" s="274"/>
      <c r="K30" s="174"/>
      <c r="L30" s="174"/>
      <c r="M30" s="174"/>
    </row>
    <row r="31" spans="1:16" ht="30" customHeight="1">
      <c r="B31" s="275"/>
      <c r="C31" s="276"/>
      <c r="D31" s="276"/>
      <c r="E31" s="276"/>
      <c r="F31" s="276"/>
      <c r="G31" s="277"/>
      <c r="H31" s="278"/>
      <c r="I31" s="274"/>
      <c r="K31" s="174"/>
      <c r="L31" s="174"/>
      <c r="M31" s="174"/>
    </row>
    <row r="32" spans="1:16" ht="30" customHeight="1">
      <c r="B32" s="275"/>
      <c r="C32" s="276"/>
      <c r="D32" s="276"/>
      <c r="E32" s="276"/>
      <c r="F32" s="276"/>
      <c r="G32" s="277"/>
      <c r="H32" s="278"/>
      <c r="I32" s="274"/>
      <c r="K32" s="174"/>
      <c r="L32" s="174"/>
      <c r="M32" s="174"/>
    </row>
    <row r="33" spans="2:13" ht="30" customHeight="1">
      <c r="B33" s="275"/>
      <c r="C33" s="276"/>
      <c r="D33" s="276"/>
      <c r="E33" s="276"/>
      <c r="F33" s="276"/>
      <c r="G33" s="277"/>
      <c r="H33" s="278"/>
      <c r="I33" s="274"/>
      <c r="K33" s="174"/>
      <c r="L33" s="174"/>
      <c r="M33" s="174"/>
    </row>
    <row r="34" spans="2:13" ht="30" customHeight="1">
      <c r="B34" s="275"/>
      <c r="C34" s="276"/>
      <c r="D34" s="276"/>
      <c r="E34" s="276"/>
      <c r="F34" s="276"/>
      <c r="G34" s="277"/>
      <c r="H34" s="278"/>
      <c r="I34" s="274"/>
      <c r="K34" s="174"/>
      <c r="L34" s="174"/>
      <c r="M34" s="174"/>
    </row>
    <row r="35" spans="2:13" ht="30" customHeight="1">
      <c r="B35" s="275"/>
      <c r="C35" s="276"/>
      <c r="D35" s="276"/>
      <c r="E35" s="276"/>
      <c r="F35" s="276"/>
      <c r="G35" s="277"/>
      <c r="H35" s="278"/>
      <c r="I35" s="274"/>
      <c r="K35" s="174"/>
      <c r="L35" s="174"/>
      <c r="M35" s="174"/>
    </row>
    <row r="36" spans="2:13" ht="30" customHeight="1">
      <c r="B36" s="275"/>
      <c r="C36" s="276"/>
      <c r="D36" s="276"/>
      <c r="E36" s="276"/>
      <c r="F36" s="276"/>
      <c r="G36" s="277"/>
      <c r="H36" s="278"/>
      <c r="I36" s="274"/>
      <c r="K36" s="174"/>
      <c r="L36" s="174"/>
      <c r="M36" s="174"/>
    </row>
    <row r="37" spans="2:13" ht="30" customHeight="1">
      <c r="B37" s="275"/>
      <c r="C37" s="276"/>
      <c r="D37" s="276"/>
      <c r="E37" s="276"/>
      <c r="F37" s="276"/>
      <c r="G37" s="277"/>
      <c r="H37" s="278"/>
      <c r="I37" s="274"/>
      <c r="K37" s="174"/>
      <c r="L37" s="174"/>
      <c r="M37" s="174"/>
    </row>
    <row r="38" spans="2:13" ht="30" customHeight="1">
      <c r="B38" s="275"/>
      <c r="C38" s="276"/>
      <c r="D38" s="276"/>
      <c r="E38" s="276"/>
      <c r="F38" s="276"/>
      <c r="G38" s="277"/>
      <c r="H38" s="278"/>
      <c r="I38" s="274"/>
      <c r="K38" s="174"/>
      <c r="L38" s="174"/>
      <c r="M38" s="174"/>
    </row>
    <row r="39" spans="2:13" ht="30" customHeight="1">
      <c r="B39" s="275"/>
      <c r="C39" s="276"/>
      <c r="D39" s="276"/>
      <c r="E39" s="276"/>
      <c r="F39" s="276"/>
      <c r="G39" s="277"/>
      <c r="H39" s="278"/>
      <c r="I39" s="274"/>
      <c r="K39" s="174"/>
      <c r="L39" s="174"/>
      <c r="M39" s="174"/>
    </row>
    <row r="40" spans="2:13" ht="30" customHeight="1">
      <c r="B40" s="275"/>
      <c r="C40" s="276"/>
      <c r="D40" s="276"/>
      <c r="E40" s="276"/>
      <c r="F40" s="276"/>
      <c r="G40" s="277"/>
      <c r="H40" s="278"/>
      <c r="I40" s="274"/>
      <c r="K40" s="174"/>
      <c r="L40" s="174"/>
      <c r="M40" s="174"/>
    </row>
    <row r="41" spans="2:13" ht="30" customHeight="1">
      <c r="B41" s="275"/>
      <c r="C41" s="276"/>
      <c r="D41" s="276"/>
      <c r="E41" s="276"/>
      <c r="F41" s="276"/>
      <c r="G41" s="277"/>
      <c r="H41" s="278"/>
      <c r="I41" s="274"/>
      <c r="K41" s="174"/>
      <c r="L41" s="174"/>
      <c r="M41" s="174"/>
    </row>
    <row r="42" spans="2:13" ht="30" customHeight="1">
      <c r="B42" s="275"/>
      <c r="C42" s="276"/>
      <c r="D42" s="276"/>
      <c r="E42" s="276"/>
      <c r="F42" s="276"/>
      <c r="G42" s="277"/>
      <c r="H42" s="278"/>
      <c r="I42" s="274"/>
      <c r="K42" s="174"/>
      <c r="L42" s="174"/>
      <c r="M42" s="174"/>
    </row>
    <row r="43" spans="2:13" ht="30" customHeight="1">
      <c r="B43" s="275"/>
      <c r="C43" s="276"/>
      <c r="D43" s="276"/>
      <c r="E43" s="276"/>
      <c r="F43" s="276"/>
      <c r="G43" s="277"/>
      <c r="H43" s="278"/>
      <c r="I43" s="274"/>
      <c r="K43" s="174"/>
      <c r="L43" s="174"/>
      <c r="M43" s="174"/>
    </row>
    <row r="44" spans="2:13" ht="30" customHeight="1">
      <c r="B44" s="275"/>
      <c r="C44" s="276"/>
      <c r="D44" s="276"/>
      <c r="E44" s="276"/>
      <c r="F44" s="276"/>
      <c r="G44" s="277"/>
      <c r="H44" s="278"/>
      <c r="I44" s="274"/>
      <c r="K44" s="174"/>
      <c r="L44" s="174"/>
      <c r="M44" s="174"/>
    </row>
    <row r="45" spans="2:13" ht="30" customHeight="1">
      <c r="B45" s="275"/>
      <c r="C45" s="276"/>
      <c r="D45" s="276"/>
      <c r="E45" s="276"/>
      <c r="F45" s="276"/>
      <c r="G45" s="277"/>
      <c r="H45" s="278"/>
      <c r="I45" s="274"/>
      <c r="K45" s="174"/>
      <c r="L45" s="174"/>
      <c r="M45" s="174"/>
    </row>
    <row r="46" spans="2:13" ht="30" customHeight="1">
      <c r="B46" s="279"/>
      <c r="C46" s="280"/>
      <c r="D46" s="280"/>
      <c r="E46" s="280"/>
      <c r="F46" s="280"/>
      <c r="G46" s="281"/>
      <c r="H46" s="282"/>
      <c r="I46" s="274"/>
    </row>
    <row r="47" spans="2:13" ht="15" customHeight="1">
      <c r="B47" s="283"/>
      <c r="C47" s="276"/>
      <c r="D47" s="276"/>
      <c r="E47" s="276"/>
      <c r="F47" s="276"/>
      <c r="G47" s="277"/>
      <c r="H47" s="274"/>
      <c r="I47" s="274"/>
    </row>
    <row r="50" spans="8:9" ht="20.100000000000001" customHeight="1">
      <c r="H50" s="285"/>
      <c r="I50" s="285"/>
    </row>
    <row r="51" spans="8:9" ht="20.100000000000001" customHeight="1">
      <c r="H51" s="285"/>
      <c r="I51" s="285"/>
    </row>
  </sheetData>
  <mergeCells count="1">
    <mergeCell ref="C7:D7"/>
  </mergeCells>
  <phoneticPr fontId="22" type="noConversion"/>
  <printOptions horizontalCentered="1"/>
  <pageMargins left="0.59055118110236227" right="0.39370078740157483" top="0.59055118110236227" bottom="0.39370078740157483" header="0.19685039370078741" footer="0.19685039370078741"/>
  <pageSetup paperSize="9" scale="61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5" tint="0.59999389629810485"/>
    <pageSetUpPr fitToPage="1"/>
  </sheetPr>
  <dimension ref="A1:AE624"/>
  <sheetViews>
    <sheetView tabSelected="1" view="pageBreakPreview" zoomScale="75" zoomScaleNormal="70" zoomScaleSheetLayoutView="75" workbookViewId="0">
      <pane ySplit="8" topLeftCell="A9" activePane="bottomLeft" state="frozen"/>
      <selection pane="bottomLeft" activeCell="I15" sqref="I15"/>
    </sheetView>
  </sheetViews>
  <sheetFormatPr defaultColWidth="9.81640625" defaultRowHeight="15"/>
  <cols>
    <col min="1" max="1" width="5.08984375" style="180" bestFit="1" customWidth="1"/>
    <col min="2" max="2" width="2.81640625" style="180" customWidth="1"/>
    <col min="3" max="3" width="11.90625" style="296" customWidth="1"/>
    <col min="4" max="4" width="12.1796875" style="180" customWidth="1"/>
    <col min="5" max="5" width="12.36328125" style="180" customWidth="1"/>
    <col min="6" max="6" width="66.36328125" style="187" customWidth="1"/>
    <col min="7" max="7" width="11.453125" style="181" customWidth="1"/>
    <col min="8" max="8" width="14.81640625" style="186" customWidth="1"/>
    <col min="9" max="9" width="17.90625" style="188" customWidth="1"/>
    <col min="10" max="10" width="18.1796875" style="188" customWidth="1"/>
    <col min="11" max="11" width="17.81640625" style="191" customWidth="1"/>
    <col min="12" max="12" width="18.90625" style="2" customWidth="1"/>
    <col min="13" max="13" width="2.81640625" style="2" customWidth="1"/>
    <col min="14" max="14" width="5.81640625" style="180" customWidth="1"/>
    <col min="15" max="15" width="17.08984375" style="389" customWidth="1"/>
    <col min="16" max="16" width="17.1796875" style="397" customWidth="1"/>
    <col min="17" max="17" width="15.6328125" style="381" bestFit="1" customWidth="1"/>
    <col min="18" max="18" width="15.453125" style="391" customWidth="1"/>
    <col min="19" max="19" width="14.453125" style="391" customWidth="1"/>
    <col min="20" max="20" width="13" style="381" customWidth="1"/>
    <col min="21" max="21" width="12.36328125" style="381" customWidth="1"/>
    <col min="22" max="22" width="2.81640625" style="381" customWidth="1"/>
    <col min="23" max="28" width="9.81640625" style="381"/>
    <col min="29" max="16384" width="9.81640625" style="181"/>
  </cols>
  <sheetData>
    <row r="1" spans="1:31" s="179" customFormat="1" ht="15" customHeight="1">
      <c r="A1" s="177"/>
      <c r="B1" s="177"/>
      <c r="C1" s="291"/>
      <c r="D1" s="203"/>
      <c r="E1" s="203"/>
      <c r="G1" s="194"/>
      <c r="H1" s="194"/>
      <c r="I1" s="194"/>
      <c r="J1" s="194"/>
      <c r="K1" s="194"/>
      <c r="L1" s="194"/>
      <c r="M1" s="196"/>
      <c r="N1" s="177"/>
      <c r="O1" s="366"/>
      <c r="P1" s="367"/>
      <c r="Q1" s="367"/>
      <c r="R1" s="367"/>
      <c r="S1" s="367"/>
      <c r="T1" s="368"/>
      <c r="U1" s="368"/>
      <c r="V1" s="368"/>
      <c r="W1" s="369"/>
      <c r="X1" s="370"/>
      <c r="Y1" s="368"/>
      <c r="Z1" s="368"/>
      <c r="AA1" s="368"/>
      <c r="AB1" s="368"/>
      <c r="AC1" s="178"/>
      <c r="AD1" s="178"/>
      <c r="AE1" s="178"/>
    </row>
    <row r="2" spans="1:31" s="179" customFormat="1" ht="24.9" customHeight="1">
      <c r="A2" s="177"/>
      <c r="B2" s="177"/>
      <c r="C2" s="292" t="s">
        <v>289</v>
      </c>
      <c r="D2" s="235" t="s">
        <v>448</v>
      </c>
      <c r="E2" s="286"/>
      <c r="F2" s="287"/>
      <c r="G2" s="288"/>
      <c r="H2" s="288"/>
      <c r="I2" s="288"/>
      <c r="J2" s="289"/>
      <c r="K2" s="331" t="s">
        <v>87</v>
      </c>
      <c r="L2" s="332">
        <v>0.22159999999999999</v>
      </c>
      <c r="M2" s="196"/>
      <c r="N2" s="177"/>
      <c r="O2" s="371"/>
      <c r="P2" s="371"/>
      <c r="Q2" s="367"/>
      <c r="R2" s="372"/>
      <c r="S2" s="373"/>
      <c r="T2" s="374"/>
      <c r="U2" s="374"/>
      <c r="V2" s="368"/>
      <c r="W2" s="375"/>
      <c r="X2" s="375"/>
      <c r="Y2" s="368"/>
      <c r="Z2" s="376"/>
      <c r="AA2" s="368"/>
      <c r="AB2" s="368"/>
      <c r="AC2" s="178"/>
      <c r="AD2" s="178"/>
      <c r="AE2" s="178"/>
    </row>
    <row r="3" spans="1:31" s="179" customFormat="1" ht="24.9" customHeight="1">
      <c r="A3" s="177"/>
      <c r="B3" s="177"/>
      <c r="C3" s="245" t="s">
        <v>88</v>
      </c>
      <c r="D3" s="236" t="s">
        <v>854</v>
      </c>
      <c r="E3" s="236"/>
      <c r="F3" s="236"/>
      <c r="G3" s="236"/>
      <c r="H3" s="236"/>
      <c r="I3" s="239"/>
      <c r="J3" s="240"/>
      <c r="K3" s="333" t="s">
        <v>89</v>
      </c>
      <c r="L3" s="334">
        <v>0.15279999999999999</v>
      </c>
      <c r="M3" s="197"/>
      <c r="N3" s="177"/>
      <c r="O3" s="377"/>
      <c r="P3" s="373"/>
      <c r="Q3" s="367"/>
      <c r="R3" s="372"/>
      <c r="S3" s="373"/>
      <c r="T3" s="374"/>
      <c r="U3" s="374"/>
      <c r="V3" s="368"/>
      <c r="W3" s="378"/>
      <c r="X3" s="378"/>
      <c r="Y3" s="368"/>
      <c r="Z3" s="379"/>
      <c r="AA3" s="380"/>
      <c r="AB3" s="368"/>
      <c r="AC3" s="178"/>
      <c r="AD3" s="178"/>
      <c r="AE3" s="178"/>
    </row>
    <row r="4" spans="1:31" ht="24.9" customHeight="1">
      <c r="C4" s="245" t="s">
        <v>90</v>
      </c>
      <c r="D4" s="236" t="s">
        <v>855</v>
      </c>
      <c r="E4" s="236"/>
      <c r="F4" s="236"/>
      <c r="G4" s="236"/>
      <c r="H4" s="236"/>
      <c r="I4" s="241"/>
      <c r="J4" s="242"/>
      <c r="K4" s="335" t="s">
        <v>85</v>
      </c>
      <c r="L4" s="334" t="s">
        <v>91</v>
      </c>
      <c r="M4" s="197"/>
      <c r="O4" s="371"/>
      <c r="P4" s="371"/>
      <c r="R4" s="382"/>
      <c r="S4" s="192"/>
      <c r="T4" s="374"/>
      <c r="U4" s="374"/>
      <c r="W4" s="378"/>
      <c r="X4" s="383"/>
      <c r="Z4" s="384"/>
      <c r="AA4" s="380"/>
    </row>
    <row r="5" spans="1:31" ht="24.9" customHeight="1">
      <c r="C5" s="245" t="s">
        <v>92</v>
      </c>
      <c r="D5" s="236" t="s">
        <v>927</v>
      </c>
      <c r="E5" s="290"/>
      <c r="F5" s="290"/>
      <c r="G5" s="290"/>
      <c r="H5" s="290"/>
      <c r="I5" s="241"/>
      <c r="J5" s="242"/>
      <c r="K5" s="330" t="s">
        <v>285</v>
      </c>
      <c r="L5" s="334" t="s">
        <v>283</v>
      </c>
      <c r="M5" s="198"/>
      <c r="O5" s="377"/>
      <c r="P5" s="373"/>
      <c r="R5" s="385"/>
      <c r="S5" s="386"/>
      <c r="T5" s="374"/>
      <c r="U5" s="374"/>
      <c r="Z5" s="387"/>
      <c r="AA5" s="380"/>
    </row>
    <row r="6" spans="1:31" ht="24.9" customHeight="1">
      <c r="C6" s="245" t="s">
        <v>130</v>
      </c>
      <c r="D6" s="236" t="s">
        <v>131</v>
      </c>
      <c r="E6" s="236"/>
      <c r="F6" s="236"/>
      <c r="G6" s="236"/>
      <c r="H6" s="236"/>
      <c r="I6" s="241"/>
      <c r="J6" s="242"/>
      <c r="K6" s="336" t="s">
        <v>288</v>
      </c>
      <c r="L6" s="337" t="s">
        <v>284</v>
      </c>
      <c r="M6" s="199"/>
      <c r="O6" s="388"/>
      <c r="P6" s="388"/>
      <c r="R6" s="385"/>
      <c r="S6" s="386"/>
      <c r="T6" s="385"/>
      <c r="U6" s="385"/>
    </row>
    <row r="7" spans="1:31" ht="35.1" customHeight="1">
      <c r="C7" s="420" t="s">
        <v>1378</v>
      </c>
      <c r="D7" s="421"/>
      <c r="E7" s="421"/>
      <c r="F7" s="421"/>
      <c r="G7" s="421"/>
      <c r="H7" s="422"/>
      <c r="I7" s="204" t="s">
        <v>286</v>
      </c>
      <c r="J7" s="205">
        <f>SUBTOTAL(9,J9:J612)</f>
        <v>0</v>
      </c>
      <c r="K7" s="204" t="s">
        <v>287</v>
      </c>
      <c r="L7" s="205" t="e">
        <f>SUBTOTAL(9,L9:L612)</f>
        <v>#VALUE!</v>
      </c>
      <c r="M7" s="195"/>
      <c r="P7" s="390"/>
      <c r="S7" s="392"/>
      <c r="T7" s="393"/>
      <c r="U7" s="393"/>
      <c r="W7" s="394"/>
      <c r="X7" s="395"/>
    </row>
    <row r="8" spans="1:31" ht="38.1" customHeight="1">
      <c r="A8" s="53"/>
      <c r="C8" s="206" t="s">
        <v>2</v>
      </c>
      <c r="D8" s="206" t="s">
        <v>86</v>
      </c>
      <c r="E8" s="206" t="s">
        <v>7</v>
      </c>
      <c r="F8" s="207" t="s">
        <v>8</v>
      </c>
      <c r="G8" s="206" t="s">
        <v>9</v>
      </c>
      <c r="H8" s="208" t="s">
        <v>10</v>
      </c>
      <c r="I8" s="209" t="s">
        <v>11</v>
      </c>
      <c r="J8" s="209" t="s">
        <v>155</v>
      </c>
      <c r="K8" s="209" t="s">
        <v>12</v>
      </c>
      <c r="L8" s="210" t="s">
        <v>156</v>
      </c>
      <c r="M8" s="200"/>
      <c r="N8" s="175"/>
      <c r="O8" s="371"/>
      <c r="P8" s="396"/>
      <c r="Q8" s="371"/>
      <c r="R8" s="371"/>
      <c r="S8" s="371"/>
      <c r="T8" s="378"/>
    </row>
    <row r="9" spans="1:31" ht="30" customHeight="1">
      <c r="A9" s="53"/>
      <c r="C9" s="293">
        <v>1</v>
      </c>
      <c r="D9" s="211"/>
      <c r="E9" s="212"/>
      <c r="F9" s="213" t="s">
        <v>3</v>
      </c>
      <c r="G9" s="212"/>
      <c r="H9" s="214"/>
      <c r="I9" s="214"/>
      <c r="J9" s="215">
        <f>SUBTOTAL(9,J10:J20)</f>
        <v>0</v>
      </c>
      <c r="K9" s="214" t="s">
        <v>5</v>
      </c>
      <c r="L9" s="215" t="e">
        <f>SUBTOTAL(9,L10:L20)</f>
        <v>#VALUE!</v>
      </c>
      <c r="M9" s="201"/>
      <c r="N9" s="182"/>
    </row>
    <row r="10" spans="1:31" ht="30" customHeight="1">
      <c r="A10" s="53"/>
      <c r="C10" s="294" t="s">
        <v>13</v>
      </c>
      <c r="D10" s="216"/>
      <c r="E10" s="217"/>
      <c r="F10" s="218" t="s">
        <v>214</v>
      </c>
      <c r="G10" s="217"/>
      <c r="H10" s="219"/>
      <c r="I10" s="219"/>
      <c r="J10" s="220">
        <f>SUBTOTAL(9,J11:J20)</f>
        <v>0</v>
      </c>
      <c r="K10" s="219" t="s">
        <v>5</v>
      </c>
      <c r="L10" s="220" t="e">
        <f>SUBTOTAL(9,L11:L20)</f>
        <v>#VALUE!</v>
      </c>
      <c r="M10" s="201"/>
      <c r="N10" s="182"/>
      <c r="O10" s="193"/>
      <c r="P10" s="398"/>
      <c r="Q10" s="386"/>
      <c r="R10" s="378"/>
    </row>
    <row r="11" spans="1:31" ht="30" customHeight="1">
      <c r="A11" s="53"/>
      <c r="C11" s="295" t="s">
        <v>215</v>
      </c>
      <c r="D11" s="221" t="s">
        <v>0</v>
      </c>
      <c r="E11" s="221">
        <v>93567</v>
      </c>
      <c r="F11" s="222" t="s">
        <v>75</v>
      </c>
      <c r="G11" s="223" t="s">
        <v>30</v>
      </c>
      <c r="H11" s="224">
        <v>5</v>
      </c>
      <c r="I11" s="225">
        <v>0</v>
      </c>
      <c r="J11" s="225">
        <f t="shared" ref="J11:J20" si="0">ROUND(I11*H11,2)</f>
        <v>0</v>
      </c>
      <c r="K11" s="226" t="str">
        <f t="shared" ref="K11:K20" si="1">IF(I11=0,"",ROUND(I11*(1+$L$2),2))</f>
        <v/>
      </c>
      <c r="L11" s="224" t="e">
        <f t="shared" ref="L11:L20" si="2">ROUND(K11*H11,2)</f>
        <v>#VALUE!</v>
      </c>
      <c r="M11" s="202"/>
      <c r="N11" s="182"/>
      <c r="O11" s="399"/>
      <c r="P11" s="400"/>
      <c r="Q11" s="380"/>
      <c r="R11" s="401"/>
      <c r="S11" s="402"/>
    </row>
    <row r="12" spans="1:31" ht="30" customHeight="1">
      <c r="A12" s="53"/>
      <c r="C12" s="295" t="s">
        <v>291</v>
      </c>
      <c r="D12" s="221" t="s">
        <v>0</v>
      </c>
      <c r="E12" s="221">
        <v>93572</v>
      </c>
      <c r="F12" s="222" t="s">
        <v>77</v>
      </c>
      <c r="G12" s="223" t="s">
        <v>30</v>
      </c>
      <c r="H12" s="224">
        <v>10</v>
      </c>
      <c r="I12" s="225">
        <v>0</v>
      </c>
      <c r="J12" s="225">
        <f t="shared" si="0"/>
        <v>0</v>
      </c>
      <c r="K12" s="226" t="str">
        <f t="shared" si="1"/>
        <v/>
      </c>
      <c r="L12" s="224" t="e">
        <f t="shared" si="2"/>
        <v>#VALUE!</v>
      </c>
      <c r="M12" s="202"/>
      <c r="N12" s="182"/>
      <c r="O12" s="399"/>
      <c r="P12" s="400"/>
      <c r="Q12" s="400"/>
      <c r="R12" s="401"/>
      <c r="S12" s="402"/>
    </row>
    <row r="13" spans="1:31" ht="30" customHeight="1">
      <c r="A13" s="53"/>
      <c r="C13" s="295" t="s">
        <v>292</v>
      </c>
      <c r="D13" s="221" t="s">
        <v>0</v>
      </c>
      <c r="E13" s="221">
        <v>101390</v>
      </c>
      <c r="F13" s="222" t="s">
        <v>81</v>
      </c>
      <c r="G13" s="223" t="s">
        <v>30</v>
      </c>
      <c r="H13" s="224">
        <v>10</v>
      </c>
      <c r="I13" s="225">
        <v>0</v>
      </c>
      <c r="J13" s="225">
        <f t="shared" si="0"/>
        <v>0</v>
      </c>
      <c r="K13" s="226" t="str">
        <f t="shared" si="1"/>
        <v/>
      </c>
      <c r="L13" s="224" t="e">
        <f t="shared" si="2"/>
        <v>#VALUE!</v>
      </c>
      <c r="M13" s="202"/>
      <c r="N13" s="182"/>
      <c r="O13" s="399"/>
      <c r="P13" s="403"/>
      <c r="R13" s="401"/>
      <c r="S13" s="402"/>
    </row>
    <row r="14" spans="1:31" ht="30" customHeight="1">
      <c r="A14" s="53"/>
      <c r="C14" s="295" t="s">
        <v>293</v>
      </c>
      <c r="D14" s="221" t="s">
        <v>0</v>
      </c>
      <c r="E14" s="221">
        <v>100321</v>
      </c>
      <c r="F14" s="222" t="s">
        <v>79</v>
      </c>
      <c r="G14" s="223" t="s">
        <v>30</v>
      </c>
      <c r="H14" s="224">
        <v>5</v>
      </c>
      <c r="I14" s="225">
        <v>0</v>
      </c>
      <c r="J14" s="225">
        <f t="shared" si="0"/>
        <v>0</v>
      </c>
      <c r="K14" s="226" t="str">
        <f t="shared" si="1"/>
        <v/>
      </c>
      <c r="L14" s="224" t="e">
        <f t="shared" si="2"/>
        <v>#VALUE!</v>
      </c>
      <c r="M14" s="202"/>
      <c r="N14" s="182"/>
      <c r="O14" s="399"/>
      <c r="P14" s="403"/>
      <c r="R14" s="401"/>
      <c r="S14" s="402"/>
    </row>
    <row r="15" spans="1:31" ht="30" customHeight="1">
      <c r="A15" s="53"/>
      <c r="C15" s="295" t="s">
        <v>294</v>
      </c>
      <c r="D15" s="221" t="s">
        <v>0</v>
      </c>
      <c r="E15" s="221">
        <v>94296</v>
      </c>
      <c r="F15" s="222" t="s">
        <v>76</v>
      </c>
      <c r="G15" s="223" t="s">
        <v>30</v>
      </c>
      <c r="H15" s="224">
        <v>8</v>
      </c>
      <c r="I15" s="225">
        <v>0</v>
      </c>
      <c r="J15" s="225">
        <f t="shared" si="0"/>
        <v>0</v>
      </c>
      <c r="K15" s="226" t="str">
        <f t="shared" si="1"/>
        <v/>
      </c>
      <c r="L15" s="224" t="e">
        <f t="shared" si="2"/>
        <v>#VALUE!</v>
      </c>
      <c r="M15" s="202"/>
      <c r="N15" s="182"/>
      <c r="O15" s="399"/>
      <c r="P15" s="403"/>
      <c r="R15" s="401"/>
      <c r="S15" s="402"/>
    </row>
    <row r="16" spans="1:31" ht="30" customHeight="1">
      <c r="A16" s="53"/>
      <c r="C16" s="295" t="s">
        <v>295</v>
      </c>
      <c r="D16" s="221" t="s">
        <v>0</v>
      </c>
      <c r="E16" s="221">
        <v>101389</v>
      </c>
      <c r="F16" s="222" t="s">
        <v>73</v>
      </c>
      <c r="G16" s="223" t="s">
        <v>30</v>
      </c>
      <c r="H16" s="224">
        <v>16</v>
      </c>
      <c r="I16" s="225">
        <v>0</v>
      </c>
      <c r="J16" s="225">
        <f t="shared" si="0"/>
        <v>0</v>
      </c>
      <c r="K16" s="226" t="str">
        <f t="shared" si="1"/>
        <v/>
      </c>
      <c r="L16" s="224" t="e">
        <f t="shared" si="2"/>
        <v>#VALUE!</v>
      </c>
      <c r="M16" s="202"/>
      <c r="N16" s="182"/>
      <c r="O16" s="399"/>
      <c r="P16" s="403"/>
      <c r="R16" s="401"/>
      <c r="S16" s="402"/>
    </row>
    <row r="17" spans="1:19" ht="30" customHeight="1">
      <c r="A17" s="53"/>
      <c r="C17" s="295" t="s">
        <v>296</v>
      </c>
      <c r="D17" s="221" t="s">
        <v>0</v>
      </c>
      <c r="E17" s="221">
        <v>101456</v>
      </c>
      <c r="F17" s="222" t="s">
        <v>82</v>
      </c>
      <c r="G17" s="223" t="s">
        <v>30</v>
      </c>
      <c r="H17" s="224">
        <v>8</v>
      </c>
      <c r="I17" s="225">
        <v>0</v>
      </c>
      <c r="J17" s="225">
        <f t="shared" si="0"/>
        <v>0</v>
      </c>
      <c r="K17" s="226" t="str">
        <f t="shared" si="1"/>
        <v/>
      </c>
      <c r="L17" s="224" t="e">
        <f t="shared" si="2"/>
        <v>#VALUE!</v>
      </c>
      <c r="M17" s="202"/>
      <c r="N17" s="182"/>
      <c r="O17" s="399"/>
      <c r="P17" s="403"/>
      <c r="R17" s="401"/>
      <c r="S17" s="402"/>
    </row>
    <row r="18" spans="1:19" ht="30" customHeight="1">
      <c r="A18" s="53"/>
      <c r="C18" s="295" t="s">
        <v>308</v>
      </c>
      <c r="D18" s="221" t="s">
        <v>0</v>
      </c>
      <c r="E18" s="221">
        <v>101385</v>
      </c>
      <c r="F18" s="222" t="s">
        <v>80</v>
      </c>
      <c r="G18" s="223" t="s">
        <v>30</v>
      </c>
      <c r="H18" s="224">
        <v>8</v>
      </c>
      <c r="I18" s="225">
        <v>0</v>
      </c>
      <c r="J18" s="225">
        <f t="shared" si="0"/>
        <v>0</v>
      </c>
      <c r="K18" s="226" t="str">
        <f t="shared" si="1"/>
        <v/>
      </c>
      <c r="L18" s="224" t="e">
        <f t="shared" si="2"/>
        <v>#VALUE!</v>
      </c>
      <c r="M18" s="202"/>
      <c r="N18" s="182"/>
      <c r="O18" s="399"/>
      <c r="P18" s="403"/>
      <c r="R18" s="401"/>
      <c r="S18" s="402"/>
    </row>
    <row r="19" spans="1:19" ht="30" customHeight="1">
      <c r="A19" s="53"/>
      <c r="C19" s="295" t="s">
        <v>309</v>
      </c>
      <c r="D19" s="221" t="s">
        <v>0</v>
      </c>
      <c r="E19" s="221">
        <v>101460</v>
      </c>
      <c r="F19" s="222" t="s">
        <v>78</v>
      </c>
      <c r="G19" s="223" t="s">
        <v>30</v>
      </c>
      <c r="H19" s="224">
        <v>10</v>
      </c>
      <c r="I19" s="225">
        <v>0</v>
      </c>
      <c r="J19" s="225">
        <f t="shared" si="0"/>
        <v>0</v>
      </c>
      <c r="K19" s="226" t="str">
        <f t="shared" si="1"/>
        <v/>
      </c>
      <c r="L19" s="224" t="e">
        <f t="shared" si="2"/>
        <v>#VALUE!</v>
      </c>
      <c r="M19" s="202"/>
      <c r="N19" s="182"/>
      <c r="O19" s="399"/>
      <c r="P19" s="403"/>
      <c r="R19" s="401"/>
      <c r="S19" s="402"/>
    </row>
    <row r="20" spans="1:19" ht="30" customHeight="1">
      <c r="A20" s="53"/>
      <c r="C20" s="295" t="s">
        <v>310</v>
      </c>
      <c r="D20" s="221" t="s">
        <v>154</v>
      </c>
      <c r="E20" s="221" t="s">
        <v>196</v>
      </c>
      <c r="F20" s="222" t="s">
        <v>191</v>
      </c>
      <c r="G20" s="223" t="s">
        <v>83</v>
      </c>
      <c r="H20" s="224">
        <v>10</v>
      </c>
      <c r="I20" s="225">
        <v>0</v>
      </c>
      <c r="J20" s="225">
        <f t="shared" si="0"/>
        <v>0</v>
      </c>
      <c r="K20" s="226" t="str">
        <f t="shared" si="1"/>
        <v/>
      </c>
      <c r="L20" s="224" t="e">
        <f t="shared" si="2"/>
        <v>#VALUE!</v>
      </c>
      <c r="M20" s="202"/>
      <c r="N20" s="182"/>
      <c r="O20" s="399"/>
      <c r="P20" s="403"/>
      <c r="R20" s="401"/>
      <c r="S20" s="402"/>
    </row>
    <row r="21" spans="1:19" ht="30" customHeight="1">
      <c r="A21" s="53"/>
      <c r="C21" s="293">
        <v>2</v>
      </c>
      <c r="D21" s="211"/>
      <c r="E21" s="212"/>
      <c r="F21" s="213" t="s">
        <v>220</v>
      </c>
      <c r="G21" s="212"/>
      <c r="H21" s="214"/>
      <c r="I21" s="214"/>
      <c r="J21" s="215">
        <f>SUBTOTAL(9,J22:J63)</f>
        <v>0</v>
      </c>
      <c r="K21" s="214" t="s">
        <v>5</v>
      </c>
      <c r="L21" s="215" t="e">
        <f>SUBTOTAL(9,L22:L63)</f>
        <v>#VALUE!</v>
      </c>
      <c r="M21" s="201"/>
      <c r="N21" s="182"/>
    </row>
    <row r="22" spans="1:19" ht="30" customHeight="1">
      <c r="A22" s="53"/>
      <c r="C22" s="294" t="s">
        <v>15</v>
      </c>
      <c r="D22" s="216"/>
      <c r="E22" s="217"/>
      <c r="F22" s="218" t="s">
        <v>221</v>
      </c>
      <c r="G22" s="217"/>
      <c r="H22" s="219"/>
      <c r="I22" s="219"/>
      <c r="J22" s="220">
        <f>SUBTOTAL(9,J23:J31)</f>
        <v>0</v>
      </c>
      <c r="K22" s="219" t="s">
        <v>5</v>
      </c>
      <c r="L22" s="220" t="e">
        <f>SUBTOTAL(9,L23:L31)</f>
        <v>#VALUE!</v>
      </c>
      <c r="M22" s="201"/>
      <c r="N22" s="182"/>
      <c r="O22" s="193"/>
      <c r="P22" s="404"/>
      <c r="Q22" s="385"/>
      <c r="R22" s="378"/>
    </row>
    <row r="23" spans="1:19" ht="45">
      <c r="A23" s="53"/>
      <c r="C23" s="295" t="s">
        <v>311</v>
      </c>
      <c r="D23" s="221" t="s">
        <v>0</v>
      </c>
      <c r="E23" s="221">
        <v>98525</v>
      </c>
      <c r="F23" s="222" t="s">
        <v>127</v>
      </c>
      <c r="G23" s="223" t="s">
        <v>17</v>
      </c>
      <c r="H23" s="224">
        <v>680</v>
      </c>
      <c r="I23" s="225">
        <v>0</v>
      </c>
      <c r="J23" s="225">
        <f t="shared" ref="J23:J31" si="3">ROUND(I23*H23,2)</f>
        <v>0</v>
      </c>
      <c r="K23" s="226" t="str">
        <f t="shared" ref="K23:K31" si="4">IF(I23=0,"",ROUND(I23*(1+$L$2),2))</f>
        <v/>
      </c>
      <c r="L23" s="224" t="e">
        <f t="shared" ref="L23:L31" si="5">ROUND(K23*H23,2)</f>
        <v>#VALUE!</v>
      </c>
      <c r="M23" s="202"/>
      <c r="N23" s="182"/>
      <c r="O23" s="399"/>
      <c r="P23" s="403"/>
      <c r="R23" s="401"/>
      <c r="S23" s="402"/>
    </row>
    <row r="24" spans="1:19" ht="30" customHeight="1">
      <c r="A24" s="53"/>
      <c r="C24" s="295" t="s">
        <v>312</v>
      </c>
      <c r="D24" s="221" t="s">
        <v>0</v>
      </c>
      <c r="E24" s="221">
        <v>98524</v>
      </c>
      <c r="F24" s="222" t="s">
        <v>125</v>
      </c>
      <c r="G24" s="223" t="s">
        <v>17</v>
      </c>
      <c r="H24" s="224">
        <v>120</v>
      </c>
      <c r="I24" s="225">
        <v>0</v>
      </c>
      <c r="J24" s="225">
        <f t="shared" si="3"/>
        <v>0</v>
      </c>
      <c r="K24" s="226" t="str">
        <f t="shared" si="4"/>
        <v/>
      </c>
      <c r="L24" s="224" t="e">
        <f t="shared" si="5"/>
        <v>#VALUE!</v>
      </c>
      <c r="M24" s="202"/>
      <c r="N24" s="182"/>
      <c r="O24" s="399"/>
      <c r="P24" s="403"/>
      <c r="R24" s="401"/>
      <c r="S24" s="402"/>
    </row>
    <row r="25" spans="1:19" ht="30" customHeight="1">
      <c r="A25" s="53"/>
      <c r="C25" s="295" t="s">
        <v>313</v>
      </c>
      <c r="D25" s="221" t="s">
        <v>154</v>
      </c>
      <c r="E25" s="221" t="s">
        <v>223</v>
      </c>
      <c r="F25" s="222" t="s">
        <v>151</v>
      </c>
      <c r="G25" s="223" t="s">
        <v>17</v>
      </c>
      <c r="H25" s="224">
        <v>800</v>
      </c>
      <c r="I25" s="225">
        <v>0</v>
      </c>
      <c r="J25" s="225">
        <f t="shared" si="3"/>
        <v>0</v>
      </c>
      <c r="K25" s="226" t="str">
        <f t="shared" si="4"/>
        <v/>
      </c>
      <c r="L25" s="224" t="e">
        <f t="shared" si="5"/>
        <v>#VALUE!</v>
      </c>
      <c r="M25" s="202"/>
      <c r="N25" s="182"/>
      <c r="O25" s="399"/>
      <c r="P25" s="403"/>
      <c r="R25" s="401"/>
      <c r="S25" s="402"/>
    </row>
    <row r="26" spans="1:19" ht="30">
      <c r="A26" s="53"/>
      <c r="C26" s="295" t="s">
        <v>314</v>
      </c>
      <c r="D26" s="221" t="s">
        <v>0</v>
      </c>
      <c r="E26" s="221">
        <v>100975</v>
      </c>
      <c r="F26" s="222" t="s">
        <v>904</v>
      </c>
      <c r="G26" s="223" t="s">
        <v>22</v>
      </c>
      <c r="H26" s="224">
        <v>55.2</v>
      </c>
      <c r="I26" s="225">
        <v>0</v>
      </c>
      <c r="J26" s="225">
        <f t="shared" si="3"/>
        <v>0</v>
      </c>
      <c r="K26" s="226" t="str">
        <f t="shared" si="4"/>
        <v/>
      </c>
      <c r="L26" s="224" t="e">
        <f t="shared" si="5"/>
        <v>#VALUE!</v>
      </c>
      <c r="M26" s="202"/>
      <c r="N26" s="182"/>
      <c r="O26" s="399"/>
      <c r="P26" s="403"/>
      <c r="R26" s="401"/>
      <c r="S26" s="402"/>
    </row>
    <row r="27" spans="1:19" ht="30">
      <c r="A27" s="53"/>
      <c r="C27" s="295" t="s">
        <v>315</v>
      </c>
      <c r="D27" s="221" t="s">
        <v>0</v>
      </c>
      <c r="E27" s="221">
        <v>95876</v>
      </c>
      <c r="F27" s="222" t="s">
        <v>905</v>
      </c>
      <c r="G27" s="223" t="s">
        <v>67</v>
      </c>
      <c r="H27" s="224">
        <v>828</v>
      </c>
      <c r="I27" s="225">
        <v>0</v>
      </c>
      <c r="J27" s="225">
        <f t="shared" si="3"/>
        <v>0</v>
      </c>
      <c r="K27" s="226" t="str">
        <f t="shared" si="4"/>
        <v/>
      </c>
      <c r="L27" s="224" t="e">
        <f t="shared" si="5"/>
        <v>#VALUE!</v>
      </c>
      <c r="M27" s="202"/>
      <c r="N27" s="182"/>
      <c r="O27" s="399"/>
      <c r="P27" s="403"/>
      <c r="R27" s="401"/>
      <c r="S27" s="402"/>
    </row>
    <row r="28" spans="1:19" ht="30">
      <c r="A28" s="53"/>
      <c r="C28" s="295" t="s">
        <v>316</v>
      </c>
      <c r="D28" s="221" t="s">
        <v>0</v>
      </c>
      <c r="E28" s="221">
        <v>96622</v>
      </c>
      <c r="F28" s="222" t="s">
        <v>49</v>
      </c>
      <c r="G28" s="223" t="s">
        <v>22</v>
      </c>
      <c r="H28" s="224">
        <v>40</v>
      </c>
      <c r="I28" s="225">
        <v>0</v>
      </c>
      <c r="J28" s="225">
        <f t="shared" si="3"/>
        <v>0</v>
      </c>
      <c r="K28" s="226" t="str">
        <f t="shared" si="4"/>
        <v/>
      </c>
      <c r="L28" s="224" t="e">
        <f t="shared" si="5"/>
        <v>#VALUE!</v>
      </c>
      <c r="M28" s="202"/>
      <c r="N28" s="182"/>
      <c r="O28" s="399"/>
      <c r="P28" s="403"/>
      <c r="R28" s="401"/>
      <c r="S28" s="402"/>
    </row>
    <row r="29" spans="1:19" ht="60">
      <c r="A29" s="53"/>
      <c r="C29" s="295" t="s">
        <v>317</v>
      </c>
      <c r="D29" s="221" t="s">
        <v>0</v>
      </c>
      <c r="E29" s="221">
        <v>100975</v>
      </c>
      <c r="F29" s="222" t="s">
        <v>71</v>
      </c>
      <c r="G29" s="223" t="s">
        <v>22</v>
      </c>
      <c r="H29" s="224">
        <v>206.8</v>
      </c>
      <c r="I29" s="225">
        <v>0</v>
      </c>
      <c r="J29" s="225">
        <f t="shared" si="3"/>
        <v>0</v>
      </c>
      <c r="K29" s="226" t="str">
        <f t="shared" si="4"/>
        <v/>
      </c>
      <c r="L29" s="224" t="e">
        <f t="shared" si="5"/>
        <v>#VALUE!</v>
      </c>
      <c r="M29" s="202"/>
      <c r="N29" s="182"/>
      <c r="O29" s="399"/>
      <c r="P29" s="403"/>
      <c r="R29" s="401"/>
      <c r="S29" s="402"/>
    </row>
    <row r="30" spans="1:19" ht="30">
      <c r="A30" s="53"/>
      <c r="C30" s="295" t="s">
        <v>906</v>
      </c>
      <c r="D30" s="221" t="s">
        <v>0</v>
      </c>
      <c r="E30" s="221">
        <v>95876</v>
      </c>
      <c r="F30" s="222" t="s">
        <v>70</v>
      </c>
      <c r="G30" s="223" t="s">
        <v>67</v>
      </c>
      <c r="H30" s="224">
        <v>5376.8</v>
      </c>
      <c r="I30" s="225">
        <v>0</v>
      </c>
      <c r="J30" s="225">
        <f t="shared" si="3"/>
        <v>0</v>
      </c>
      <c r="K30" s="226" t="str">
        <f t="shared" si="4"/>
        <v/>
      </c>
      <c r="L30" s="224" t="e">
        <f t="shared" si="5"/>
        <v>#VALUE!</v>
      </c>
      <c r="M30" s="202"/>
      <c r="N30" s="182"/>
      <c r="O30" s="399"/>
      <c r="P30" s="403"/>
      <c r="R30" s="401"/>
      <c r="S30" s="402"/>
    </row>
    <row r="31" spans="1:19" ht="30" customHeight="1">
      <c r="A31" s="53"/>
      <c r="C31" s="295" t="s">
        <v>907</v>
      </c>
      <c r="D31" s="221" t="s">
        <v>0</v>
      </c>
      <c r="E31" s="221">
        <v>100574</v>
      </c>
      <c r="F31" s="222" t="s">
        <v>222</v>
      </c>
      <c r="G31" s="223" t="s">
        <v>22</v>
      </c>
      <c r="H31" s="224">
        <v>206.8</v>
      </c>
      <c r="I31" s="225">
        <v>0</v>
      </c>
      <c r="J31" s="225">
        <f t="shared" si="3"/>
        <v>0</v>
      </c>
      <c r="K31" s="226" t="str">
        <f t="shared" si="4"/>
        <v/>
      </c>
      <c r="L31" s="224" t="e">
        <f t="shared" si="5"/>
        <v>#VALUE!</v>
      </c>
      <c r="M31" s="202"/>
      <c r="N31" s="182"/>
      <c r="O31" s="399"/>
      <c r="P31" s="403"/>
      <c r="R31" s="401"/>
      <c r="S31" s="402"/>
    </row>
    <row r="32" spans="1:19" ht="30" customHeight="1">
      <c r="A32" s="53"/>
      <c r="C32" s="294" t="s">
        <v>20</v>
      </c>
      <c r="D32" s="216"/>
      <c r="E32" s="217"/>
      <c r="F32" s="218" t="s">
        <v>21</v>
      </c>
      <c r="G32" s="217"/>
      <c r="H32" s="219"/>
      <c r="I32" s="219"/>
      <c r="J32" s="220">
        <f>SUBTOTAL(9,J33:J43)</f>
        <v>0</v>
      </c>
      <c r="K32" s="219" t="s">
        <v>5</v>
      </c>
      <c r="L32" s="220" t="e">
        <f>SUBTOTAL(9,L33:L43)</f>
        <v>#VALUE!</v>
      </c>
      <c r="M32" s="201"/>
      <c r="N32" s="182"/>
      <c r="O32" s="193"/>
      <c r="P32" s="404"/>
      <c r="Q32" s="385"/>
      <c r="R32" s="378"/>
    </row>
    <row r="33" spans="1:19" ht="30" customHeight="1">
      <c r="A33" s="53"/>
      <c r="C33" s="295" t="s">
        <v>321</v>
      </c>
      <c r="D33" s="221" t="s">
        <v>154</v>
      </c>
      <c r="E33" s="221" t="s">
        <v>228</v>
      </c>
      <c r="F33" s="222" t="s">
        <v>318</v>
      </c>
      <c r="G33" s="223" t="s">
        <v>17</v>
      </c>
      <c r="H33" s="224">
        <v>3.75</v>
      </c>
      <c r="I33" s="225">
        <v>0</v>
      </c>
      <c r="J33" s="225">
        <f t="shared" ref="J33:J43" si="6">ROUND(I33*H33,2)</f>
        <v>0</v>
      </c>
      <c r="K33" s="226" t="str">
        <f t="shared" ref="K33:K43" si="7">IF(I33=0,"",ROUND(I33*(1+$L$2),2))</f>
        <v/>
      </c>
      <c r="L33" s="224" t="e">
        <f t="shared" ref="L33:L43" si="8">ROUND(K33*H33,2)</f>
        <v>#VALUE!</v>
      </c>
      <c r="M33" s="202"/>
      <c r="N33" s="182"/>
      <c r="O33" s="399"/>
      <c r="P33" s="403"/>
      <c r="R33" s="401"/>
      <c r="S33" s="402"/>
    </row>
    <row r="34" spans="1:19" ht="30" customHeight="1">
      <c r="A34" s="53"/>
      <c r="C34" s="295" t="s">
        <v>322</v>
      </c>
      <c r="D34" s="221" t="s">
        <v>154</v>
      </c>
      <c r="E34" s="221" t="s">
        <v>230</v>
      </c>
      <c r="F34" s="222" t="s">
        <v>229</v>
      </c>
      <c r="G34" s="223" t="s">
        <v>17</v>
      </c>
      <c r="H34" s="224">
        <v>3.75</v>
      </c>
      <c r="I34" s="225">
        <v>0</v>
      </c>
      <c r="J34" s="225">
        <f t="shared" si="6"/>
        <v>0</v>
      </c>
      <c r="K34" s="226" t="str">
        <f t="shared" si="7"/>
        <v/>
      </c>
      <c r="L34" s="224" t="e">
        <f t="shared" si="8"/>
        <v>#VALUE!</v>
      </c>
      <c r="M34" s="202"/>
      <c r="N34" s="182"/>
      <c r="O34" s="399"/>
      <c r="P34" s="403"/>
      <c r="R34" s="401"/>
      <c r="S34" s="402"/>
    </row>
    <row r="35" spans="1:19" ht="30" customHeight="1">
      <c r="A35" s="53"/>
      <c r="C35" s="295" t="s">
        <v>323</v>
      </c>
      <c r="D35" s="221" t="s">
        <v>154</v>
      </c>
      <c r="E35" s="221" t="s">
        <v>233</v>
      </c>
      <c r="F35" s="222" t="s">
        <v>231</v>
      </c>
      <c r="G35" s="223" t="s">
        <v>17</v>
      </c>
      <c r="H35" s="224">
        <v>1.5</v>
      </c>
      <c r="I35" s="225">
        <v>0</v>
      </c>
      <c r="J35" s="225">
        <f t="shared" si="6"/>
        <v>0</v>
      </c>
      <c r="K35" s="226" t="str">
        <f t="shared" si="7"/>
        <v/>
      </c>
      <c r="L35" s="224" t="e">
        <f t="shared" si="8"/>
        <v>#VALUE!</v>
      </c>
      <c r="M35" s="202"/>
      <c r="N35" s="182"/>
      <c r="O35" s="399"/>
      <c r="P35" s="403"/>
      <c r="R35" s="401"/>
      <c r="S35" s="402"/>
    </row>
    <row r="36" spans="1:19" ht="30">
      <c r="A36" s="53"/>
      <c r="C36" s="295" t="s">
        <v>324</v>
      </c>
      <c r="D36" s="221" t="s">
        <v>129</v>
      </c>
      <c r="E36" s="221">
        <v>10776</v>
      </c>
      <c r="F36" s="222" t="s">
        <v>232</v>
      </c>
      <c r="G36" s="223" t="s">
        <v>30</v>
      </c>
      <c r="H36" s="224">
        <v>10</v>
      </c>
      <c r="I36" s="225">
        <v>0</v>
      </c>
      <c r="J36" s="225">
        <f t="shared" si="6"/>
        <v>0</v>
      </c>
      <c r="K36" s="226" t="str">
        <f t="shared" si="7"/>
        <v/>
      </c>
      <c r="L36" s="224" t="e">
        <f t="shared" si="8"/>
        <v>#VALUE!</v>
      </c>
      <c r="M36" s="202"/>
      <c r="N36" s="182"/>
      <c r="O36" s="399"/>
      <c r="P36" s="403"/>
      <c r="R36" s="401"/>
      <c r="S36" s="402"/>
    </row>
    <row r="37" spans="1:19" ht="45">
      <c r="A37" s="53"/>
      <c r="C37" s="295" t="s">
        <v>325</v>
      </c>
      <c r="D37" s="221" t="s">
        <v>154</v>
      </c>
      <c r="E37" s="221" t="s">
        <v>234</v>
      </c>
      <c r="F37" s="222" t="s">
        <v>265</v>
      </c>
      <c r="G37" s="223" t="s">
        <v>30</v>
      </c>
      <c r="H37" s="224">
        <v>10</v>
      </c>
      <c r="I37" s="225">
        <v>0</v>
      </c>
      <c r="J37" s="225">
        <f t="shared" si="6"/>
        <v>0</v>
      </c>
      <c r="K37" s="226" t="str">
        <f t="shared" si="7"/>
        <v/>
      </c>
      <c r="L37" s="224" t="e">
        <f t="shared" si="8"/>
        <v>#VALUE!</v>
      </c>
      <c r="M37" s="202"/>
      <c r="N37" s="182"/>
      <c r="O37" s="399"/>
      <c r="P37" s="403"/>
      <c r="R37" s="401"/>
      <c r="S37" s="402"/>
    </row>
    <row r="38" spans="1:19" ht="45">
      <c r="A38" s="53"/>
      <c r="C38" s="295" t="s">
        <v>326</v>
      </c>
      <c r="D38" s="221" t="s">
        <v>129</v>
      </c>
      <c r="E38" s="221">
        <v>10778</v>
      </c>
      <c r="F38" s="222" t="s">
        <v>206</v>
      </c>
      <c r="G38" s="223" t="s">
        <v>30</v>
      </c>
      <c r="H38" s="224">
        <v>10</v>
      </c>
      <c r="I38" s="225">
        <v>0</v>
      </c>
      <c r="J38" s="225">
        <f t="shared" si="6"/>
        <v>0</v>
      </c>
      <c r="K38" s="226" t="str">
        <f t="shared" si="7"/>
        <v/>
      </c>
      <c r="L38" s="224" t="e">
        <f t="shared" si="8"/>
        <v>#VALUE!</v>
      </c>
      <c r="M38" s="202"/>
      <c r="N38" s="182"/>
      <c r="O38" s="399"/>
      <c r="P38" s="403"/>
      <c r="R38" s="401"/>
      <c r="S38" s="402"/>
    </row>
    <row r="39" spans="1:19" ht="45">
      <c r="A39" s="53"/>
      <c r="C39" s="295" t="s">
        <v>327</v>
      </c>
      <c r="D39" s="221" t="s">
        <v>154</v>
      </c>
      <c r="E39" s="221" t="s">
        <v>235</v>
      </c>
      <c r="F39" s="222" t="s">
        <v>320</v>
      </c>
      <c r="G39" s="223" t="s">
        <v>30</v>
      </c>
      <c r="H39" s="224">
        <v>10</v>
      </c>
      <c r="I39" s="225">
        <v>0</v>
      </c>
      <c r="J39" s="225">
        <f t="shared" si="6"/>
        <v>0</v>
      </c>
      <c r="K39" s="226" t="str">
        <f t="shared" si="7"/>
        <v/>
      </c>
      <c r="L39" s="224" t="e">
        <f t="shared" si="8"/>
        <v>#VALUE!</v>
      </c>
      <c r="M39" s="202"/>
      <c r="N39" s="182"/>
      <c r="O39" s="399"/>
      <c r="P39" s="403"/>
      <c r="R39" s="401"/>
      <c r="S39" s="402"/>
    </row>
    <row r="40" spans="1:19" ht="30">
      <c r="A40" s="53"/>
      <c r="C40" s="295" t="s">
        <v>328</v>
      </c>
      <c r="D40" s="221" t="s">
        <v>154</v>
      </c>
      <c r="E40" s="221" t="s">
        <v>278</v>
      </c>
      <c r="F40" s="222" t="s">
        <v>319</v>
      </c>
      <c r="G40" s="223" t="s">
        <v>30</v>
      </c>
      <c r="H40" s="224">
        <v>10</v>
      </c>
      <c r="I40" s="225">
        <v>0</v>
      </c>
      <c r="J40" s="225">
        <f t="shared" si="6"/>
        <v>0</v>
      </c>
      <c r="K40" s="226" t="str">
        <f t="shared" si="7"/>
        <v/>
      </c>
      <c r="L40" s="224" t="e">
        <f t="shared" si="8"/>
        <v>#VALUE!</v>
      </c>
      <c r="M40" s="202"/>
      <c r="N40" s="182"/>
      <c r="O40" s="399"/>
      <c r="P40" s="403"/>
      <c r="R40" s="401"/>
      <c r="S40" s="402"/>
    </row>
    <row r="41" spans="1:19" ht="30">
      <c r="A41" s="53"/>
      <c r="C41" s="295" t="s">
        <v>329</v>
      </c>
      <c r="D41" s="221" t="s">
        <v>154</v>
      </c>
      <c r="E41" s="221" t="s">
        <v>237</v>
      </c>
      <c r="F41" s="222" t="s">
        <v>236</v>
      </c>
      <c r="G41" s="223" t="s">
        <v>17</v>
      </c>
      <c r="H41" s="224">
        <v>14.4</v>
      </c>
      <c r="I41" s="225">
        <v>0</v>
      </c>
      <c r="J41" s="225">
        <f t="shared" si="6"/>
        <v>0</v>
      </c>
      <c r="K41" s="226" t="str">
        <f t="shared" si="7"/>
        <v/>
      </c>
      <c r="L41" s="224" t="e">
        <f t="shared" si="8"/>
        <v>#VALUE!</v>
      </c>
      <c r="M41" s="202"/>
      <c r="N41" s="182"/>
      <c r="O41" s="399"/>
      <c r="P41" s="403"/>
      <c r="R41" s="401"/>
      <c r="S41" s="402"/>
    </row>
    <row r="42" spans="1:19" ht="30">
      <c r="A42" s="53"/>
      <c r="C42" s="295" t="s">
        <v>330</v>
      </c>
      <c r="D42" s="221" t="s">
        <v>154</v>
      </c>
      <c r="E42" s="221" t="s">
        <v>190</v>
      </c>
      <c r="F42" s="222" t="s">
        <v>238</v>
      </c>
      <c r="G42" s="223" t="s">
        <v>17</v>
      </c>
      <c r="H42" s="224">
        <v>14.4</v>
      </c>
      <c r="I42" s="225">
        <v>0</v>
      </c>
      <c r="J42" s="225">
        <f t="shared" si="6"/>
        <v>0</v>
      </c>
      <c r="K42" s="226" t="str">
        <f t="shared" si="7"/>
        <v/>
      </c>
      <c r="L42" s="224" t="e">
        <f t="shared" si="8"/>
        <v>#VALUE!</v>
      </c>
      <c r="M42" s="202"/>
      <c r="N42" s="182"/>
      <c r="O42" s="399"/>
      <c r="P42" s="403"/>
      <c r="R42" s="401"/>
      <c r="S42" s="402"/>
    </row>
    <row r="43" spans="1:19" ht="30">
      <c r="A43" s="53"/>
      <c r="C43" s="295" t="s">
        <v>331</v>
      </c>
      <c r="D43" s="221" t="s">
        <v>154</v>
      </c>
      <c r="E43" s="221" t="s">
        <v>242</v>
      </c>
      <c r="F43" s="222" t="s">
        <v>240</v>
      </c>
      <c r="G43" s="223" t="s">
        <v>17</v>
      </c>
      <c r="H43" s="224">
        <v>2.89</v>
      </c>
      <c r="I43" s="225">
        <v>0</v>
      </c>
      <c r="J43" s="225">
        <f t="shared" si="6"/>
        <v>0</v>
      </c>
      <c r="K43" s="226" t="str">
        <f t="shared" si="7"/>
        <v/>
      </c>
      <c r="L43" s="224" t="e">
        <f t="shared" si="8"/>
        <v>#VALUE!</v>
      </c>
      <c r="M43" s="202"/>
      <c r="N43" s="182"/>
      <c r="O43" s="399"/>
      <c r="P43" s="403"/>
      <c r="R43" s="401"/>
      <c r="S43" s="402"/>
    </row>
    <row r="44" spans="1:19" ht="30" customHeight="1">
      <c r="A44" s="53"/>
      <c r="C44" s="294" t="s">
        <v>84</v>
      </c>
      <c r="D44" s="216"/>
      <c r="E44" s="217"/>
      <c r="F44" s="218" t="s">
        <v>241</v>
      </c>
      <c r="G44" s="217"/>
      <c r="H44" s="219"/>
      <c r="I44" s="219"/>
      <c r="J44" s="220">
        <f>SUBTOTAL(9,J45:J50)</f>
        <v>0</v>
      </c>
      <c r="K44" s="219" t="s">
        <v>5</v>
      </c>
      <c r="L44" s="220" t="e">
        <f>SUBTOTAL(9,L45:L50)</f>
        <v>#VALUE!</v>
      </c>
      <c r="M44" s="201"/>
      <c r="N44" s="182"/>
      <c r="O44" s="193"/>
      <c r="P44" s="404"/>
      <c r="Q44" s="385"/>
      <c r="R44" s="378"/>
    </row>
    <row r="45" spans="1:19" ht="30" customHeight="1">
      <c r="A45" s="53"/>
      <c r="C45" s="295" t="s">
        <v>332</v>
      </c>
      <c r="D45" s="221" t="s">
        <v>154</v>
      </c>
      <c r="E45" s="221" t="s">
        <v>244</v>
      </c>
      <c r="F45" s="222" t="s">
        <v>243</v>
      </c>
      <c r="G45" s="223" t="s">
        <v>14</v>
      </c>
      <c r="H45" s="224">
        <v>1</v>
      </c>
      <c r="I45" s="225">
        <v>0</v>
      </c>
      <c r="J45" s="225">
        <f t="shared" ref="J45:J50" si="9">ROUND(I45*H45,2)</f>
        <v>0</v>
      </c>
      <c r="K45" s="226" t="str">
        <f t="shared" ref="K45:K50" si="10">IF(I45=0,"",ROUND(I45*(1+$L$2),2))</f>
        <v/>
      </c>
      <c r="L45" s="224" t="e">
        <f t="shared" ref="L45:L50" si="11">ROUND(K45*H45,2)</f>
        <v>#VALUE!</v>
      </c>
      <c r="M45" s="202"/>
      <c r="N45" s="182"/>
      <c r="O45" s="399"/>
      <c r="P45" s="403"/>
      <c r="R45" s="401"/>
      <c r="S45" s="402"/>
    </row>
    <row r="46" spans="1:19" ht="30" customHeight="1">
      <c r="A46" s="53"/>
      <c r="C46" s="295" t="s">
        <v>333</v>
      </c>
      <c r="D46" s="221" t="s">
        <v>0</v>
      </c>
      <c r="E46" s="221">
        <v>102623</v>
      </c>
      <c r="F46" s="222" t="s">
        <v>52</v>
      </c>
      <c r="G46" s="223" t="s">
        <v>14</v>
      </c>
      <c r="H46" s="224">
        <v>2</v>
      </c>
      <c r="I46" s="225">
        <v>0</v>
      </c>
      <c r="J46" s="225">
        <f t="shared" si="9"/>
        <v>0</v>
      </c>
      <c r="K46" s="226" t="str">
        <f t="shared" si="10"/>
        <v/>
      </c>
      <c r="L46" s="224" t="e">
        <f t="shared" si="11"/>
        <v>#VALUE!</v>
      </c>
      <c r="M46" s="202"/>
      <c r="N46" s="182"/>
      <c r="O46" s="399"/>
      <c r="P46" s="403"/>
      <c r="R46" s="401"/>
      <c r="S46" s="402"/>
    </row>
    <row r="47" spans="1:19" ht="30" customHeight="1">
      <c r="A47" s="53"/>
      <c r="C47" s="295" t="s">
        <v>334</v>
      </c>
      <c r="D47" s="221" t="s">
        <v>0</v>
      </c>
      <c r="E47" s="221">
        <v>98461</v>
      </c>
      <c r="F47" s="222" t="s">
        <v>123</v>
      </c>
      <c r="G47" s="223" t="s">
        <v>14</v>
      </c>
      <c r="H47" s="224">
        <v>1</v>
      </c>
      <c r="I47" s="225">
        <v>0</v>
      </c>
      <c r="J47" s="225">
        <f t="shared" si="9"/>
        <v>0</v>
      </c>
      <c r="K47" s="226" t="str">
        <f t="shared" si="10"/>
        <v/>
      </c>
      <c r="L47" s="224" t="e">
        <f t="shared" si="11"/>
        <v>#VALUE!</v>
      </c>
      <c r="M47" s="202"/>
      <c r="N47" s="182"/>
      <c r="O47" s="399"/>
      <c r="P47" s="403"/>
      <c r="R47" s="401"/>
      <c r="S47" s="402"/>
    </row>
    <row r="48" spans="1:19" ht="30" customHeight="1">
      <c r="A48" s="53"/>
      <c r="C48" s="295" t="s">
        <v>335</v>
      </c>
      <c r="D48" s="221" t="s">
        <v>154</v>
      </c>
      <c r="E48" s="221" t="s">
        <v>246</v>
      </c>
      <c r="F48" s="222" t="s">
        <v>245</v>
      </c>
      <c r="G48" s="223" t="s">
        <v>14</v>
      </c>
      <c r="H48" s="224">
        <v>1</v>
      </c>
      <c r="I48" s="225">
        <v>0</v>
      </c>
      <c r="J48" s="225">
        <f t="shared" si="9"/>
        <v>0</v>
      </c>
      <c r="K48" s="226" t="str">
        <f t="shared" si="10"/>
        <v/>
      </c>
      <c r="L48" s="224" t="e">
        <f t="shared" si="11"/>
        <v>#VALUE!</v>
      </c>
      <c r="M48" s="202"/>
      <c r="N48" s="182"/>
      <c r="O48" s="399"/>
      <c r="P48" s="403"/>
      <c r="R48" s="401"/>
      <c r="S48" s="402"/>
    </row>
    <row r="49" spans="1:19" ht="30" customHeight="1">
      <c r="A49" s="53"/>
      <c r="C49" s="295" t="s">
        <v>336</v>
      </c>
      <c r="D49" s="221" t="s">
        <v>154</v>
      </c>
      <c r="E49" s="221" t="s">
        <v>248</v>
      </c>
      <c r="F49" s="222" t="s">
        <v>247</v>
      </c>
      <c r="G49" s="223" t="s">
        <v>14</v>
      </c>
      <c r="H49" s="224">
        <v>1</v>
      </c>
      <c r="I49" s="225">
        <v>0</v>
      </c>
      <c r="J49" s="225">
        <f t="shared" si="9"/>
        <v>0</v>
      </c>
      <c r="K49" s="226" t="str">
        <f t="shared" si="10"/>
        <v/>
      </c>
      <c r="L49" s="224" t="e">
        <f t="shared" si="11"/>
        <v>#VALUE!</v>
      </c>
      <c r="M49" s="202"/>
      <c r="N49" s="182"/>
      <c r="O49" s="399"/>
      <c r="P49" s="403"/>
      <c r="R49" s="401"/>
      <c r="S49" s="402"/>
    </row>
    <row r="50" spans="1:19" ht="30" customHeight="1">
      <c r="A50" s="53"/>
      <c r="C50" s="295" t="s">
        <v>337</v>
      </c>
      <c r="D50" s="221" t="s">
        <v>154</v>
      </c>
      <c r="E50" s="221" t="s">
        <v>251</v>
      </c>
      <c r="F50" s="222" t="s">
        <v>249</v>
      </c>
      <c r="G50" s="223" t="s">
        <v>14</v>
      </c>
      <c r="H50" s="224">
        <v>1</v>
      </c>
      <c r="I50" s="225">
        <v>0</v>
      </c>
      <c r="J50" s="225">
        <f t="shared" si="9"/>
        <v>0</v>
      </c>
      <c r="K50" s="226" t="str">
        <f t="shared" si="10"/>
        <v/>
      </c>
      <c r="L50" s="224" t="e">
        <f t="shared" si="11"/>
        <v>#VALUE!</v>
      </c>
      <c r="M50" s="202"/>
      <c r="N50" s="182"/>
      <c r="O50" s="399"/>
      <c r="P50" s="403"/>
      <c r="R50" s="401"/>
      <c r="S50" s="402"/>
    </row>
    <row r="51" spans="1:19" ht="30.75" customHeight="1">
      <c r="A51" s="53"/>
      <c r="C51" s="294" t="s">
        <v>113</v>
      </c>
      <c r="D51" s="216"/>
      <c r="E51" s="217"/>
      <c r="F51" s="218" t="s">
        <v>250</v>
      </c>
      <c r="G51" s="217"/>
      <c r="H51" s="219"/>
      <c r="I51" s="219"/>
      <c r="J51" s="220">
        <f>SUBTOTAL(9,J52:J54)</f>
        <v>0</v>
      </c>
      <c r="K51" s="219" t="s">
        <v>5</v>
      </c>
      <c r="L51" s="220" t="e">
        <f>SUBTOTAL(9,L52:L54)</f>
        <v>#VALUE!</v>
      </c>
      <c r="M51" s="201"/>
      <c r="N51" s="182"/>
      <c r="O51" s="193"/>
      <c r="P51" s="404"/>
      <c r="Q51" s="385"/>
      <c r="R51" s="378"/>
    </row>
    <row r="52" spans="1:19" ht="60">
      <c r="A52" s="53"/>
      <c r="C52" s="295" t="s">
        <v>338</v>
      </c>
      <c r="D52" s="221" t="s">
        <v>0</v>
      </c>
      <c r="E52" s="221">
        <v>106461</v>
      </c>
      <c r="F52" s="222" t="s">
        <v>72</v>
      </c>
      <c r="G52" s="223" t="s">
        <v>25</v>
      </c>
      <c r="H52" s="224">
        <v>116.1</v>
      </c>
      <c r="I52" s="225">
        <v>0</v>
      </c>
      <c r="J52" s="225">
        <f>ROUND(I52*H52,2)</f>
        <v>0</v>
      </c>
      <c r="K52" s="226" t="str">
        <f>IF(I52=0,"",ROUND(I52*(1+$L$2),2))</f>
        <v/>
      </c>
      <c r="L52" s="224" t="e">
        <f>ROUND(K52*H52,2)</f>
        <v>#VALUE!</v>
      </c>
      <c r="M52" s="202"/>
      <c r="N52" s="182"/>
      <c r="O52" s="399"/>
      <c r="P52" s="403"/>
      <c r="R52" s="401"/>
      <c r="S52" s="402"/>
    </row>
    <row r="53" spans="1:19" ht="45">
      <c r="A53" s="53"/>
      <c r="C53" s="295" t="s">
        <v>339</v>
      </c>
      <c r="D53" s="221" t="s">
        <v>154</v>
      </c>
      <c r="E53" s="221" t="s">
        <v>253</v>
      </c>
      <c r="F53" s="222" t="s">
        <v>252</v>
      </c>
      <c r="G53" s="223" t="s">
        <v>14</v>
      </c>
      <c r="H53" s="224">
        <v>1</v>
      </c>
      <c r="I53" s="225">
        <v>0</v>
      </c>
      <c r="J53" s="225">
        <f>ROUND(I53*H53,2)</f>
        <v>0</v>
      </c>
      <c r="K53" s="226" t="str">
        <f>IF(I53=0,"",ROUND(I53*(1+$L$2),2))</f>
        <v/>
      </c>
      <c r="L53" s="224" t="e">
        <f>ROUND(K53*H53,2)</f>
        <v>#VALUE!</v>
      </c>
      <c r="M53" s="202"/>
      <c r="N53" s="182"/>
      <c r="O53" s="399"/>
      <c r="P53" s="403"/>
      <c r="R53" s="401"/>
      <c r="S53" s="402"/>
    </row>
    <row r="54" spans="1:19" ht="30" customHeight="1">
      <c r="A54" s="53"/>
      <c r="C54" s="295" t="s">
        <v>340</v>
      </c>
      <c r="D54" s="221" t="s">
        <v>154</v>
      </c>
      <c r="E54" s="221" t="s">
        <v>255</v>
      </c>
      <c r="F54" s="222" t="s">
        <v>254</v>
      </c>
      <c r="G54" s="223" t="s">
        <v>14</v>
      </c>
      <c r="H54" s="224">
        <v>1</v>
      </c>
      <c r="I54" s="225">
        <v>0</v>
      </c>
      <c r="J54" s="225">
        <f>ROUND(I54*H54,2)</f>
        <v>0</v>
      </c>
      <c r="K54" s="226" t="str">
        <f>IF(I54=0,"",ROUND(I54*(1+$L$2),2))</f>
        <v/>
      </c>
      <c r="L54" s="224" t="e">
        <f>ROUND(K54*H54,2)</f>
        <v>#VALUE!</v>
      </c>
      <c r="M54" s="202"/>
      <c r="N54" s="182"/>
      <c r="O54" s="399"/>
      <c r="P54" s="403"/>
      <c r="R54" s="401"/>
      <c r="S54" s="402"/>
    </row>
    <row r="55" spans="1:19" ht="30" customHeight="1">
      <c r="A55" s="53"/>
      <c r="C55" s="294" t="s">
        <v>341</v>
      </c>
      <c r="D55" s="216"/>
      <c r="E55" s="217"/>
      <c r="F55" s="218" t="s">
        <v>112</v>
      </c>
      <c r="G55" s="217"/>
      <c r="H55" s="219"/>
      <c r="I55" s="219"/>
      <c r="J55" s="220">
        <f>SUBTOTAL(9,J56:J60)</f>
        <v>0</v>
      </c>
      <c r="K55" s="219" t="s">
        <v>5</v>
      </c>
      <c r="L55" s="220" t="e">
        <f>SUBTOTAL(9,L56:L60)</f>
        <v>#VALUE!</v>
      </c>
      <c r="M55" s="201"/>
      <c r="N55" s="182"/>
      <c r="O55" s="193"/>
      <c r="P55" s="404"/>
      <c r="Q55" s="385"/>
      <c r="R55" s="378"/>
    </row>
    <row r="56" spans="1:19" ht="30" customHeight="1">
      <c r="A56" s="53"/>
      <c r="C56" s="295" t="s">
        <v>342</v>
      </c>
      <c r="D56" s="221" t="s">
        <v>154</v>
      </c>
      <c r="E56" s="221" t="s">
        <v>257</v>
      </c>
      <c r="F56" s="222" t="s">
        <v>256</v>
      </c>
      <c r="G56" s="223" t="s">
        <v>83</v>
      </c>
      <c r="H56" s="224">
        <v>10</v>
      </c>
      <c r="I56" s="225">
        <v>0</v>
      </c>
      <c r="J56" s="225">
        <f>ROUND(I56*H56,2)</f>
        <v>0</v>
      </c>
      <c r="K56" s="226" t="str">
        <f>IF(I56=0,"",ROUND(I56*(1+$L$2),2))</f>
        <v/>
      </c>
      <c r="L56" s="224" t="e">
        <f>ROUND(K56*H56,2)</f>
        <v>#VALUE!</v>
      </c>
      <c r="M56" s="202"/>
      <c r="N56" s="182"/>
      <c r="O56" s="399"/>
      <c r="P56" s="403"/>
      <c r="R56" s="401"/>
      <c r="S56" s="402"/>
    </row>
    <row r="57" spans="1:19" ht="30" customHeight="1">
      <c r="A57" s="53"/>
      <c r="C57" s="295" t="s">
        <v>343</v>
      </c>
      <c r="D57" s="221" t="s">
        <v>154</v>
      </c>
      <c r="E57" s="221" t="s">
        <v>259</v>
      </c>
      <c r="F57" s="222" t="s">
        <v>258</v>
      </c>
      <c r="G57" s="223" t="s">
        <v>83</v>
      </c>
      <c r="H57" s="224">
        <v>10</v>
      </c>
      <c r="I57" s="225">
        <v>0</v>
      </c>
      <c r="J57" s="225">
        <f>ROUND(I57*H57,2)</f>
        <v>0</v>
      </c>
      <c r="K57" s="226" t="str">
        <f>IF(I57=0,"",ROUND(I57*(1+$L$2),2))</f>
        <v/>
      </c>
      <c r="L57" s="224" t="e">
        <f>ROUND(K57*H57,2)</f>
        <v>#VALUE!</v>
      </c>
      <c r="M57" s="202"/>
      <c r="N57" s="182"/>
      <c r="O57" s="399"/>
      <c r="P57" s="403"/>
      <c r="R57" s="401"/>
      <c r="S57" s="402"/>
    </row>
    <row r="58" spans="1:19" ht="30" customHeight="1">
      <c r="A58" s="53"/>
      <c r="C58" s="295" t="s">
        <v>344</v>
      </c>
      <c r="D58" s="221" t="s">
        <v>154</v>
      </c>
      <c r="E58" s="221" t="s">
        <v>261</v>
      </c>
      <c r="F58" s="222" t="s">
        <v>260</v>
      </c>
      <c r="G58" s="223" t="s">
        <v>83</v>
      </c>
      <c r="H58" s="224">
        <v>10</v>
      </c>
      <c r="I58" s="225">
        <v>0</v>
      </c>
      <c r="J58" s="225">
        <f>ROUND(I58*H58,2)</f>
        <v>0</v>
      </c>
      <c r="K58" s="226" t="str">
        <f>IF(I58=0,"",ROUND(I58*(1+$L$2),2))</f>
        <v/>
      </c>
      <c r="L58" s="224" t="e">
        <f>ROUND(K58*H58,2)</f>
        <v>#VALUE!</v>
      </c>
      <c r="M58" s="202"/>
      <c r="N58" s="182"/>
      <c r="O58" s="399"/>
      <c r="P58" s="403"/>
      <c r="R58" s="401"/>
      <c r="S58" s="402"/>
    </row>
    <row r="59" spans="1:19" ht="30" customHeight="1">
      <c r="A59" s="53"/>
      <c r="C59" s="295" t="s">
        <v>345</v>
      </c>
      <c r="D59" s="221" t="s">
        <v>154</v>
      </c>
      <c r="E59" s="221" t="s">
        <v>263</v>
      </c>
      <c r="F59" s="222" t="s">
        <v>262</v>
      </c>
      <c r="G59" s="223" t="s">
        <v>83</v>
      </c>
      <c r="H59" s="224">
        <v>10</v>
      </c>
      <c r="I59" s="225">
        <v>0</v>
      </c>
      <c r="J59" s="225">
        <f>ROUND(I59*H59,2)</f>
        <v>0</v>
      </c>
      <c r="K59" s="226" t="str">
        <f>IF(I59=0,"",ROUND(I59*(1+$L$2),2))</f>
        <v/>
      </c>
      <c r="L59" s="224" t="e">
        <f>ROUND(K59*H59,2)</f>
        <v>#VALUE!</v>
      </c>
      <c r="M59" s="202"/>
      <c r="N59" s="182"/>
      <c r="O59" s="399"/>
      <c r="P59" s="403"/>
      <c r="R59" s="401"/>
      <c r="S59" s="402"/>
    </row>
    <row r="60" spans="1:19" ht="30" customHeight="1">
      <c r="A60" s="53"/>
      <c r="C60" s="295" t="s">
        <v>346</v>
      </c>
      <c r="D60" s="221" t="s">
        <v>154</v>
      </c>
      <c r="E60" s="221" t="s">
        <v>239</v>
      </c>
      <c r="F60" s="222" t="s">
        <v>128</v>
      </c>
      <c r="G60" s="223" t="s">
        <v>83</v>
      </c>
      <c r="H60" s="224">
        <v>10</v>
      </c>
      <c r="I60" s="225">
        <v>0</v>
      </c>
      <c r="J60" s="225">
        <f>ROUND(I60*H60,2)</f>
        <v>0</v>
      </c>
      <c r="K60" s="226" t="str">
        <f>IF(I60=0,"",ROUND(I60*(1+$L$2),2))</f>
        <v/>
      </c>
      <c r="L60" s="224" t="e">
        <f>ROUND(K60*H60,2)</f>
        <v>#VALUE!</v>
      </c>
      <c r="M60" s="202"/>
      <c r="N60" s="182"/>
      <c r="O60" s="399"/>
      <c r="P60" s="403"/>
      <c r="R60" s="401"/>
      <c r="S60" s="402"/>
    </row>
    <row r="61" spans="1:19" ht="30.75" customHeight="1">
      <c r="A61" s="53"/>
      <c r="C61" s="294" t="s">
        <v>347</v>
      </c>
      <c r="D61" s="216"/>
      <c r="E61" s="217"/>
      <c r="F61" s="218" t="s">
        <v>149</v>
      </c>
      <c r="G61" s="217"/>
      <c r="H61" s="219"/>
      <c r="I61" s="219"/>
      <c r="J61" s="220">
        <f>SUBTOTAL(9,J62:J63)</f>
        <v>0</v>
      </c>
      <c r="K61" s="219" t="s">
        <v>5</v>
      </c>
      <c r="L61" s="220" t="e">
        <f>SUBTOTAL(9,L62:L63)</f>
        <v>#VALUE!</v>
      </c>
      <c r="M61" s="201"/>
      <c r="N61" s="182"/>
      <c r="O61" s="193"/>
      <c r="P61" s="404"/>
      <c r="Q61" s="385"/>
      <c r="R61" s="378"/>
    </row>
    <row r="62" spans="1:19" ht="45">
      <c r="A62" s="53"/>
      <c r="C62" s="295" t="s">
        <v>348</v>
      </c>
      <c r="D62" s="221" t="s">
        <v>154</v>
      </c>
      <c r="E62" s="221" t="s">
        <v>264</v>
      </c>
      <c r="F62" s="222" t="s">
        <v>266</v>
      </c>
      <c r="G62" s="223" t="s">
        <v>19</v>
      </c>
      <c r="H62" s="224">
        <v>388.19</v>
      </c>
      <c r="I62" s="225">
        <v>0</v>
      </c>
      <c r="J62" s="225">
        <f>ROUND(I62*H62,2)</f>
        <v>0</v>
      </c>
      <c r="K62" s="226" t="str">
        <f>IF(I62=0,"",ROUND(I62*(1+$L$2),2))</f>
        <v/>
      </c>
      <c r="L62" s="224" t="e">
        <f>ROUND(K62*H62,2)</f>
        <v>#VALUE!</v>
      </c>
      <c r="M62" s="202"/>
      <c r="N62" s="182"/>
      <c r="O62" s="399"/>
      <c r="P62" s="403"/>
      <c r="R62" s="401"/>
      <c r="S62" s="402"/>
    </row>
    <row r="63" spans="1:19" ht="30">
      <c r="A63" s="53"/>
      <c r="C63" s="295" t="s">
        <v>349</v>
      </c>
      <c r="D63" s="221" t="s">
        <v>0</v>
      </c>
      <c r="E63" s="221">
        <v>103689</v>
      </c>
      <c r="F63" s="222" t="s">
        <v>267</v>
      </c>
      <c r="G63" s="223" t="s">
        <v>17</v>
      </c>
      <c r="H63" s="224">
        <v>16.600000000000001</v>
      </c>
      <c r="I63" s="225">
        <v>0</v>
      </c>
      <c r="J63" s="225">
        <f>ROUND(I63*H63,2)</f>
        <v>0</v>
      </c>
      <c r="K63" s="226" t="str">
        <f>IF(I63=0,"",ROUND(I63*(1+$L$2),2))</f>
        <v/>
      </c>
      <c r="L63" s="224" t="e">
        <f>ROUND(K63*H63,2)</f>
        <v>#VALUE!</v>
      </c>
      <c r="M63" s="202"/>
      <c r="N63" s="182"/>
      <c r="O63" s="399"/>
      <c r="P63" s="403"/>
      <c r="R63" s="401"/>
      <c r="S63" s="402"/>
    </row>
    <row r="64" spans="1:19" ht="30" customHeight="1">
      <c r="A64" s="53"/>
      <c r="C64" s="293">
        <v>3</v>
      </c>
      <c r="D64" s="211"/>
      <c r="E64" s="212"/>
      <c r="F64" s="213" t="s">
        <v>27</v>
      </c>
      <c r="G64" s="212"/>
      <c r="H64" s="214"/>
      <c r="I64" s="214"/>
      <c r="J64" s="215">
        <f>SUBTOTAL(9,J65:J68)</f>
        <v>0</v>
      </c>
      <c r="K64" s="214" t="s">
        <v>5</v>
      </c>
      <c r="L64" s="215" t="e">
        <f>SUBTOTAL(9,L65:L68)</f>
        <v>#VALUE!</v>
      </c>
      <c r="M64" s="201"/>
      <c r="N64" s="182"/>
    </row>
    <row r="65" spans="1:19" ht="30" customHeight="1">
      <c r="A65" s="53"/>
      <c r="C65" s="294" t="s">
        <v>358</v>
      </c>
      <c r="D65" s="216"/>
      <c r="E65" s="217"/>
      <c r="F65" s="218" t="s">
        <v>1377</v>
      </c>
      <c r="G65" s="217"/>
      <c r="H65" s="219"/>
      <c r="I65" s="219"/>
      <c r="J65" s="220">
        <f>SUBTOTAL(9,J66)</f>
        <v>0</v>
      </c>
      <c r="K65" s="219" t="s">
        <v>5</v>
      </c>
      <c r="L65" s="220" t="e">
        <f>SUBTOTAL(9,L66)</f>
        <v>#VALUE!</v>
      </c>
      <c r="M65" s="201"/>
      <c r="N65" s="182"/>
      <c r="O65" s="193"/>
      <c r="P65" s="404"/>
      <c r="Q65" s="385"/>
      <c r="R65" s="378"/>
    </row>
    <row r="66" spans="1:19" ht="30" customHeight="1">
      <c r="A66" s="53"/>
      <c r="C66" s="295" t="s">
        <v>360</v>
      </c>
      <c r="D66" s="221" t="s">
        <v>154</v>
      </c>
      <c r="E66" s="221" t="s">
        <v>225</v>
      </c>
      <c r="F66" s="222" t="s">
        <v>224</v>
      </c>
      <c r="G66" s="223" t="s">
        <v>14</v>
      </c>
      <c r="H66" s="224">
        <v>1</v>
      </c>
      <c r="I66" s="225">
        <v>0</v>
      </c>
      <c r="J66" s="225">
        <f>ROUND(I66*H66,2)</f>
        <v>0</v>
      </c>
      <c r="K66" s="226" t="str">
        <f>IF(I66=0,"",ROUND(I66*(1+$L$2),2))</f>
        <v/>
      </c>
      <c r="L66" s="224" t="e">
        <f>ROUND(K66*H66,2)</f>
        <v>#VALUE!</v>
      </c>
      <c r="M66" s="202"/>
      <c r="N66" s="182"/>
      <c r="O66" s="399"/>
      <c r="P66" s="403"/>
      <c r="R66" s="401"/>
      <c r="S66" s="402"/>
    </row>
    <row r="67" spans="1:19" ht="30" customHeight="1">
      <c r="A67" s="53"/>
      <c r="C67" s="294" t="s">
        <v>350</v>
      </c>
      <c r="D67" s="216"/>
      <c r="E67" s="217"/>
      <c r="F67" s="218" t="s">
        <v>359</v>
      </c>
      <c r="G67" s="217"/>
      <c r="H67" s="219"/>
      <c r="I67" s="219"/>
      <c r="J67" s="220">
        <f>SUBTOTAL(9,J68)</f>
        <v>0</v>
      </c>
      <c r="K67" s="219" t="s">
        <v>5</v>
      </c>
      <c r="L67" s="220" t="e">
        <f>SUBTOTAL(9,L68)</f>
        <v>#VALUE!</v>
      </c>
      <c r="M67" s="201"/>
      <c r="N67" s="182"/>
      <c r="O67" s="193"/>
      <c r="P67" s="404"/>
      <c r="Q67" s="385"/>
      <c r="R67" s="378"/>
    </row>
    <row r="68" spans="1:19" ht="30" customHeight="1">
      <c r="A68" s="53"/>
      <c r="C68" s="295" t="s">
        <v>361</v>
      </c>
      <c r="D68" s="221" t="s">
        <v>154</v>
      </c>
      <c r="E68" s="221" t="s">
        <v>227</v>
      </c>
      <c r="F68" s="222" t="s">
        <v>226</v>
      </c>
      <c r="G68" s="223" t="s">
        <v>14</v>
      </c>
      <c r="H68" s="224">
        <v>1</v>
      </c>
      <c r="I68" s="225">
        <v>0</v>
      </c>
      <c r="J68" s="225">
        <f>ROUND(I68*H68,2)</f>
        <v>0</v>
      </c>
      <c r="K68" s="226" t="str">
        <f>IF(I68=0,"",ROUND(I68*(1+$L$2),2))</f>
        <v/>
      </c>
      <c r="L68" s="224" t="e">
        <f>ROUND(K68*H68,2)</f>
        <v>#VALUE!</v>
      </c>
      <c r="M68" s="202"/>
      <c r="N68" s="182"/>
      <c r="O68" s="399"/>
      <c r="P68" s="403"/>
      <c r="R68" s="401"/>
      <c r="S68" s="402"/>
    </row>
    <row r="69" spans="1:19" ht="30" customHeight="1">
      <c r="A69" s="53"/>
      <c r="C69" s="293">
        <v>4</v>
      </c>
      <c r="D69" s="211"/>
      <c r="E69" s="212"/>
      <c r="F69" s="213" t="s">
        <v>362</v>
      </c>
      <c r="G69" s="212"/>
      <c r="H69" s="214"/>
      <c r="I69" s="214"/>
      <c r="J69" s="215">
        <f>SUBTOTAL(9,J70:J112)</f>
        <v>0</v>
      </c>
      <c r="K69" s="214" t="s">
        <v>5</v>
      </c>
      <c r="L69" s="215" t="e">
        <f>SUBTOTAL(9,L70:L112)</f>
        <v>#VALUE!</v>
      </c>
      <c r="M69" s="201"/>
      <c r="N69" s="182"/>
    </row>
    <row r="70" spans="1:19" ht="30" customHeight="1">
      <c r="A70" s="53"/>
      <c r="C70" s="294" t="s">
        <v>351</v>
      </c>
      <c r="D70" s="216"/>
      <c r="E70" s="217"/>
      <c r="F70" s="218" t="s">
        <v>16</v>
      </c>
      <c r="G70" s="217"/>
      <c r="H70" s="219"/>
      <c r="I70" s="219"/>
      <c r="J70" s="220">
        <f>SUBTOTAL(9,J71:J75)</f>
        <v>0</v>
      </c>
      <c r="K70" s="219" t="s">
        <v>5</v>
      </c>
      <c r="L70" s="220" t="e">
        <f>SUBTOTAL(9,L71:L75)</f>
        <v>#VALUE!</v>
      </c>
      <c r="M70" s="201"/>
      <c r="N70" s="182"/>
      <c r="O70" s="193"/>
      <c r="P70" s="404"/>
      <c r="Q70" s="385"/>
      <c r="R70" s="378"/>
    </row>
    <row r="71" spans="1:19" ht="30">
      <c r="A71" s="53"/>
      <c r="C71" s="295" t="s">
        <v>368</v>
      </c>
      <c r="D71" s="221" t="s">
        <v>0</v>
      </c>
      <c r="E71" s="221">
        <v>98524</v>
      </c>
      <c r="F71" s="222" t="s">
        <v>125</v>
      </c>
      <c r="G71" s="223" t="s">
        <v>17</v>
      </c>
      <c r="H71" s="224">
        <v>890.93</v>
      </c>
      <c r="I71" s="225">
        <v>0</v>
      </c>
      <c r="J71" s="225">
        <f>ROUND(I71*H71,2)</f>
        <v>0</v>
      </c>
      <c r="K71" s="226" t="str">
        <f>IF(I71=0,"",ROUND(I71*(1+$L$2),2))</f>
        <v/>
      </c>
      <c r="L71" s="224" t="e">
        <f>ROUND(K71*H71,2)</f>
        <v>#VALUE!</v>
      </c>
      <c r="M71" s="202"/>
      <c r="N71" s="182"/>
      <c r="O71" s="399"/>
      <c r="P71" s="403"/>
      <c r="R71" s="401"/>
      <c r="S71" s="402"/>
    </row>
    <row r="72" spans="1:19" ht="45">
      <c r="A72" s="53"/>
      <c r="C72" s="295" t="s">
        <v>369</v>
      </c>
      <c r="D72" s="221" t="s">
        <v>0</v>
      </c>
      <c r="E72" s="221">
        <v>98525</v>
      </c>
      <c r="F72" s="222" t="s">
        <v>127</v>
      </c>
      <c r="G72" s="223" t="s">
        <v>17</v>
      </c>
      <c r="H72" s="224">
        <v>37448.78</v>
      </c>
      <c r="I72" s="225">
        <v>0</v>
      </c>
      <c r="J72" s="225">
        <f>ROUND(I72*H72,2)</f>
        <v>0</v>
      </c>
      <c r="K72" s="226" t="str">
        <f>IF(I72=0,"",ROUND(I72*(1+$L$2),2))</f>
        <v/>
      </c>
      <c r="L72" s="224" t="e">
        <f>ROUND(K72*H72,2)</f>
        <v>#VALUE!</v>
      </c>
      <c r="M72" s="202"/>
      <c r="N72" s="182"/>
      <c r="O72" s="399"/>
      <c r="P72" s="403"/>
      <c r="R72" s="401"/>
      <c r="S72" s="402"/>
    </row>
    <row r="73" spans="1:19" ht="24.9" customHeight="1">
      <c r="A73" s="53"/>
      <c r="C73" s="295" t="s">
        <v>370</v>
      </c>
      <c r="D73" s="221" t="s">
        <v>1</v>
      </c>
      <c r="E73" s="221" t="s">
        <v>842</v>
      </c>
      <c r="F73" s="222" t="s">
        <v>843</v>
      </c>
      <c r="G73" s="223" t="s">
        <v>14</v>
      </c>
      <c r="H73" s="224">
        <v>5</v>
      </c>
      <c r="I73" s="225">
        <v>0</v>
      </c>
      <c r="J73" s="225">
        <f>ROUND(I73*H73,2)</f>
        <v>0</v>
      </c>
      <c r="K73" s="226" t="str">
        <f>IF(I73=0,"",ROUND(I73*(1+$L$2),2))</f>
        <v/>
      </c>
      <c r="L73" s="224" t="e">
        <f>ROUND(K73*H73,2)</f>
        <v>#VALUE!</v>
      </c>
      <c r="M73" s="202"/>
      <c r="N73" s="182"/>
      <c r="O73" s="399"/>
      <c r="P73" s="403"/>
      <c r="R73" s="401"/>
      <c r="S73" s="402"/>
    </row>
    <row r="74" spans="1:19" ht="60">
      <c r="A74" s="53"/>
      <c r="C74" s="295" t="s">
        <v>371</v>
      </c>
      <c r="D74" s="221" t="s">
        <v>0</v>
      </c>
      <c r="E74" s="221">
        <v>100975</v>
      </c>
      <c r="F74" s="222" t="s">
        <v>71</v>
      </c>
      <c r="G74" s="223" t="s">
        <v>22</v>
      </c>
      <c r="H74" s="224">
        <v>9585.2000000000007</v>
      </c>
      <c r="I74" s="225">
        <v>0</v>
      </c>
      <c r="J74" s="225">
        <f>ROUND(I74*H74,2)</f>
        <v>0</v>
      </c>
      <c r="K74" s="226" t="str">
        <f>IF(I74=0,"",ROUND(I74*(1+$L$2),2))</f>
        <v/>
      </c>
      <c r="L74" s="224" t="e">
        <f>ROUND(K74*H74,2)</f>
        <v>#VALUE!</v>
      </c>
      <c r="M74" s="202"/>
      <c r="N74" s="182"/>
      <c r="O74" s="399"/>
      <c r="P74" s="403"/>
      <c r="R74" s="401"/>
      <c r="S74" s="402"/>
    </row>
    <row r="75" spans="1:19" ht="30" customHeight="1">
      <c r="A75" s="53"/>
      <c r="C75" s="295" t="s">
        <v>372</v>
      </c>
      <c r="D75" s="221" t="s">
        <v>0</v>
      </c>
      <c r="E75" s="221">
        <v>95876</v>
      </c>
      <c r="F75" s="222" t="s">
        <v>70</v>
      </c>
      <c r="G75" s="223" t="s">
        <v>67</v>
      </c>
      <c r="H75" s="224">
        <v>249215.29</v>
      </c>
      <c r="I75" s="225">
        <v>0</v>
      </c>
      <c r="J75" s="225">
        <f>ROUND(I75*H75,2)</f>
        <v>0</v>
      </c>
      <c r="K75" s="226" t="str">
        <f>IF(I75=0,"",ROUND(I75*(1+$L$2),2))</f>
        <v/>
      </c>
      <c r="L75" s="224" t="e">
        <f>ROUND(K75*H75,2)</f>
        <v>#VALUE!</v>
      </c>
      <c r="M75" s="202"/>
      <c r="N75" s="182"/>
      <c r="O75" s="399"/>
      <c r="P75" s="403"/>
      <c r="R75" s="401"/>
      <c r="S75" s="402"/>
    </row>
    <row r="76" spans="1:19" ht="30" customHeight="1">
      <c r="A76" s="53"/>
      <c r="C76" s="294" t="s">
        <v>352</v>
      </c>
      <c r="D76" s="216"/>
      <c r="E76" s="217"/>
      <c r="F76" s="218" t="s">
        <v>268</v>
      </c>
      <c r="G76" s="217"/>
      <c r="H76" s="219"/>
      <c r="I76" s="219"/>
      <c r="J76" s="220">
        <f>SUBTOTAL(9,J77:J85)</f>
        <v>0</v>
      </c>
      <c r="K76" s="219" t="s">
        <v>5</v>
      </c>
      <c r="L76" s="220" t="e">
        <f>SUBTOTAL(9,L77:L85)</f>
        <v>#VALUE!</v>
      </c>
      <c r="M76" s="201"/>
      <c r="N76" s="182"/>
      <c r="O76" s="193"/>
      <c r="P76" s="404"/>
      <c r="Q76" s="385"/>
      <c r="R76" s="378"/>
    </row>
    <row r="77" spans="1:19" ht="60">
      <c r="A77" s="53"/>
      <c r="C77" s="295" t="s">
        <v>373</v>
      </c>
      <c r="D77" s="221" t="s">
        <v>0</v>
      </c>
      <c r="E77" s="221">
        <v>90091</v>
      </c>
      <c r="F77" s="222" t="s">
        <v>137</v>
      </c>
      <c r="G77" s="223" t="s">
        <v>22</v>
      </c>
      <c r="H77" s="224">
        <v>177.13</v>
      </c>
      <c r="I77" s="225">
        <v>0</v>
      </c>
      <c r="J77" s="225">
        <f t="shared" ref="J77:J85" si="12">ROUND(I77*H77,2)</f>
        <v>0</v>
      </c>
      <c r="K77" s="226" t="str">
        <f t="shared" ref="K77:K85" si="13">IF(I77=0,"",ROUND(I77*(1+$L$2),2))</f>
        <v/>
      </c>
      <c r="L77" s="224" t="e">
        <f t="shared" ref="L77:L85" si="14">ROUND(K77*H77,2)</f>
        <v>#VALUE!</v>
      </c>
      <c r="M77" s="202"/>
      <c r="N77" s="182"/>
      <c r="O77" s="399"/>
      <c r="P77" s="403"/>
      <c r="R77" s="401"/>
      <c r="S77" s="402"/>
    </row>
    <row r="78" spans="1:19" ht="30" customHeight="1">
      <c r="A78" s="53"/>
      <c r="C78" s="295" t="s">
        <v>374</v>
      </c>
      <c r="D78" s="221" t="s">
        <v>154</v>
      </c>
      <c r="E78" s="221" t="s">
        <v>223</v>
      </c>
      <c r="F78" s="222" t="s">
        <v>151</v>
      </c>
      <c r="G78" s="223" t="s">
        <v>17</v>
      </c>
      <c r="H78" s="224">
        <v>929.94</v>
      </c>
      <c r="I78" s="225">
        <v>0</v>
      </c>
      <c r="J78" s="225">
        <f t="shared" si="12"/>
        <v>0</v>
      </c>
      <c r="K78" s="226" t="str">
        <f t="shared" si="13"/>
        <v/>
      </c>
      <c r="L78" s="224" t="e">
        <f t="shared" si="14"/>
        <v>#VALUE!</v>
      </c>
      <c r="M78" s="202"/>
      <c r="N78" s="182"/>
      <c r="O78" s="399"/>
      <c r="P78" s="403"/>
      <c r="R78" s="401"/>
      <c r="S78" s="402"/>
    </row>
    <row r="79" spans="1:19" ht="30">
      <c r="A79" s="53"/>
      <c r="C79" s="295" t="s">
        <v>375</v>
      </c>
      <c r="D79" s="221" t="s">
        <v>154</v>
      </c>
      <c r="E79" s="221" t="s">
        <v>269</v>
      </c>
      <c r="F79" s="222" t="s">
        <v>270</v>
      </c>
      <c r="G79" s="223" t="s">
        <v>22</v>
      </c>
      <c r="H79" s="224">
        <v>336.55</v>
      </c>
      <c r="I79" s="225">
        <v>0</v>
      </c>
      <c r="J79" s="225">
        <f t="shared" si="12"/>
        <v>0</v>
      </c>
      <c r="K79" s="226" t="str">
        <f t="shared" si="13"/>
        <v/>
      </c>
      <c r="L79" s="224" t="e">
        <f t="shared" si="14"/>
        <v>#VALUE!</v>
      </c>
      <c r="M79" s="202"/>
      <c r="N79" s="182"/>
      <c r="O79" s="399"/>
      <c r="P79" s="403"/>
      <c r="R79" s="401"/>
      <c r="S79" s="402"/>
    </row>
    <row r="80" spans="1:19" ht="30">
      <c r="A80" s="53"/>
      <c r="C80" s="295" t="s">
        <v>376</v>
      </c>
      <c r="D80" s="221" t="s">
        <v>0</v>
      </c>
      <c r="E80" s="221">
        <v>100979</v>
      </c>
      <c r="F80" s="222" t="s">
        <v>844</v>
      </c>
      <c r="G80" s="223" t="s">
        <v>22</v>
      </c>
      <c r="H80" s="224">
        <v>198.39</v>
      </c>
      <c r="I80" s="225">
        <v>0</v>
      </c>
      <c r="J80" s="225">
        <f t="shared" si="12"/>
        <v>0</v>
      </c>
      <c r="K80" s="226" t="str">
        <f t="shared" si="13"/>
        <v/>
      </c>
      <c r="L80" s="224" t="e">
        <f t="shared" si="14"/>
        <v>#VALUE!</v>
      </c>
      <c r="M80" s="202"/>
      <c r="N80" s="182"/>
      <c r="O80" s="399"/>
      <c r="P80" s="403"/>
      <c r="R80" s="401"/>
      <c r="S80" s="402"/>
    </row>
    <row r="81" spans="1:19" ht="30" customHeight="1">
      <c r="A81" s="53"/>
      <c r="C81" s="295" t="s">
        <v>377</v>
      </c>
      <c r="D81" s="221" t="s">
        <v>0</v>
      </c>
      <c r="E81" s="221">
        <v>95876</v>
      </c>
      <c r="F81" s="222" t="s">
        <v>845</v>
      </c>
      <c r="G81" s="223" t="s">
        <v>67</v>
      </c>
      <c r="H81" s="224">
        <v>2975.82</v>
      </c>
      <c r="I81" s="225">
        <v>0</v>
      </c>
      <c r="J81" s="225">
        <f t="shared" si="12"/>
        <v>0</v>
      </c>
      <c r="K81" s="226" t="str">
        <f t="shared" si="13"/>
        <v/>
      </c>
      <c r="L81" s="224" t="e">
        <f t="shared" si="14"/>
        <v>#VALUE!</v>
      </c>
      <c r="M81" s="202"/>
      <c r="N81" s="182"/>
      <c r="O81" s="399"/>
      <c r="P81" s="403"/>
      <c r="R81" s="401"/>
      <c r="S81" s="402"/>
    </row>
    <row r="82" spans="1:19" ht="45">
      <c r="A82" s="53"/>
      <c r="C82" s="295" t="s">
        <v>378</v>
      </c>
      <c r="D82" s="221" t="s">
        <v>0</v>
      </c>
      <c r="E82" s="221">
        <v>105752</v>
      </c>
      <c r="F82" s="222" t="s">
        <v>147</v>
      </c>
      <c r="G82" s="223" t="s">
        <v>22</v>
      </c>
      <c r="H82" s="224">
        <v>141.71</v>
      </c>
      <c r="I82" s="225">
        <v>0</v>
      </c>
      <c r="J82" s="225">
        <f t="shared" si="12"/>
        <v>0</v>
      </c>
      <c r="K82" s="226" t="str">
        <f t="shared" si="13"/>
        <v/>
      </c>
      <c r="L82" s="224" t="e">
        <f t="shared" si="14"/>
        <v>#VALUE!</v>
      </c>
      <c r="M82" s="202"/>
      <c r="N82" s="182"/>
      <c r="O82" s="399"/>
      <c r="P82" s="403"/>
      <c r="R82" s="401"/>
      <c r="S82" s="402"/>
    </row>
    <row r="83" spans="1:19" ht="30" customHeight="1">
      <c r="A83" s="53"/>
      <c r="C83" s="295" t="s">
        <v>379</v>
      </c>
      <c r="D83" s="221" t="s">
        <v>0</v>
      </c>
      <c r="E83" s="221">
        <v>100979</v>
      </c>
      <c r="F83" s="222" t="s">
        <v>305</v>
      </c>
      <c r="G83" s="223" t="s">
        <v>22</v>
      </c>
      <c r="H83" s="224">
        <v>221.42</v>
      </c>
      <c r="I83" s="225">
        <v>0</v>
      </c>
      <c r="J83" s="225">
        <f t="shared" si="12"/>
        <v>0</v>
      </c>
      <c r="K83" s="226" t="str">
        <f t="shared" si="13"/>
        <v/>
      </c>
      <c r="L83" s="224" t="e">
        <f t="shared" si="14"/>
        <v>#VALUE!</v>
      </c>
      <c r="M83" s="202"/>
      <c r="N83" s="182"/>
      <c r="O83" s="399"/>
      <c r="P83" s="403"/>
      <c r="R83" s="401"/>
      <c r="S83" s="402"/>
    </row>
    <row r="84" spans="1:19" ht="30">
      <c r="A84" s="53"/>
      <c r="C84" s="295" t="s">
        <v>846</v>
      </c>
      <c r="D84" s="221" t="s">
        <v>0</v>
      </c>
      <c r="E84" s="221">
        <v>95876</v>
      </c>
      <c r="F84" s="222" t="s">
        <v>70</v>
      </c>
      <c r="G84" s="223" t="s">
        <v>67</v>
      </c>
      <c r="H84" s="224">
        <v>5756.79</v>
      </c>
      <c r="I84" s="225">
        <v>0</v>
      </c>
      <c r="J84" s="225">
        <f t="shared" si="12"/>
        <v>0</v>
      </c>
      <c r="K84" s="226" t="str">
        <f t="shared" si="13"/>
        <v/>
      </c>
      <c r="L84" s="224" t="e">
        <f t="shared" si="14"/>
        <v>#VALUE!</v>
      </c>
      <c r="M84" s="202"/>
      <c r="N84" s="182"/>
      <c r="O84" s="399"/>
      <c r="P84" s="403"/>
      <c r="R84" s="401"/>
      <c r="S84" s="402"/>
    </row>
    <row r="85" spans="1:19" ht="30" customHeight="1">
      <c r="A85" s="53"/>
      <c r="C85" s="295" t="s">
        <v>847</v>
      </c>
      <c r="D85" s="221" t="s">
        <v>0</v>
      </c>
      <c r="E85" s="221">
        <v>100574</v>
      </c>
      <c r="F85" s="222" t="s">
        <v>222</v>
      </c>
      <c r="G85" s="223" t="s">
        <v>22</v>
      </c>
      <c r="H85" s="224">
        <v>221.42</v>
      </c>
      <c r="I85" s="225">
        <v>0</v>
      </c>
      <c r="J85" s="225">
        <f t="shared" si="12"/>
        <v>0</v>
      </c>
      <c r="K85" s="226" t="str">
        <f t="shared" si="13"/>
        <v/>
      </c>
      <c r="L85" s="224" t="e">
        <f t="shared" si="14"/>
        <v>#VALUE!</v>
      </c>
      <c r="M85" s="202"/>
      <c r="N85" s="182"/>
      <c r="O85" s="399"/>
      <c r="P85" s="403"/>
      <c r="R85" s="401"/>
      <c r="S85" s="402"/>
    </row>
    <row r="86" spans="1:19" ht="30" customHeight="1">
      <c r="A86" s="53"/>
      <c r="C86" s="294" t="s">
        <v>353</v>
      </c>
      <c r="D86" s="216"/>
      <c r="E86" s="217"/>
      <c r="F86" s="218" t="s">
        <v>380</v>
      </c>
      <c r="G86" s="217"/>
      <c r="H86" s="219"/>
      <c r="I86" s="219"/>
      <c r="J86" s="220">
        <f>SUBTOTAL(9,J87:J91)</f>
        <v>0</v>
      </c>
      <c r="K86" s="219" t="s">
        <v>5</v>
      </c>
      <c r="L86" s="220" t="e">
        <f>SUBTOTAL(9,L87:L91)</f>
        <v>#VALUE!</v>
      </c>
      <c r="M86" s="201"/>
      <c r="N86" s="182"/>
      <c r="O86" s="193"/>
      <c r="P86" s="404"/>
      <c r="Q86" s="385"/>
      <c r="R86" s="378"/>
    </row>
    <row r="87" spans="1:19" ht="45">
      <c r="A87" s="53"/>
      <c r="C87" s="295" t="s">
        <v>381</v>
      </c>
      <c r="D87" s="221" t="s">
        <v>0</v>
      </c>
      <c r="E87" s="221">
        <v>100576</v>
      </c>
      <c r="F87" s="222" t="s">
        <v>144</v>
      </c>
      <c r="G87" s="223" t="s">
        <v>17</v>
      </c>
      <c r="H87" s="224">
        <v>38339.699999999997</v>
      </c>
      <c r="I87" s="225">
        <v>0</v>
      </c>
      <c r="J87" s="225">
        <f>ROUND(I87*H87,2)</f>
        <v>0</v>
      </c>
      <c r="K87" s="226" t="str">
        <f>IF(I87=0,"",ROUND(I87*(1+$L$2),2))</f>
        <v/>
      </c>
      <c r="L87" s="224" t="e">
        <f>ROUND(K87*H87,2)</f>
        <v>#VALUE!</v>
      </c>
      <c r="M87" s="202"/>
      <c r="N87" s="182"/>
      <c r="O87" s="399"/>
      <c r="P87" s="403"/>
      <c r="R87" s="401"/>
      <c r="S87" s="402"/>
    </row>
    <row r="88" spans="1:19" ht="30" customHeight="1">
      <c r="A88" s="53"/>
      <c r="C88" s="295" t="s">
        <v>382</v>
      </c>
      <c r="D88" s="221" t="s">
        <v>129</v>
      </c>
      <c r="E88" s="221">
        <v>6077</v>
      </c>
      <c r="F88" s="222" t="s">
        <v>868</v>
      </c>
      <c r="G88" s="223" t="s">
        <v>22</v>
      </c>
      <c r="H88" s="224">
        <v>66268.86</v>
      </c>
      <c r="I88" s="225">
        <v>0</v>
      </c>
      <c r="J88" s="225">
        <f>ROUND(I88*H88,2)</f>
        <v>0</v>
      </c>
      <c r="K88" s="226" t="str">
        <f>IF(I88=0,"",ROUND(I88*(1+$L$2),2))</f>
        <v/>
      </c>
      <c r="L88" s="224" t="e">
        <f>ROUND(K88*H88,2)</f>
        <v>#VALUE!</v>
      </c>
      <c r="M88" s="202"/>
      <c r="N88" s="182"/>
      <c r="O88" s="405"/>
      <c r="P88" s="403"/>
      <c r="R88" s="401"/>
      <c r="S88" s="402"/>
    </row>
    <row r="89" spans="1:19" ht="24.9" customHeight="1">
      <c r="A89" s="53"/>
      <c r="C89" s="295" t="s">
        <v>383</v>
      </c>
      <c r="D89" s="221" t="s">
        <v>0</v>
      </c>
      <c r="E89" s="221">
        <v>100574</v>
      </c>
      <c r="F89" s="222" t="s">
        <v>222</v>
      </c>
      <c r="G89" s="223" t="s">
        <v>22</v>
      </c>
      <c r="H89" s="224">
        <v>66268.86</v>
      </c>
      <c r="I89" s="225">
        <v>0</v>
      </c>
      <c r="J89" s="225">
        <f>ROUND(I89*H89,2)</f>
        <v>0</v>
      </c>
      <c r="K89" s="226" t="str">
        <f>IF(I89=0,"",ROUND(I89*(1+$L$2),2))</f>
        <v/>
      </c>
      <c r="L89" s="224" t="e">
        <f>ROUND(K89*H89,2)</f>
        <v>#VALUE!</v>
      </c>
      <c r="M89" s="202"/>
      <c r="N89" s="182"/>
      <c r="O89" s="399"/>
      <c r="P89" s="403"/>
      <c r="R89" s="401"/>
      <c r="S89" s="402"/>
    </row>
    <row r="90" spans="1:19" ht="60">
      <c r="A90" s="53"/>
      <c r="C90" s="295" t="s">
        <v>384</v>
      </c>
      <c r="D90" s="221" t="s">
        <v>0</v>
      </c>
      <c r="E90" s="221">
        <v>105559</v>
      </c>
      <c r="F90" s="222" t="s">
        <v>142</v>
      </c>
      <c r="G90" s="223" t="s">
        <v>22</v>
      </c>
      <c r="H90" s="224">
        <v>35887.14</v>
      </c>
      <c r="I90" s="225">
        <v>0</v>
      </c>
      <c r="J90" s="225">
        <f>ROUND(I90*H90,2)</f>
        <v>0</v>
      </c>
      <c r="K90" s="226" t="str">
        <f>IF(I90=0,"",ROUND(I90*(1+$L$2),2))</f>
        <v/>
      </c>
      <c r="L90" s="224" t="e">
        <f>ROUND(K90*H90,2)</f>
        <v>#VALUE!</v>
      </c>
      <c r="M90" s="202"/>
      <c r="N90" s="182"/>
      <c r="O90" s="399"/>
      <c r="P90" s="403"/>
      <c r="R90" s="401"/>
      <c r="S90" s="402"/>
    </row>
    <row r="91" spans="1:19" ht="30" customHeight="1">
      <c r="A91" s="53"/>
      <c r="C91" s="295" t="s">
        <v>385</v>
      </c>
      <c r="D91" s="221" t="s">
        <v>0</v>
      </c>
      <c r="E91" s="221">
        <v>105560</v>
      </c>
      <c r="F91" s="222" t="s">
        <v>143</v>
      </c>
      <c r="G91" s="223" t="s">
        <v>22</v>
      </c>
      <c r="H91" s="224">
        <v>8971.7800000000007</v>
      </c>
      <c r="I91" s="225">
        <v>0</v>
      </c>
      <c r="J91" s="225">
        <f>ROUND(I91*H91,2)</f>
        <v>0</v>
      </c>
      <c r="K91" s="226" t="str">
        <f>IF(I91=0,"",ROUND(I91*(1+$L$2),2))</f>
        <v/>
      </c>
      <c r="L91" s="224" t="e">
        <f>ROUND(K91*H91,2)</f>
        <v>#VALUE!</v>
      </c>
      <c r="M91" s="202"/>
      <c r="N91" s="182"/>
      <c r="O91" s="399"/>
      <c r="P91" s="403"/>
      <c r="R91" s="401"/>
      <c r="S91" s="402"/>
    </row>
    <row r="92" spans="1:19" ht="30" customHeight="1">
      <c r="A92" s="53"/>
      <c r="C92" s="294" t="s">
        <v>354</v>
      </c>
      <c r="D92" s="216"/>
      <c r="E92" s="217"/>
      <c r="F92" s="218" t="s">
        <v>152</v>
      </c>
      <c r="G92" s="217"/>
      <c r="H92" s="219"/>
      <c r="I92" s="219"/>
      <c r="J92" s="220">
        <f>SUBTOTAL(9,J93:J94)</f>
        <v>0</v>
      </c>
      <c r="K92" s="219" t="s">
        <v>5</v>
      </c>
      <c r="L92" s="220" t="e">
        <f>SUBTOTAL(9,L93:L94)</f>
        <v>#VALUE!</v>
      </c>
      <c r="M92" s="201"/>
      <c r="N92" s="182"/>
      <c r="O92" s="193"/>
      <c r="P92" s="404"/>
      <c r="Q92" s="385"/>
      <c r="R92" s="378"/>
    </row>
    <row r="93" spans="1:19" ht="45">
      <c r="A93" s="53"/>
      <c r="C93" s="295" t="s">
        <v>389</v>
      </c>
      <c r="D93" s="221" t="s">
        <v>0</v>
      </c>
      <c r="E93" s="221">
        <v>102713</v>
      </c>
      <c r="F93" s="222" t="s">
        <v>39</v>
      </c>
      <c r="G93" s="223" t="s">
        <v>17</v>
      </c>
      <c r="H93" s="224">
        <v>38339.699999999997</v>
      </c>
      <c r="I93" s="225">
        <v>0</v>
      </c>
      <c r="J93" s="225">
        <f>ROUND(I93*H93,2)</f>
        <v>0</v>
      </c>
      <c r="K93" s="226" t="str">
        <f>IF(I93=0,"",ROUND(I93*(1+$L$2),2))</f>
        <v/>
      </c>
      <c r="L93" s="224" t="e">
        <f>ROUND(K93*H93,2)</f>
        <v>#VALUE!</v>
      </c>
      <c r="M93" s="202"/>
      <c r="N93" s="182"/>
      <c r="O93" s="399"/>
      <c r="P93" s="403"/>
      <c r="R93" s="401"/>
      <c r="S93" s="402"/>
    </row>
    <row r="94" spans="1:19" ht="30" customHeight="1">
      <c r="A94" s="53"/>
      <c r="C94" s="295" t="s">
        <v>390</v>
      </c>
      <c r="D94" s="221" t="s">
        <v>154</v>
      </c>
      <c r="E94" s="221" t="s">
        <v>271</v>
      </c>
      <c r="F94" s="222" t="s">
        <v>388</v>
      </c>
      <c r="G94" s="223" t="s">
        <v>17</v>
      </c>
      <c r="H94" s="224">
        <v>793.24</v>
      </c>
      <c r="I94" s="225">
        <v>0</v>
      </c>
      <c r="J94" s="225">
        <f>ROUND(I94*H94,2)</f>
        <v>0</v>
      </c>
      <c r="K94" s="226" t="str">
        <f>IF(I94=0,"",ROUND(I94*(1+$L$2),2))</f>
        <v/>
      </c>
      <c r="L94" s="224" t="e">
        <f>ROUND(K94*H94,2)</f>
        <v>#VALUE!</v>
      </c>
      <c r="M94" s="202"/>
      <c r="N94" s="182"/>
      <c r="O94" s="399"/>
      <c r="P94" s="403"/>
      <c r="R94" s="401"/>
      <c r="S94" s="402"/>
    </row>
    <row r="95" spans="1:19" ht="29.25" customHeight="1">
      <c r="A95" s="53"/>
      <c r="C95" s="294" t="s">
        <v>355</v>
      </c>
      <c r="D95" s="216"/>
      <c r="E95" s="217"/>
      <c r="F95" s="218" t="s">
        <v>272</v>
      </c>
      <c r="G95" s="217"/>
      <c r="H95" s="219"/>
      <c r="I95" s="219"/>
      <c r="J95" s="220">
        <f>SUBTOTAL(9,J96:J99)</f>
        <v>0</v>
      </c>
      <c r="K95" s="219" t="s">
        <v>5</v>
      </c>
      <c r="L95" s="220" t="e">
        <f>SUBTOTAL(9,L96:L99)</f>
        <v>#VALUE!</v>
      </c>
      <c r="M95" s="201"/>
      <c r="N95" s="182"/>
      <c r="O95" s="193"/>
      <c r="P95" s="406"/>
      <c r="Q95" s="385"/>
      <c r="R95" s="378"/>
    </row>
    <row r="96" spans="1:19" ht="24.9" customHeight="1">
      <c r="A96" s="53"/>
      <c r="C96" s="295" t="s">
        <v>393</v>
      </c>
      <c r="D96" s="221" t="s">
        <v>154</v>
      </c>
      <c r="E96" s="221" t="s">
        <v>274</v>
      </c>
      <c r="F96" s="222" t="s">
        <v>273</v>
      </c>
      <c r="G96" s="223" t="s">
        <v>14</v>
      </c>
      <c r="H96" s="224">
        <v>12</v>
      </c>
      <c r="I96" s="225">
        <v>0</v>
      </c>
      <c r="J96" s="225">
        <f>ROUND(I96*H96,2)</f>
        <v>0</v>
      </c>
      <c r="K96" s="226" t="str">
        <f>IF(I96=0,"",ROUND(I96*(1+$L$2),2))</f>
        <v/>
      </c>
      <c r="L96" s="224" t="e">
        <f>ROUND(K96*H96,2)</f>
        <v>#VALUE!</v>
      </c>
      <c r="M96" s="202"/>
      <c r="N96" s="182"/>
      <c r="O96" s="399"/>
      <c r="P96" s="403"/>
      <c r="R96" s="401"/>
      <c r="S96" s="402"/>
    </row>
    <row r="97" spans="1:19" ht="24.9" customHeight="1">
      <c r="A97" s="53"/>
      <c r="C97" s="295" t="s">
        <v>394</v>
      </c>
      <c r="D97" s="221" t="s">
        <v>154</v>
      </c>
      <c r="E97" s="221" t="s">
        <v>281</v>
      </c>
      <c r="F97" s="222" t="s">
        <v>391</v>
      </c>
      <c r="G97" s="223" t="s">
        <v>14</v>
      </c>
      <c r="H97" s="224">
        <v>15</v>
      </c>
      <c r="I97" s="225">
        <v>0</v>
      </c>
      <c r="J97" s="225">
        <f>ROUND(I97*H97,2)</f>
        <v>0</v>
      </c>
      <c r="K97" s="226" t="str">
        <f>IF(I97=0,"",ROUND(I97*(1+$L$2),2))</f>
        <v/>
      </c>
      <c r="L97" s="224" t="e">
        <f>ROUND(K97*H97,2)</f>
        <v>#VALUE!</v>
      </c>
      <c r="M97" s="202"/>
      <c r="N97" s="182"/>
      <c r="O97" s="399"/>
      <c r="P97" s="403"/>
      <c r="R97" s="401"/>
      <c r="S97" s="402"/>
    </row>
    <row r="98" spans="1:19" ht="30">
      <c r="A98" s="53"/>
      <c r="C98" s="295" t="s">
        <v>395</v>
      </c>
      <c r="D98" s="221" t="s">
        <v>154</v>
      </c>
      <c r="E98" s="221" t="s">
        <v>282</v>
      </c>
      <c r="F98" s="222" t="s">
        <v>392</v>
      </c>
      <c r="G98" s="223" t="s">
        <v>25</v>
      </c>
      <c r="H98" s="224">
        <v>15</v>
      </c>
      <c r="I98" s="225">
        <v>0</v>
      </c>
      <c r="J98" s="225">
        <f>ROUND(I98*H98,2)</f>
        <v>0</v>
      </c>
      <c r="K98" s="226" t="str">
        <f>IF(I98=0,"",ROUND(I98*(1+$L$2),2))</f>
        <v/>
      </c>
      <c r="L98" s="224" t="e">
        <f>ROUND(K98*H98,2)</f>
        <v>#VALUE!</v>
      </c>
      <c r="M98" s="202"/>
      <c r="N98" s="182"/>
      <c r="O98" s="399"/>
      <c r="P98" s="403"/>
      <c r="R98" s="401"/>
      <c r="S98" s="402"/>
    </row>
    <row r="99" spans="1:19" ht="30">
      <c r="A99" s="53"/>
      <c r="C99" s="295" t="s">
        <v>926</v>
      </c>
      <c r="D99" s="221" t="s">
        <v>0</v>
      </c>
      <c r="E99" s="221">
        <v>93565</v>
      </c>
      <c r="F99" s="222" t="s">
        <v>74</v>
      </c>
      <c r="G99" s="223" t="s">
        <v>30</v>
      </c>
      <c r="H99" s="224">
        <v>6</v>
      </c>
      <c r="I99" s="225">
        <v>0</v>
      </c>
      <c r="J99" s="225">
        <f>ROUND(I99*H99,2)</f>
        <v>0</v>
      </c>
      <c r="K99" s="226" t="str">
        <f>IF(I99=0,"",ROUND(I99*(1+$L$2),2))</f>
        <v/>
      </c>
      <c r="L99" s="224" t="e">
        <f>ROUND(K99*H99,2)</f>
        <v>#VALUE!</v>
      </c>
      <c r="M99" s="202"/>
      <c r="N99" s="182"/>
      <c r="O99" s="399"/>
      <c r="P99" s="403"/>
      <c r="R99" s="401"/>
      <c r="S99" s="402"/>
    </row>
    <row r="100" spans="1:19" ht="29.25" customHeight="1">
      <c r="A100" s="53"/>
      <c r="C100" s="294" t="s">
        <v>356</v>
      </c>
      <c r="D100" s="216"/>
      <c r="E100" s="217"/>
      <c r="F100" s="218" t="s">
        <v>913</v>
      </c>
      <c r="G100" s="217"/>
      <c r="H100" s="219"/>
      <c r="I100" s="219"/>
      <c r="J100" s="220">
        <f>SUBTOTAL(9,J101:J104)</f>
        <v>0</v>
      </c>
      <c r="K100" s="219" t="s">
        <v>5</v>
      </c>
      <c r="L100" s="220" t="e">
        <f>SUBTOTAL(9,L101:L104)</f>
        <v>#VALUE!</v>
      </c>
      <c r="M100" s="201"/>
      <c r="N100" s="182"/>
      <c r="O100" s="193"/>
      <c r="P100" s="406"/>
      <c r="Q100" s="385"/>
      <c r="R100" s="378"/>
    </row>
    <row r="101" spans="1:19" ht="30">
      <c r="A101" s="53"/>
      <c r="C101" s="295" t="s">
        <v>915</v>
      </c>
      <c r="D101" s="221" t="s">
        <v>0</v>
      </c>
      <c r="E101" s="221">
        <v>100975</v>
      </c>
      <c r="F101" s="222" t="s">
        <v>908</v>
      </c>
      <c r="G101" s="223" t="s">
        <v>22</v>
      </c>
      <c r="H101" s="224">
        <v>14377.38</v>
      </c>
      <c r="I101" s="225">
        <v>0</v>
      </c>
      <c r="J101" s="225">
        <f>ROUND(I101*H101,2)</f>
        <v>0</v>
      </c>
      <c r="K101" s="226" t="str">
        <f>IF(I101=0,"",ROUND(I101*(1+$L$2),2))</f>
        <v/>
      </c>
      <c r="L101" s="224" t="e">
        <f>ROUND(K101*H101,2)</f>
        <v>#VALUE!</v>
      </c>
      <c r="M101" s="202"/>
      <c r="N101" s="182"/>
      <c r="O101" s="399"/>
      <c r="P101" s="403"/>
      <c r="R101" s="401"/>
      <c r="S101" s="402"/>
    </row>
    <row r="102" spans="1:19" ht="30">
      <c r="A102" s="53"/>
      <c r="C102" s="295" t="s">
        <v>916</v>
      </c>
      <c r="D102" s="221" t="s">
        <v>0</v>
      </c>
      <c r="E102" s="221">
        <v>95876</v>
      </c>
      <c r="F102" s="222" t="s">
        <v>909</v>
      </c>
      <c r="G102" s="223" t="s">
        <v>67</v>
      </c>
      <c r="H102" s="224">
        <v>215660.76</v>
      </c>
      <c r="I102" s="225">
        <v>0</v>
      </c>
      <c r="J102" s="225">
        <f>ROUND(I102*H102,2)</f>
        <v>0</v>
      </c>
      <c r="K102" s="226" t="str">
        <f>IF(I102=0,"",ROUND(I102*(1+$L$2),2))</f>
        <v/>
      </c>
      <c r="L102" s="224" t="e">
        <f>ROUND(K102*H102,2)</f>
        <v>#VALUE!</v>
      </c>
      <c r="M102" s="202"/>
      <c r="N102" s="182"/>
      <c r="O102" s="399"/>
      <c r="P102" s="403"/>
      <c r="R102" s="401"/>
      <c r="S102" s="402"/>
    </row>
    <row r="103" spans="1:19" ht="24.9" customHeight="1">
      <c r="A103" s="53"/>
      <c r="C103" s="295" t="s">
        <v>917</v>
      </c>
      <c r="D103" s="221" t="s">
        <v>0</v>
      </c>
      <c r="E103" s="221">
        <v>100574</v>
      </c>
      <c r="F103" s="222" t="s">
        <v>222</v>
      </c>
      <c r="G103" s="223" t="s">
        <v>22</v>
      </c>
      <c r="H103" s="224">
        <v>14377.38</v>
      </c>
      <c r="I103" s="225">
        <v>0</v>
      </c>
      <c r="J103" s="225">
        <f>ROUND(I103*H103,2)</f>
        <v>0</v>
      </c>
      <c r="K103" s="226" t="str">
        <f>IF(I103=0,"",ROUND(I103*(1+$L$2),2))</f>
        <v/>
      </c>
      <c r="L103" s="224" t="e">
        <f>ROUND(K103*H103,2)</f>
        <v>#VALUE!</v>
      </c>
      <c r="M103" s="202"/>
      <c r="N103" s="182"/>
      <c r="O103" s="399"/>
      <c r="P103" s="403"/>
      <c r="R103" s="401"/>
      <c r="S103" s="402"/>
    </row>
    <row r="104" spans="1:19" ht="30">
      <c r="A104" s="53"/>
      <c r="C104" s="295" t="s">
        <v>918</v>
      </c>
      <c r="D104" s="221" t="s">
        <v>154</v>
      </c>
      <c r="E104" s="221" t="s">
        <v>279</v>
      </c>
      <c r="F104" s="222" t="s">
        <v>911</v>
      </c>
      <c r="G104" s="223" t="s">
        <v>22</v>
      </c>
      <c r="H104" s="224">
        <v>11501.91</v>
      </c>
      <c r="I104" s="225">
        <v>0</v>
      </c>
      <c r="J104" s="225">
        <f>ROUND(I104*H104,2)</f>
        <v>0</v>
      </c>
      <c r="K104" s="226" t="str">
        <f>IF(I104=0,"",ROUND(I104*(1+$L$2),2))</f>
        <v/>
      </c>
      <c r="L104" s="224" t="e">
        <f>ROUND(K104*H104,2)</f>
        <v>#VALUE!</v>
      </c>
      <c r="M104" s="202"/>
      <c r="N104" s="182"/>
      <c r="O104" s="399"/>
      <c r="P104" s="403"/>
      <c r="R104" s="401"/>
      <c r="S104" s="402"/>
    </row>
    <row r="105" spans="1:19" ht="29.25" customHeight="1">
      <c r="A105" s="53"/>
      <c r="C105" s="294" t="s">
        <v>357</v>
      </c>
      <c r="D105" s="216"/>
      <c r="E105" s="217"/>
      <c r="F105" s="218" t="s">
        <v>914</v>
      </c>
      <c r="G105" s="217"/>
      <c r="H105" s="219"/>
      <c r="I105" s="219"/>
      <c r="J105" s="220">
        <f>SUBTOTAL(9,J106:J112)</f>
        <v>0</v>
      </c>
      <c r="K105" s="219" t="s">
        <v>5</v>
      </c>
      <c r="L105" s="220" t="e">
        <f>SUBTOTAL(9,L106:L112)</f>
        <v>#VALUE!</v>
      </c>
      <c r="M105" s="201"/>
      <c r="N105" s="182"/>
      <c r="O105" s="193"/>
      <c r="P105" s="406"/>
      <c r="Q105" s="385"/>
      <c r="R105" s="378"/>
    </row>
    <row r="106" spans="1:19" ht="30">
      <c r="A106" s="53"/>
      <c r="C106" s="295" t="s">
        <v>919</v>
      </c>
      <c r="D106" s="221" t="s">
        <v>129</v>
      </c>
      <c r="E106" s="221">
        <v>6077</v>
      </c>
      <c r="F106" s="222" t="s">
        <v>910</v>
      </c>
      <c r="G106" s="223" t="s">
        <v>22</v>
      </c>
      <c r="H106" s="224">
        <v>5371</v>
      </c>
      <c r="I106" s="225">
        <v>0</v>
      </c>
      <c r="J106" s="225">
        <f t="shared" ref="J106:J112" si="15">ROUND(I106*H106,2)</f>
        <v>0</v>
      </c>
      <c r="K106" s="226" t="str">
        <f t="shared" ref="K106:K112" si="16">IF(I106=0,"",ROUND(I106*(1+$L$2),2))</f>
        <v/>
      </c>
      <c r="L106" s="224" t="e">
        <f t="shared" ref="L106:L112" si="17">ROUND(K106*H106,2)</f>
        <v>#VALUE!</v>
      </c>
      <c r="M106" s="202"/>
      <c r="N106" s="182"/>
      <c r="O106" s="405"/>
      <c r="P106" s="403"/>
      <c r="R106" s="401"/>
      <c r="S106" s="402"/>
    </row>
    <row r="107" spans="1:19" ht="24.9" customHeight="1">
      <c r="A107" s="53"/>
      <c r="C107" s="295" t="s">
        <v>920</v>
      </c>
      <c r="D107" s="221" t="s">
        <v>0</v>
      </c>
      <c r="E107" s="221">
        <v>100574</v>
      </c>
      <c r="F107" s="222" t="s">
        <v>222</v>
      </c>
      <c r="G107" s="223" t="s">
        <v>22</v>
      </c>
      <c r="H107" s="224">
        <v>5371</v>
      </c>
      <c r="I107" s="225">
        <v>0</v>
      </c>
      <c r="J107" s="225">
        <f t="shared" si="15"/>
        <v>0</v>
      </c>
      <c r="K107" s="226" t="str">
        <f t="shared" si="16"/>
        <v/>
      </c>
      <c r="L107" s="224" t="e">
        <f t="shared" si="17"/>
        <v>#VALUE!</v>
      </c>
      <c r="M107" s="202"/>
      <c r="N107" s="182"/>
      <c r="O107" s="399"/>
      <c r="P107" s="403"/>
      <c r="R107" s="401"/>
      <c r="S107" s="402"/>
    </row>
    <row r="108" spans="1:19" ht="45">
      <c r="A108" s="53"/>
      <c r="C108" s="295" t="s">
        <v>921</v>
      </c>
      <c r="D108" s="221" t="s">
        <v>0</v>
      </c>
      <c r="E108" s="221">
        <v>105559</v>
      </c>
      <c r="F108" s="222" t="s">
        <v>912</v>
      </c>
      <c r="G108" s="223" t="s">
        <v>22</v>
      </c>
      <c r="H108" s="224">
        <v>3635.75</v>
      </c>
      <c r="I108" s="225">
        <v>0</v>
      </c>
      <c r="J108" s="225">
        <f t="shared" si="15"/>
        <v>0</v>
      </c>
      <c r="K108" s="226" t="str">
        <f t="shared" si="16"/>
        <v/>
      </c>
      <c r="L108" s="224" t="e">
        <f t="shared" si="17"/>
        <v>#VALUE!</v>
      </c>
      <c r="M108" s="202"/>
      <c r="N108" s="182"/>
      <c r="O108" s="399"/>
      <c r="P108" s="403"/>
      <c r="R108" s="401"/>
      <c r="S108" s="402"/>
    </row>
    <row r="109" spans="1:19" ht="30">
      <c r="A109" s="53"/>
      <c r="C109" s="295" t="s">
        <v>922</v>
      </c>
      <c r="D109" s="221" t="s">
        <v>0</v>
      </c>
      <c r="E109" s="221">
        <v>101115</v>
      </c>
      <c r="F109" s="222" t="s">
        <v>60</v>
      </c>
      <c r="G109" s="223" t="s">
        <v>22</v>
      </c>
      <c r="H109" s="224">
        <v>3635.75</v>
      </c>
      <c r="I109" s="225">
        <v>0</v>
      </c>
      <c r="J109" s="225">
        <f t="shared" si="15"/>
        <v>0</v>
      </c>
      <c r="K109" s="226" t="str">
        <f t="shared" si="16"/>
        <v/>
      </c>
      <c r="L109" s="224" t="e">
        <f t="shared" si="17"/>
        <v>#VALUE!</v>
      </c>
      <c r="M109" s="202"/>
      <c r="N109" s="182"/>
      <c r="O109" s="399"/>
      <c r="P109" s="403"/>
      <c r="R109" s="401"/>
      <c r="S109" s="402"/>
    </row>
    <row r="110" spans="1:19" ht="30">
      <c r="A110" s="53"/>
      <c r="C110" s="295" t="s">
        <v>923</v>
      </c>
      <c r="D110" s="221" t="s">
        <v>0</v>
      </c>
      <c r="E110" s="221">
        <v>100975</v>
      </c>
      <c r="F110" s="222" t="s">
        <v>1372</v>
      </c>
      <c r="G110" s="223" t="s">
        <v>22</v>
      </c>
      <c r="H110" s="224">
        <v>4726.4799999999996</v>
      </c>
      <c r="I110" s="225">
        <v>0</v>
      </c>
      <c r="J110" s="225">
        <f t="shared" si="15"/>
        <v>0</v>
      </c>
      <c r="K110" s="226" t="str">
        <f t="shared" si="16"/>
        <v/>
      </c>
      <c r="L110" s="224" t="e">
        <f t="shared" si="17"/>
        <v>#VALUE!</v>
      </c>
      <c r="M110" s="202"/>
      <c r="N110" s="182"/>
      <c r="O110" s="399"/>
      <c r="P110" s="403"/>
      <c r="R110" s="401"/>
      <c r="S110" s="402"/>
    </row>
    <row r="111" spans="1:19" ht="30">
      <c r="A111" s="53"/>
      <c r="C111" s="295" t="s">
        <v>924</v>
      </c>
      <c r="D111" s="221" t="s">
        <v>0</v>
      </c>
      <c r="E111" s="221">
        <v>95876</v>
      </c>
      <c r="F111" s="222" t="s">
        <v>1373</v>
      </c>
      <c r="G111" s="223" t="s">
        <v>67</v>
      </c>
      <c r="H111" s="224">
        <v>70897.179999999993</v>
      </c>
      <c r="I111" s="225">
        <v>0</v>
      </c>
      <c r="J111" s="225">
        <f t="shared" si="15"/>
        <v>0</v>
      </c>
      <c r="K111" s="226" t="str">
        <f t="shared" si="16"/>
        <v/>
      </c>
      <c r="L111" s="224" t="e">
        <f t="shared" si="17"/>
        <v>#VALUE!</v>
      </c>
      <c r="M111" s="202"/>
      <c r="N111" s="182"/>
      <c r="O111" s="399"/>
      <c r="P111" s="403"/>
      <c r="R111" s="401"/>
      <c r="S111" s="402"/>
    </row>
    <row r="112" spans="1:19" ht="24.9" customHeight="1">
      <c r="A112" s="53"/>
      <c r="C112" s="295" t="s">
        <v>925</v>
      </c>
      <c r="D112" s="221" t="s">
        <v>0</v>
      </c>
      <c r="E112" s="221">
        <v>100574</v>
      </c>
      <c r="F112" s="222" t="s">
        <v>222</v>
      </c>
      <c r="G112" s="223" t="s">
        <v>22</v>
      </c>
      <c r="H112" s="224">
        <v>4726.4799999999996</v>
      </c>
      <c r="I112" s="225">
        <v>0</v>
      </c>
      <c r="J112" s="225">
        <f t="shared" si="15"/>
        <v>0</v>
      </c>
      <c r="K112" s="226" t="str">
        <f t="shared" si="16"/>
        <v/>
      </c>
      <c r="L112" s="224" t="e">
        <f t="shared" si="17"/>
        <v>#VALUE!</v>
      </c>
      <c r="M112" s="202"/>
      <c r="N112" s="182"/>
      <c r="O112" s="399"/>
      <c r="P112" s="403"/>
      <c r="R112" s="401"/>
      <c r="S112" s="402"/>
    </row>
    <row r="113" spans="1:19" ht="30" customHeight="1">
      <c r="A113" s="53"/>
      <c r="C113" s="293">
        <v>5</v>
      </c>
      <c r="D113" s="211"/>
      <c r="E113" s="212"/>
      <c r="F113" s="213" t="s">
        <v>363</v>
      </c>
      <c r="G113" s="212"/>
      <c r="H113" s="214"/>
      <c r="I113" s="214"/>
      <c r="J113" s="215">
        <f>SUBTOTAL(9,J114:J150)</f>
        <v>0</v>
      </c>
      <c r="K113" s="214" t="s">
        <v>5</v>
      </c>
      <c r="L113" s="215" t="e">
        <f>SUBTOTAL(9,L114:L150)</f>
        <v>#VALUE!</v>
      </c>
      <c r="M113" s="201"/>
      <c r="N113" s="182"/>
    </row>
    <row r="114" spans="1:19" ht="30" customHeight="1">
      <c r="A114" s="53"/>
      <c r="C114" s="294" t="s">
        <v>396</v>
      </c>
      <c r="D114" s="216"/>
      <c r="E114" s="217"/>
      <c r="F114" s="218" t="s">
        <v>397</v>
      </c>
      <c r="G114" s="217"/>
      <c r="H114" s="219"/>
      <c r="I114" s="219"/>
      <c r="J114" s="220">
        <f>SUBTOTAL(9,J115:J116)</f>
        <v>0</v>
      </c>
      <c r="K114" s="219" t="s">
        <v>5</v>
      </c>
      <c r="L114" s="220" t="e">
        <f>SUBTOTAL(9,L115:L116)</f>
        <v>#VALUE!</v>
      </c>
      <c r="M114" s="201"/>
      <c r="N114" s="182"/>
      <c r="O114" s="193"/>
      <c r="P114" s="404"/>
      <c r="Q114" s="385"/>
      <c r="R114" s="378"/>
    </row>
    <row r="115" spans="1:19" ht="30">
      <c r="A115" s="53"/>
      <c r="C115" s="295" t="s">
        <v>398</v>
      </c>
      <c r="D115" s="221" t="s">
        <v>0</v>
      </c>
      <c r="E115" s="221">
        <v>101584</v>
      </c>
      <c r="F115" s="222" t="s">
        <v>299</v>
      </c>
      <c r="G115" s="223" t="s">
        <v>17</v>
      </c>
      <c r="H115" s="224">
        <v>1470.53</v>
      </c>
      <c r="I115" s="225">
        <v>0</v>
      </c>
      <c r="J115" s="225">
        <f>ROUND(I115*H115,2)</f>
        <v>0</v>
      </c>
      <c r="K115" s="226" t="str">
        <f>IF(I115=0,"",ROUND(I115*(1+$L$2),2))</f>
        <v/>
      </c>
      <c r="L115" s="224" t="e">
        <f>ROUND(K115*H115,2)</f>
        <v>#VALUE!</v>
      </c>
      <c r="M115" s="202"/>
      <c r="N115" s="182"/>
      <c r="O115" s="399"/>
      <c r="P115" s="403"/>
      <c r="R115" s="401"/>
      <c r="S115" s="402"/>
    </row>
    <row r="116" spans="1:19" ht="45">
      <c r="A116" s="53"/>
      <c r="C116" s="295" t="s">
        <v>399</v>
      </c>
      <c r="D116" s="221" t="s">
        <v>0</v>
      </c>
      <c r="E116" s="221">
        <v>101585</v>
      </c>
      <c r="F116" s="222" t="s">
        <v>298</v>
      </c>
      <c r="G116" s="223" t="s">
        <v>17</v>
      </c>
      <c r="H116" s="224">
        <v>2193.86</v>
      </c>
      <c r="I116" s="225">
        <v>0</v>
      </c>
      <c r="J116" s="225">
        <f>ROUND(I116*H116,2)</f>
        <v>0</v>
      </c>
      <c r="K116" s="226" t="str">
        <f>IF(I116=0,"",ROUND(I116*(1+$L$2),2))</f>
        <v/>
      </c>
      <c r="L116" s="224" t="e">
        <f>ROUND(K116*H116,2)</f>
        <v>#VALUE!</v>
      </c>
      <c r="M116" s="202"/>
      <c r="N116" s="182"/>
      <c r="O116" s="399"/>
      <c r="P116" s="403"/>
      <c r="R116" s="401"/>
      <c r="S116" s="402"/>
    </row>
    <row r="117" spans="1:19" ht="30" customHeight="1">
      <c r="A117" s="53"/>
      <c r="C117" s="294" t="s">
        <v>400</v>
      </c>
      <c r="D117" s="216"/>
      <c r="E117" s="217"/>
      <c r="F117" s="218" t="s">
        <v>401</v>
      </c>
      <c r="G117" s="217"/>
      <c r="H117" s="219"/>
      <c r="I117" s="219"/>
      <c r="J117" s="220">
        <f>SUBTOTAL(9,J118:J125)</f>
        <v>0</v>
      </c>
      <c r="K117" s="219" t="s">
        <v>5</v>
      </c>
      <c r="L117" s="220" t="e">
        <f>SUBTOTAL(9,L118:L125)</f>
        <v>#VALUE!</v>
      </c>
      <c r="M117" s="201"/>
      <c r="N117" s="182"/>
      <c r="O117" s="193"/>
      <c r="P117" s="404"/>
      <c r="Q117" s="385"/>
      <c r="R117" s="378"/>
    </row>
    <row r="118" spans="1:19" ht="60">
      <c r="A118" s="53"/>
      <c r="C118" s="295" t="s">
        <v>403</v>
      </c>
      <c r="D118" s="221" t="s">
        <v>0</v>
      </c>
      <c r="E118" s="221">
        <v>90092</v>
      </c>
      <c r="F118" s="222" t="s">
        <v>402</v>
      </c>
      <c r="G118" s="223" t="s">
        <v>22</v>
      </c>
      <c r="H118" s="224">
        <v>1924.48</v>
      </c>
      <c r="I118" s="225">
        <v>0</v>
      </c>
      <c r="J118" s="225">
        <f t="shared" ref="J118:J125" si="18">ROUND(I118*H118,2)</f>
        <v>0</v>
      </c>
      <c r="K118" s="226" t="str">
        <f t="shared" ref="K118:K125" si="19">IF(I118=0,"",ROUND(I118*(1+$L$2),2))</f>
        <v/>
      </c>
      <c r="L118" s="224" t="e">
        <f t="shared" ref="L118:L125" si="20">ROUND(K118*H118,2)</f>
        <v>#VALUE!</v>
      </c>
      <c r="M118" s="202"/>
      <c r="N118" s="182"/>
      <c r="O118" s="399"/>
      <c r="P118" s="403"/>
      <c r="R118" s="401"/>
      <c r="S118" s="402"/>
    </row>
    <row r="119" spans="1:19" ht="75">
      <c r="A119" s="53"/>
      <c r="C119" s="295" t="s">
        <v>404</v>
      </c>
      <c r="D119" s="221" t="s">
        <v>0</v>
      </c>
      <c r="E119" s="221">
        <v>102281</v>
      </c>
      <c r="F119" s="222" t="s">
        <v>141</v>
      </c>
      <c r="G119" s="223" t="s">
        <v>22</v>
      </c>
      <c r="H119" s="224">
        <v>2188.56</v>
      </c>
      <c r="I119" s="225">
        <v>0</v>
      </c>
      <c r="J119" s="225">
        <f t="shared" si="18"/>
        <v>0</v>
      </c>
      <c r="K119" s="226" t="str">
        <f t="shared" si="19"/>
        <v/>
      </c>
      <c r="L119" s="224" t="e">
        <f t="shared" si="20"/>
        <v>#VALUE!</v>
      </c>
      <c r="M119" s="202"/>
      <c r="N119" s="182"/>
      <c r="O119" s="399"/>
      <c r="P119" s="403"/>
      <c r="R119" s="401"/>
      <c r="S119" s="402"/>
    </row>
    <row r="120" spans="1:19" ht="45">
      <c r="A120" s="53"/>
      <c r="C120" s="295" t="s">
        <v>405</v>
      </c>
      <c r="D120" s="221" t="s">
        <v>0</v>
      </c>
      <c r="E120" s="221">
        <v>101616</v>
      </c>
      <c r="F120" s="222" t="s">
        <v>303</v>
      </c>
      <c r="G120" s="223" t="s">
        <v>17</v>
      </c>
      <c r="H120" s="224">
        <v>1110.3599999999999</v>
      </c>
      <c r="I120" s="225">
        <v>0</v>
      </c>
      <c r="J120" s="225">
        <f t="shared" si="18"/>
        <v>0</v>
      </c>
      <c r="K120" s="226" t="str">
        <f t="shared" si="19"/>
        <v/>
      </c>
      <c r="L120" s="224" t="e">
        <f t="shared" si="20"/>
        <v>#VALUE!</v>
      </c>
      <c r="M120" s="202"/>
      <c r="N120" s="182"/>
      <c r="O120" s="399"/>
      <c r="P120" s="403"/>
      <c r="R120" s="401"/>
      <c r="S120" s="402"/>
    </row>
    <row r="121" spans="1:19" ht="45">
      <c r="A121" s="53"/>
      <c r="C121" s="295" t="s">
        <v>406</v>
      </c>
      <c r="D121" s="221" t="s">
        <v>0</v>
      </c>
      <c r="E121" s="221">
        <v>101617</v>
      </c>
      <c r="F121" s="222" t="s">
        <v>301</v>
      </c>
      <c r="G121" s="223" t="s">
        <v>17</v>
      </c>
      <c r="H121" s="224">
        <v>1135.45</v>
      </c>
      <c r="I121" s="225">
        <v>0</v>
      </c>
      <c r="J121" s="225">
        <f t="shared" si="18"/>
        <v>0</v>
      </c>
      <c r="K121" s="226" t="str">
        <f t="shared" si="19"/>
        <v/>
      </c>
      <c r="L121" s="224" t="e">
        <f t="shared" si="20"/>
        <v>#VALUE!</v>
      </c>
      <c r="M121" s="202"/>
      <c r="N121" s="182"/>
      <c r="O121" s="399"/>
      <c r="P121" s="403"/>
      <c r="R121" s="401"/>
      <c r="S121" s="402"/>
    </row>
    <row r="122" spans="1:19" ht="30" customHeight="1">
      <c r="A122" s="53"/>
      <c r="C122" s="295" t="s">
        <v>408</v>
      </c>
      <c r="D122" s="221" t="s">
        <v>0</v>
      </c>
      <c r="E122" s="221">
        <v>93368</v>
      </c>
      <c r="F122" s="222" t="s">
        <v>61</v>
      </c>
      <c r="G122" s="223" t="s">
        <v>22</v>
      </c>
      <c r="H122" s="224">
        <v>1304.75</v>
      </c>
      <c r="I122" s="225">
        <v>0</v>
      </c>
      <c r="J122" s="225">
        <f t="shared" si="18"/>
        <v>0</v>
      </c>
      <c r="K122" s="226" t="str">
        <f t="shared" si="19"/>
        <v/>
      </c>
      <c r="L122" s="224" t="e">
        <f t="shared" si="20"/>
        <v>#VALUE!</v>
      </c>
      <c r="M122" s="202"/>
      <c r="N122" s="182"/>
      <c r="O122" s="399"/>
      <c r="P122" s="403"/>
      <c r="R122" s="401"/>
      <c r="S122" s="402"/>
    </row>
    <row r="123" spans="1:19" ht="75">
      <c r="A123" s="53"/>
      <c r="C123" s="295" t="s">
        <v>409</v>
      </c>
      <c r="D123" s="221" t="s">
        <v>0</v>
      </c>
      <c r="E123" s="221">
        <v>93369</v>
      </c>
      <c r="F123" s="222" t="s">
        <v>62</v>
      </c>
      <c r="G123" s="223" t="s">
        <v>22</v>
      </c>
      <c r="H123" s="224">
        <v>1399.96</v>
      </c>
      <c r="I123" s="225">
        <v>0</v>
      </c>
      <c r="J123" s="225">
        <f t="shared" si="18"/>
        <v>0</v>
      </c>
      <c r="K123" s="226" t="str">
        <f t="shared" si="19"/>
        <v/>
      </c>
      <c r="L123" s="224" t="e">
        <f t="shared" si="20"/>
        <v>#VALUE!</v>
      </c>
      <c r="M123" s="202"/>
      <c r="N123" s="182"/>
      <c r="O123" s="399"/>
      <c r="P123" s="403"/>
      <c r="R123" s="401"/>
      <c r="S123" s="402"/>
    </row>
    <row r="124" spans="1:19" ht="60">
      <c r="A124" s="53"/>
      <c r="C124" s="295" t="s">
        <v>410</v>
      </c>
      <c r="D124" s="221" t="s">
        <v>0</v>
      </c>
      <c r="E124" s="221">
        <v>100979</v>
      </c>
      <c r="F124" s="222" t="s">
        <v>305</v>
      </c>
      <c r="G124" s="223" t="s">
        <v>22</v>
      </c>
      <c r="H124" s="224">
        <v>1686.93</v>
      </c>
      <c r="I124" s="225">
        <v>0</v>
      </c>
      <c r="J124" s="225">
        <f t="shared" si="18"/>
        <v>0</v>
      </c>
      <c r="K124" s="226" t="str">
        <f t="shared" si="19"/>
        <v/>
      </c>
      <c r="L124" s="224" t="e">
        <f t="shared" si="20"/>
        <v>#VALUE!</v>
      </c>
      <c r="M124" s="202"/>
      <c r="N124" s="182"/>
      <c r="O124" s="399"/>
      <c r="P124" s="403"/>
      <c r="R124" s="401"/>
      <c r="S124" s="402"/>
    </row>
    <row r="125" spans="1:19" ht="30" customHeight="1">
      <c r="A125" s="53"/>
      <c r="C125" s="295" t="s">
        <v>411</v>
      </c>
      <c r="D125" s="221" t="s">
        <v>0</v>
      </c>
      <c r="E125" s="221">
        <v>100939</v>
      </c>
      <c r="F125" s="222" t="s">
        <v>407</v>
      </c>
      <c r="G125" s="223" t="s">
        <v>67</v>
      </c>
      <c r="H125" s="224">
        <v>674.77</v>
      </c>
      <c r="I125" s="225">
        <v>0</v>
      </c>
      <c r="J125" s="225">
        <f t="shared" si="18"/>
        <v>0</v>
      </c>
      <c r="K125" s="226" t="str">
        <f t="shared" si="19"/>
        <v/>
      </c>
      <c r="L125" s="224" t="e">
        <f t="shared" si="20"/>
        <v>#VALUE!</v>
      </c>
      <c r="M125" s="202"/>
      <c r="N125" s="182"/>
      <c r="O125" s="399"/>
      <c r="P125" s="403"/>
      <c r="R125" s="401"/>
      <c r="S125" s="402"/>
    </row>
    <row r="126" spans="1:19" ht="30" customHeight="1">
      <c r="A126" s="53"/>
      <c r="C126" s="294" t="s">
        <v>412</v>
      </c>
      <c r="D126" s="216"/>
      <c r="E126" s="217"/>
      <c r="F126" s="218" t="s">
        <v>416</v>
      </c>
      <c r="G126" s="217"/>
      <c r="H126" s="219"/>
      <c r="I126" s="219"/>
      <c r="J126" s="220">
        <f>SUBTOTAL(9,J127:J137)</f>
        <v>0</v>
      </c>
      <c r="K126" s="219" t="s">
        <v>5</v>
      </c>
      <c r="L126" s="220" t="e">
        <f>SUBTOTAL(9,L127:L137)</f>
        <v>#VALUE!</v>
      </c>
      <c r="M126" s="201"/>
      <c r="N126" s="182"/>
      <c r="O126" s="193"/>
      <c r="P126" s="404"/>
      <c r="Q126" s="385"/>
      <c r="R126" s="378"/>
    </row>
    <row r="127" spans="1:19" ht="30">
      <c r="A127" s="53"/>
      <c r="C127" s="295" t="s">
        <v>413</v>
      </c>
      <c r="D127" s="221" t="s">
        <v>154</v>
      </c>
      <c r="E127" s="221" t="s">
        <v>280</v>
      </c>
      <c r="F127" s="222" t="s">
        <v>417</v>
      </c>
      <c r="G127" s="223" t="s">
        <v>22</v>
      </c>
      <c r="H127" s="224">
        <v>537.25</v>
      </c>
      <c r="I127" s="225">
        <v>0</v>
      </c>
      <c r="J127" s="225">
        <f t="shared" ref="J127:J137" si="21">ROUND(I127*H127,2)</f>
        <v>0</v>
      </c>
      <c r="K127" s="226" t="str">
        <f t="shared" ref="K127:K138" si="22">IF(I127=0,"",ROUND(I127*(1+$L$2),2))</f>
        <v/>
      </c>
      <c r="L127" s="224" t="e">
        <f t="shared" ref="L127:L137" si="23">ROUND(K127*H127,2)</f>
        <v>#VALUE!</v>
      </c>
      <c r="M127" s="202"/>
      <c r="N127" s="182"/>
      <c r="O127" s="399"/>
      <c r="P127" s="403"/>
      <c r="R127" s="401"/>
      <c r="S127" s="402"/>
    </row>
    <row r="128" spans="1:19" ht="30">
      <c r="A128" s="53"/>
      <c r="C128" s="295" t="s">
        <v>414</v>
      </c>
      <c r="D128" s="221" t="s">
        <v>154</v>
      </c>
      <c r="E128" s="221" t="s">
        <v>281</v>
      </c>
      <c r="F128" s="222" t="s">
        <v>418</v>
      </c>
      <c r="G128" s="223" t="s">
        <v>22</v>
      </c>
      <c r="H128" s="224">
        <v>179.08</v>
      </c>
      <c r="I128" s="225">
        <v>0</v>
      </c>
      <c r="J128" s="225">
        <f t="shared" si="21"/>
        <v>0</v>
      </c>
      <c r="K128" s="226" t="str">
        <f t="shared" si="22"/>
        <v/>
      </c>
      <c r="L128" s="224" t="e">
        <f t="shared" si="23"/>
        <v>#VALUE!</v>
      </c>
      <c r="M128" s="202"/>
      <c r="N128" s="182"/>
      <c r="O128" s="399"/>
      <c r="P128" s="403"/>
      <c r="R128" s="401"/>
      <c r="S128" s="402"/>
    </row>
    <row r="129" spans="1:19" ht="45">
      <c r="A129" s="53"/>
      <c r="C129" s="295" t="s">
        <v>415</v>
      </c>
      <c r="D129" s="221" t="s">
        <v>154</v>
      </c>
      <c r="E129" s="221" t="s">
        <v>282</v>
      </c>
      <c r="F129" s="222" t="s">
        <v>419</v>
      </c>
      <c r="G129" s="223" t="s">
        <v>22</v>
      </c>
      <c r="H129" s="224">
        <v>168.55</v>
      </c>
      <c r="I129" s="225">
        <v>0</v>
      </c>
      <c r="J129" s="225">
        <f t="shared" si="21"/>
        <v>0</v>
      </c>
      <c r="K129" s="226" t="str">
        <f t="shared" si="22"/>
        <v/>
      </c>
      <c r="L129" s="224" t="e">
        <f t="shared" si="23"/>
        <v>#VALUE!</v>
      </c>
      <c r="M129" s="202"/>
      <c r="N129" s="182"/>
      <c r="O129" s="399"/>
      <c r="P129" s="403"/>
      <c r="R129" s="401"/>
      <c r="S129" s="402"/>
    </row>
    <row r="130" spans="1:19" ht="30">
      <c r="A130" s="53"/>
      <c r="C130" s="295" t="s">
        <v>420</v>
      </c>
      <c r="D130" s="221" t="s">
        <v>129</v>
      </c>
      <c r="E130" s="221">
        <v>7761</v>
      </c>
      <c r="F130" s="222" t="s">
        <v>211</v>
      </c>
      <c r="G130" s="223" t="s">
        <v>25</v>
      </c>
      <c r="H130" s="224">
        <v>742.28</v>
      </c>
      <c r="I130" s="225">
        <v>0</v>
      </c>
      <c r="J130" s="225">
        <f t="shared" si="21"/>
        <v>0</v>
      </c>
      <c r="K130" s="226" t="str">
        <f t="shared" si="22"/>
        <v/>
      </c>
      <c r="L130" s="224" t="e">
        <f t="shared" si="23"/>
        <v>#VALUE!</v>
      </c>
      <c r="M130" s="202"/>
      <c r="N130" s="182"/>
      <c r="O130" s="399"/>
      <c r="P130" s="403"/>
      <c r="R130" s="401"/>
      <c r="S130" s="402"/>
    </row>
    <row r="131" spans="1:19" ht="30">
      <c r="A131" s="53"/>
      <c r="C131" s="295" t="s">
        <v>421</v>
      </c>
      <c r="D131" s="221" t="s">
        <v>129</v>
      </c>
      <c r="E131" s="221">
        <v>7762</v>
      </c>
      <c r="F131" s="222" t="s">
        <v>212</v>
      </c>
      <c r="G131" s="223" t="s">
        <v>25</v>
      </c>
      <c r="H131" s="224">
        <v>520.79999999999995</v>
      </c>
      <c r="I131" s="225">
        <v>0</v>
      </c>
      <c r="J131" s="225">
        <f t="shared" si="21"/>
        <v>0</v>
      </c>
      <c r="K131" s="226" t="str">
        <f t="shared" si="22"/>
        <v/>
      </c>
      <c r="L131" s="224" t="e">
        <f t="shared" si="23"/>
        <v>#VALUE!</v>
      </c>
      <c r="M131" s="202"/>
      <c r="N131" s="182"/>
      <c r="O131" s="399"/>
      <c r="P131" s="403"/>
      <c r="R131" s="401"/>
      <c r="S131" s="402"/>
    </row>
    <row r="132" spans="1:19" ht="30">
      <c r="A132" s="53"/>
      <c r="C132" s="295" t="s">
        <v>422</v>
      </c>
      <c r="D132" s="221" t="s">
        <v>129</v>
      </c>
      <c r="E132" s="221">
        <v>7763</v>
      </c>
      <c r="F132" s="222" t="s">
        <v>213</v>
      </c>
      <c r="G132" s="223" t="s">
        <v>25</v>
      </c>
      <c r="H132" s="224">
        <v>113.85</v>
      </c>
      <c r="I132" s="225">
        <v>0</v>
      </c>
      <c r="J132" s="225">
        <f t="shared" si="21"/>
        <v>0</v>
      </c>
      <c r="K132" s="226" t="str">
        <f t="shared" si="22"/>
        <v/>
      </c>
      <c r="L132" s="224" t="e">
        <f t="shared" si="23"/>
        <v>#VALUE!</v>
      </c>
      <c r="M132" s="202"/>
      <c r="N132" s="182"/>
      <c r="O132" s="399"/>
      <c r="P132" s="403"/>
      <c r="R132" s="401"/>
      <c r="S132" s="402"/>
    </row>
    <row r="133" spans="1:19" ht="30">
      <c r="A133" s="53"/>
      <c r="C133" s="295" t="s">
        <v>423</v>
      </c>
      <c r="D133" s="221" t="s">
        <v>129</v>
      </c>
      <c r="E133" s="221">
        <v>7765</v>
      </c>
      <c r="F133" s="222" t="s">
        <v>210</v>
      </c>
      <c r="G133" s="223" t="s">
        <v>25</v>
      </c>
      <c r="H133" s="224">
        <v>31.19</v>
      </c>
      <c r="I133" s="225">
        <v>0</v>
      </c>
      <c r="J133" s="225">
        <f t="shared" si="21"/>
        <v>0</v>
      </c>
      <c r="K133" s="226" t="str">
        <f t="shared" si="22"/>
        <v/>
      </c>
      <c r="L133" s="224" t="e">
        <f t="shared" si="23"/>
        <v>#VALUE!</v>
      </c>
      <c r="M133" s="202"/>
      <c r="N133" s="182"/>
      <c r="O133" s="399"/>
      <c r="P133" s="403"/>
      <c r="R133" s="401"/>
      <c r="S133" s="402"/>
    </row>
    <row r="134" spans="1:19" ht="60">
      <c r="A134" s="53"/>
      <c r="C134" s="295" t="s">
        <v>424</v>
      </c>
      <c r="D134" s="221" t="s">
        <v>0</v>
      </c>
      <c r="E134" s="221">
        <v>92809</v>
      </c>
      <c r="F134" s="222" t="s">
        <v>119</v>
      </c>
      <c r="G134" s="223" t="s">
        <v>25</v>
      </c>
      <c r="H134" s="224">
        <v>742.28</v>
      </c>
      <c r="I134" s="225">
        <v>0</v>
      </c>
      <c r="J134" s="225">
        <f t="shared" si="21"/>
        <v>0</v>
      </c>
      <c r="K134" s="226" t="str">
        <f t="shared" si="22"/>
        <v/>
      </c>
      <c r="L134" s="224" t="e">
        <f t="shared" si="23"/>
        <v>#VALUE!</v>
      </c>
      <c r="M134" s="202"/>
      <c r="N134" s="182"/>
      <c r="O134" s="399"/>
      <c r="P134" s="403"/>
      <c r="R134" s="401"/>
      <c r="S134" s="402"/>
    </row>
    <row r="135" spans="1:19" ht="60">
      <c r="A135" s="53"/>
      <c r="C135" s="295" t="s">
        <v>425</v>
      </c>
      <c r="D135" s="221" t="s">
        <v>0</v>
      </c>
      <c r="E135" s="221">
        <v>92811</v>
      </c>
      <c r="F135" s="222" t="s">
        <v>120</v>
      </c>
      <c r="G135" s="223" t="s">
        <v>25</v>
      </c>
      <c r="H135" s="224">
        <v>520.79999999999995</v>
      </c>
      <c r="I135" s="225">
        <v>0</v>
      </c>
      <c r="J135" s="225">
        <f t="shared" si="21"/>
        <v>0</v>
      </c>
      <c r="K135" s="226" t="str">
        <f t="shared" si="22"/>
        <v/>
      </c>
      <c r="L135" s="224" t="e">
        <f t="shared" si="23"/>
        <v>#VALUE!</v>
      </c>
      <c r="M135" s="202"/>
      <c r="N135" s="182"/>
      <c r="O135" s="399"/>
      <c r="P135" s="403"/>
      <c r="R135" s="401"/>
      <c r="S135" s="402"/>
    </row>
    <row r="136" spans="1:19" ht="60">
      <c r="A136" s="53"/>
      <c r="C136" s="295" t="s">
        <v>866</v>
      </c>
      <c r="D136" s="221" t="s">
        <v>0</v>
      </c>
      <c r="E136" s="221">
        <v>92813</v>
      </c>
      <c r="F136" s="222" t="s">
        <v>121</v>
      </c>
      <c r="G136" s="223" t="s">
        <v>25</v>
      </c>
      <c r="H136" s="224">
        <v>113.85</v>
      </c>
      <c r="I136" s="225">
        <v>0</v>
      </c>
      <c r="J136" s="225">
        <f t="shared" si="21"/>
        <v>0</v>
      </c>
      <c r="K136" s="226" t="str">
        <f t="shared" si="22"/>
        <v/>
      </c>
      <c r="L136" s="224" t="e">
        <f t="shared" si="23"/>
        <v>#VALUE!</v>
      </c>
      <c r="M136" s="202"/>
      <c r="N136" s="182"/>
      <c r="O136" s="399"/>
      <c r="P136" s="403"/>
      <c r="R136" s="401"/>
      <c r="S136" s="402"/>
    </row>
    <row r="137" spans="1:19" ht="60">
      <c r="A137" s="53"/>
      <c r="C137" s="295" t="s">
        <v>867</v>
      </c>
      <c r="D137" s="221" t="s">
        <v>0</v>
      </c>
      <c r="E137" s="221">
        <v>92815</v>
      </c>
      <c r="F137" s="222" t="s">
        <v>122</v>
      </c>
      <c r="G137" s="223" t="s">
        <v>25</v>
      </c>
      <c r="H137" s="224">
        <v>31.19</v>
      </c>
      <c r="I137" s="225">
        <v>0</v>
      </c>
      <c r="J137" s="225">
        <f t="shared" si="21"/>
        <v>0</v>
      </c>
      <c r="K137" s="226" t="str">
        <f t="shared" si="22"/>
        <v/>
      </c>
      <c r="L137" s="224" t="e">
        <f t="shared" si="23"/>
        <v>#VALUE!</v>
      </c>
      <c r="M137" s="202"/>
      <c r="N137" s="182"/>
      <c r="O137" s="399"/>
      <c r="P137" s="403"/>
      <c r="R137" s="401"/>
      <c r="S137" s="402"/>
    </row>
    <row r="138" spans="1:19" ht="30" customHeight="1">
      <c r="A138" s="53"/>
      <c r="C138" s="294" t="s">
        <v>426</v>
      </c>
      <c r="D138" s="216"/>
      <c r="E138" s="217"/>
      <c r="F138" s="218" t="s">
        <v>500</v>
      </c>
      <c r="G138" s="217"/>
      <c r="H138" s="219"/>
      <c r="I138" s="219"/>
      <c r="J138" s="220">
        <f>SUBTOTAL(9,J139:J148)</f>
        <v>0</v>
      </c>
      <c r="K138" s="219" t="str">
        <f t="shared" si="22"/>
        <v/>
      </c>
      <c r="L138" s="220" t="e">
        <f>SUBTOTAL(9,L139:L148)</f>
        <v>#VALUE!</v>
      </c>
      <c r="M138" s="201"/>
      <c r="N138" s="182"/>
      <c r="O138" s="193"/>
      <c r="P138" s="404"/>
      <c r="Q138" s="385"/>
      <c r="R138" s="378"/>
    </row>
    <row r="139" spans="1:19" ht="30">
      <c r="A139" s="53"/>
      <c r="C139" s="295" t="s">
        <v>427</v>
      </c>
      <c r="D139" s="221" t="s">
        <v>154</v>
      </c>
      <c r="E139" s="221" t="s">
        <v>281</v>
      </c>
      <c r="F139" s="222" t="s">
        <v>418</v>
      </c>
      <c r="G139" s="223" t="s">
        <v>22</v>
      </c>
      <c r="H139" s="224">
        <v>14.55</v>
      </c>
      <c r="I139" s="225">
        <v>0</v>
      </c>
      <c r="J139" s="225">
        <f t="shared" ref="J139:J148" si="24">ROUND(I139*H139,2)</f>
        <v>0</v>
      </c>
      <c r="K139" s="226" t="str">
        <f t="shared" ref="K139:K148" si="25">IF(I139=0,"",ROUND(I139*(1+$L$2),2))</f>
        <v/>
      </c>
      <c r="L139" s="224" t="e">
        <f t="shared" ref="L139:L148" si="26">ROUND(K139*H139,2)</f>
        <v>#VALUE!</v>
      </c>
      <c r="M139" s="202"/>
      <c r="N139" s="182"/>
      <c r="O139" s="399"/>
      <c r="P139" s="403"/>
      <c r="R139" s="401"/>
      <c r="S139" s="402"/>
    </row>
    <row r="140" spans="1:19" ht="45">
      <c r="A140" s="53"/>
      <c r="C140" s="295" t="s">
        <v>428</v>
      </c>
      <c r="D140" s="221" t="s">
        <v>154</v>
      </c>
      <c r="E140" s="221" t="s">
        <v>282</v>
      </c>
      <c r="F140" s="222" t="s">
        <v>419</v>
      </c>
      <c r="G140" s="223" t="s">
        <v>22</v>
      </c>
      <c r="H140" s="224">
        <v>6.33</v>
      </c>
      <c r="I140" s="225">
        <v>0</v>
      </c>
      <c r="J140" s="225">
        <f t="shared" si="24"/>
        <v>0</v>
      </c>
      <c r="K140" s="226" t="str">
        <f t="shared" si="25"/>
        <v/>
      </c>
      <c r="L140" s="224" t="e">
        <f t="shared" si="26"/>
        <v>#VALUE!</v>
      </c>
      <c r="M140" s="202"/>
      <c r="N140" s="182"/>
      <c r="O140" s="399"/>
      <c r="P140" s="403"/>
      <c r="R140" s="401"/>
      <c r="S140" s="402"/>
    </row>
    <row r="141" spans="1:19" ht="45">
      <c r="A141" s="53"/>
      <c r="C141" s="295" t="s">
        <v>429</v>
      </c>
      <c r="D141" s="221" t="s">
        <v>0</v>
      </c>
      <c r="E141" s="221">
        <v>99252</v>
      </c>
      <c r="F141" s="222" t="s">
        <v>202</v>
      </c>
      <c r="G141" s="223" t="s">
        <v>14</v>
      </c>
      <c r="H141" s="224">
        <v>52</v>
      </c>
      <c r="I141" s="225">
        <v>0</v>
      </c>
      <c r="J141" s="225">
        <f t="shared" si="24"/>
        <v>0</v>
      </c>
      <c r="K141" s="226" t="str">
        <f t="shared" si="25"/>
        <v/>
      </c>
      <c r="L141" s="224" t="e">
        <f t="shared" si="26"/>
        <v>#VALUE!</v>
      </c>
      <c r="M141" s="202"/>
      <c r="N141" s="182"/>
      <c r="O141" s="399"/>
      <c r="P141" s="403"/>
      <c r="R141" s="401"/>
      <c r="S141" s="402"/>
    </row>
    <row r="142" spans="1:19" ht="45">
      <c r="A142" s="53"/>
      <c r="C142" s="295" t="s">
        <v>430</v>
      </c>
      <c r="D142" s="221" t="s">
        <v>0</v>
      </c>
      <c r="E142" s="221">
        <v>99259</v>
      </c>
      <c r="F142" s="222" t="s">
        <v>203</v>
      </c>
      <c r="G142" s="223" t="s">
        <v>14</v>
      </c>
      <c r="H142" s="224">
        <v>1</v>
      </c>
      <c r="I142" s="225">
        <v>0</v>
      </c>
      <c r="J142" s="225">
        <f t="shared" si="24"/>
        <v>0</v>
      </c>
      <c r="K142" s="226" t="str">
        <f t="shared" si="25"/>
        <v/>
      </c>
      <c r="L142" s="224" t="e">
        <f t="shared" si="26"/>
        <v>#VALUE!</v>
      </c>
      <c r="M142" s="202"/>
      <c r="N142" s="182"/>
      <c r="O142" s="399"/>
      <c r="P142" s="403"/>
      <c r="R142" s="401"/>
      <c r="S142" s="402"/>
    </row>
    <row r="143" spans="1:19" ht="30">
      <c r="A143" s="53"/>
      <c r="C143" s="295" t="s">
        <v>431</v>
      </c>
      <c r="D143" s="221" t="s">
        <v>0</v>
      </c>
      <c r="E143" s="221">
        <v>99318</v>
      </c>
      <c r="F143" s="222" t="s">
        <v>204</v>
      </c>
      <c r="G143" s="223" t="s">
        <v>25</v>
      </c>
      <c r="H143" s="224">
        <v>34</v>
      </c>
      <c r="I143" s="225">
        <v>0</v>
      </c>
      <c r="J143" s="225">
        <f t="shared" si="24"/>
        <v>0</v>
      </c>
      <c r="K143" s="226" t="str">
        <f t="shared" si="25"/>
        <v/>
      </c>
      <c r="L143" s="224" t="e">
        <f t="shared" si="26"/>
        <v>#VALUE!</v>
      </c>
      <c r="M143" s="202"/>
      <c r="N143" s="182"/>
      <c r="O143" s="399"/>
      <c r="P143" s="403"/>
      <c r="R143" s="401"/>
      <c r="S143" s="402"/>
    </row>
    <row r="144" spans="1:19" ht="45">
      <c r="A144" s="53"/>
      <c r="C144" s="295" t="s">
        <v>432</v>
      </c>
      <c r="D144" s="221" t="s">
        <v>0</v>
      </c>
      <c r="E144" s="221">
        <v>90730</v>
      </c>
      <c r="F144" s="222" t="s">
        <v>33</v>
      </c>
      <c r="G144" s="223" t="s">
        <v>14</v>
      </c>
      <c r="H144" s="224">
        <v>175</v>
      </c>
      <c r="I144" s="225">
        <v>0</v>
      </c>
      <c r="J144" s="225">
        <f t="shared" si="24"/>
        <v>0</v>
      </c>
      <c r="K144" s="226" t="str">
        <f t="shared" si="25"/>
        <v/>
      </c>
      <c r="L144" s="224" t="e">
        <f t="shared" si="26"/>
        <v>#VALUE!</v>
      </c>
      <c r="M144" s="202"/>
      <c r="N144" s="182"/>
      <c r="O144" s="399"/>
      <c r="P144" s="403"/>
      <c r="R144" s="401"/>
      <c r="S144" s="402"/>
    </row>
    <row r="145" spans="1:19" ht="45">
      <c r="A145" s="53"/>
      <c r="C145" s="295" t="s">
        <v>433</v>
      </c>
      <c r="D145" s="221" t="s">
        <v>0</v>
      </c>
      <c r="E145" s="221">
        <v>90732</v>
      </c>
      <c r="F145" s="222" t="s">
        <v>34</v>
      </c>
      <c r="G145" s="223" t="s">
        <v>14</v>
      </c>
      <c r="H145" s="224">
        <v>25</v>
      </c>
      <c r="I145" s="225">
        <v>0</v>
      </c>
      <c r="J145" s="225">
        <f t="shared" si="24"/>
        <v>0</v>
      </c>
      <c r="K145" s="226" t="str">
        <f t="shared" si="25"/>
        <v/>
      </c>
      <c r="L145" s="224" t="e">
        <f t="shared" si="26"/>
        <v>#VALUE!</v>
      </c>
      <c r="M145" s="202"/>
      <c r="N145" s="182"/>
      <c r="O145" s="399"/>
      <c r="P145" s="403"/>
      <c r="R145" s="401"/>
      <c r="S145" s="402"/>
    </row>
    <row r="146" spans="1:19" ht="45">
      <c r="A146" s="53"/>
      <c r="C146" s="295" t="s">
        <v>434</v>
      </c>
      <c r="D146" s="221" t="s">
        <v>0</v>
      </c>
      <c r="E146" s="221">
        <v>102265</v>
      </c>
      <c r="F146" s="222" t="s">
        <v>35</v>
      </c>
      <c r="G146" s="223" t="s">
        <v>14</v>
      </c>
      <c r="H146" s="224">
        <v>24</v>
      </c>
      <c r="I146" s="225">
        <v>0</v>
      </c>
      <c r="J146" s="225">
        <f t="shared" si="24"/>
        <v>0</v>
      </c>
      <c r="K146" s="226" t="str">
        <f t="shared" si="25"/>
        <v/>
      </c>
      <c r="L146" s="224" t="e">
        <f t="shared" si="26"/>
        <v>#VALUE!</v>
      </c>
      <c r="M146" s="202"/>
      <c r="N146" s="182"/>
      <c r="O146" s="399"/>
      <c r="P146" s="403"/>
      <c r="R146" s="401"/>
      <c r="S146" s="402"/>
    </row>
    <row r="147" spans="1:19" ht="45">
      <c r="A147" s="53"/>
      <c r="C147" s="295" t="s">
        <v>435</v>
      </c>
      <c r="D147" s="221" t="s">
        <v>129</v>
      </c>
      <c r="E147" s="221">
        <v>21090</v>
      </c>
      <c r="F147" s="222" t="s">
        <v>207</v>
      </c>
      <c r="G147" s="223" t="s">
        <v>14</v>
      </c>
      <c r="H147" s="224">
        <v>53</v>
      </c>
      <c r="I147" s="225">
        <v>0</v>
      </c>
      <c r="J147" s="225">
        <f t="shared" si="24"/>
        <v>0</v>
      </c>
      <c r="K147" s="226" t="str">
        <f t="shared" si="25"/>
        <v/>
      </c>
      <c r="L147" s="224" t="e">
        <f t="shared" si="26"/>
        <v>#VALUE!</v>
      </c>
      <c r="M147" s="202"/>
      <c r="N147" s="182"/>
      <c r="O147" s="399"/>
      <c r="P147" s="403"/>
      <c r="R147" s="401"/>
      <c r="S147" s="402"/>
    </row>
    <row r="148" spans="1:19" ht="30">
      <c r="A148" s="53"/>
      <c r="C148" s="295" t="s">
        <v>437</v>
      </c>
      <c r="D148" s="221" t="s">
        <v>154</v>
      </c>
      <c r="E148" s="221" t="s">
        <v>277</v>
      </c>
      <c r="F148" s="222" t="s">
        <v>436</v>
      </c>
      <c r="G148" s="223" t="s">
        <v>14</v>
      </c>
      <c r="H148" s="224">
        <v>53</v>
      </c>
      <c r="I148" s="225">
        <v>0</v>
      </c>
      <c r="J148" s="225">
        <f t="shared" si="24"/>
        <v>0</v>
      </c>
      <c r="K148" s="226" t="str">
        <f t="shared" si="25"/>
        <v/>
      </c>
      <c r="L148" s="224" t="e">
        <f t="shared" si="26"/>
        <v>#VALUE!</v>
      </c>
      <c r="M148" s="202"/>
      <c r="N148" s="182"/>
      <c r="O148" s="399"/>
      <c r="P148" s="403"/>
      <c r="R148" s="401"/>
      <c r="S148" s="402"/>
    </row>
    <row r="149" spans="1:19" ht="30" customHeight="1">
      <c r="A149" s="53"/>
      <c r="C149" s="294" t="s">
        <v>438</v>
      </c>
      <c r="D149" s="216"/>
      <c r="E149" s="217"/>
      <c r="F149" s="218" t="s">
        <v>501</v>
      </c>
      <c r="G149" s="217"/>
      <c r="H149" s="219"/>
      <c r="I149" s="219"/>
      <c r="J149" s="220">
        <f>SUBTOTAL(9,J150:J150)</f>
        <v>0</v>
      </c>
      <c r="K149" s="219" t="s">
        <v>5</v>
      </c>
      <c r="L149" s="220" t="e">
        <f>SUBTOTAL(9,L150:L150)</f>
        <v>#VALUE!</v>
      </c>
      <c r="M149" s="201"/>
      <c r="N149" s="182"/>
      <c r="O149" s="193"/>
      <c r="P149" s="404"/>
      <c r="Q149" s="385"/>
      <c r="R149" s="378"/>
    </row>
    <row r="150" spans="1:19" ht="45">
      <c r="A150" s="53"/>
      <c r="C150" s="295" t="s">
        <v>502</v>
      </c>
      <c r="D150" s="221" t="s">
        <v>0</v>
      </c>
      <c r="E150" s="221">
        <v>102752</v>
      </c>
      <c r="F150" s="222" t="s">
        <v>46</v>
      </c>
      <c r="G150" s="223" t="s">
        <v>14</v>
      </c>
      <c r="H150" s="224">
        <v>1</v>
      </c>
      <c r="I150" s="225">
        <v>0</v>
      </c>
      <c r="J150" s="225">
        <f>ROUND(I150*H150,2)</f>
        <v>0</v>
      </c>
      <c r="K150" s="226" t="str">
        <f>IF(I150=0,"",ROUND(I150*(1+$L$2),2))</f>
        <v/>
      </c>
      <c r="L150" s="224" t="e">
        <f>ROUND(K150*H150,2)</f>
        <v>#VALUE!</v>
      </c>
      <c r="M150" s="202"/>
      <c r="N150" s="182"/>
      <c r="O150" s="399"/>
      <c r="P150" s="403"/>
      <c r="R150" s="401"/>
      <c r="S150" s="402"/>
    </row>
    <row r="151" spans="1:19" ht="30" customHeight="1">
      <c r="A151" s="53"/>
      <c r="C151" s="293">
        <v>6</v>
      </c>
      <c r="D151" s="211"/>
      <c r="E151" s="212"/>
      <c r="F151" s="213" t="s">
        <v>364</v>
      </c>
      <c r="G151" s="212"/>
      <c r="H151" s="214"/>
      <c r="I151" s="214"/>
      <c r="J151" s="215">
        <f>SUBTOTAL(9,J152:J181)</f>
        <v>0</v>
      </c>
      <c r="K151" s="214" t="s">
        <v>5</v>
      </c>
      <c r="L151" s="215" t="e">
        <f>SUBTOTAL(9,L152:L181)</f>
        <v>#VALUE!</v>
      </c>
      <c r="M151" s="201"/>
      <c r="N151" s="182"/>
      <c r="P151" s="266"/>
    </row>
    <row r="152" spans="1:19" ht="30" customHeight="1">
      <c r="A152" s="53"/>
      <c r="C152" s="294" t="s">
        <v>503</v>
      </c>
      <c r="D152" s="216"/>
      <c r="E152" s="217"/>
      <c r="F152" s="218" t="s">
        <v>401</v>
      </c>
      <c r="G152" s="217"/>
      <c r="H152" s="219"/>
      <c r="I152" s="219"/>
      <c r="J152" s="220">
        <f>SUBTOTAL(9,J153:J157)</f>
        <v>0</v>
      </c>
      <c r="K152" s="219" t="s">
        <v>5</v>
      </c>
      <c r="L152" s="220" t="e">
        <f>SUBTOTAL(9,L153:L157)</f>
        <v>#VALUE!</v>
      </c>
      <c r="M152" s="201"/>
      <c r="N152" s="182"/>
      <c r="O152" s="193"/>
      <c r="P152" s="406"/>
      <c r="Q152" s="385"/>
      <c r="R152" s="378"/>
    </row>
    <row r="153" spans="1:19" ht="60">
      <c r="A153" s="53"/>
      <c r="C153" s="295" t="s">
        <v>506</v>
      </c>
      <c r="D153" s="221" t="s">
        <v>0</v>
      </c>
      <c r="E153" s="221">
        <v>102279</v>
      </c>
      <c r="F153" s="222" t="s">
        <v>140</v>
      </c>
      <c r="G153" s="223" t="s">
        <v>22</v>
      </c>
      <c r="H153" s="224">
        <v>352.36</v>
      </c>
      <c r="I153" s="225">
        <v>0</v>
      </c>
      <c r="J153" s="225">
        <f>ROUND(I153*H153,2)</f>
        <v>0</v>
      </c>
      <c r="K153" s="226" t="str">
        <f>IF(I153=0,"",ROUND(I153*(1+$L$2),2))</f>
        <v/>
      </c>
      <c r="L153" s="224" t="e">
        <f>ROUND(K153*H153,2)</f>
        <v>#VALUE!</v>
      </c>
      <c r="M153" s="202"/>
      <c r="N153" s="182"/>
      <c r="O153" s="399"/>
      <c r="P153" s="400"/>
      <c r="R153" s="401"/>
      <c r="S153" s="402"/>
    </row>
    <row r="154" spans="1:19" ht="60">
      <c r="A154" s="53"/>
      <c r="C154" s="295" t="s">
        <v>507</v>
      </c>
      <c r="D154" s="221" t="s">
        <v>0</v>
      </c>
      <c r="E154" s="221">
        <v>90092</v>
      </c>
      <c r="F154" s="222" t="s">
        <v>402</v>
      </c>
      <c r="G154" s="223" t="s">
        <v>22</v>
      </c>
      <c r="H154" s="224">
        <v>3078.09</v>
      </c>
      <c r="I154" s="225">
        <v>0</v>
      </c>
      <c r="J154" s="225">
        <f>ROUND(I154*H154,2)</f>
        <v>0</v>
      </c>
      <c r="K154" s="226" t="str">
        <f>IF(I154=0,"",ROUND(I154*(1+$L$2),2))</f>
        <v/>
      </c>
      <c r="L154" s="224" t="e">
        <f>ROUND(K154*H154,2)</f>
        <v>#VALUE!</v>
      </c>
      <c r="M154" s="202"/>
      <c r="N154" s="182"/>
      <c r="O154" s="399"/>
      <c r="P154" s="400"/>
      <c r="R154" s="401"/>
      <c r="S154" s="402"/>
    </row>
    <row r="155" spans="1:19" ht="75">
      <c r="A155" s="53"/>
      <c r="C155" s="295" t="s">
        <v>508</v>
      </c>
      <c r="D155" s="221" t="s">
        <v>0</v>
      </c>
      <c r="E155" s="221">
        <v>93368</v>
      </c>
      <c r="F155" s="222" t="s">
        <v>61</v>
      </c>
      <c r="G155" s="223" t="s">
        <v>22</v>
      </c>
      <c r="H155" s="224">
        <v>3250.72</v>
      </c>
      <c r="I155" s="225">
        <v>0</v>
      </c>
      <c r="J155" s="225">
        <f>ROUND(I155*H155,2)</f>
        <v>0</v>
      </c>
      <c r="K155" s="226" t="str">
        <f>IF(I155=0,"",ROUND(I155*(1+$L$2),2))</f>
        <v/>
      </c>
      <c r="L155" s="224" t="e">
        <f>ROUND(K155*H155,2)</f>
        <v>#VALUE!</v>
      </c>
      <c r="M155" s="202"/>
      <c r="N155" s="182"/>
      <c r="O155" s="399"/>
      <c r="P155" s="400"/>
      <c r="R155" s="401"/>
      <c r="S155" s="402"/>
    </row>
    <row r="156" spans="1:19" ht="60">
      <c r="A156" s="53"/>
      <c r="C156" s="295" t="s">
        <v>509</v>
      </c>
      <c r="D156" s="221" t="s">
        <v>0</v>
      </c>
      <c r="E156" s="221">
        <v>100979</v>
      </c>
      <c r="F156" s="222" t="s">
        <v>305</v>
      </c>
      <c r="G156" s="223" t="s">
        <v>22</v>
      </c>
      <c r="H156" s="224">
        <v>224.66</v>
      </c>
      <c r="I156" s="225">
        <v>0</v>
      </c>
      <c r="J156" s="225">
        <f>ROUND(I156*H156,2)</f>
        <v>0</v>
      </c>
      <c r="K156" s="226" t="str">
        <f>IF(I156=0,"",ROUND(I156*(1+$L$2),2))</f>
        <v/>
      </c>
      <c r="L156" s="224" t="e">
        <f>ROUND(K156*H156,2)</f>
        <v>#VALUE!</v>
      </c>
      <c r="M156" s="202"/>
      <c r="N156" s="182"/>
      <c r="O156" s="399"/>
      <c r="P156" s="400"/>
      <c r="R156" s="401"/>
      <c r="S156" s="402"/>
    </row>
    <row r="157" spans="1:19" ht="30">
      <c r="A157" s="53"/>
      <c r="C157" s="295" t="s">
        <v>510</v>
      </c>
      <c r="D157" s="221" t="s">
        <v>0</v>
      </c>
      <c r="E157" s="221">
        <v>100939</v>
      </c>
      <c r="F157" s="222" t="s">
        <v>407</v>
      </c>
      <c r="G157" s="223" t="s">
        <v>67</v>
      </c>
      <c r="H157" s="224">
        <v>89.86</v>
      </c>
      <c r="I157" s="225">
        <v>0</v>
      </c>
      <c r="J157" s="225">
        <f>ROUND(I157*H157,2)</f>
        <v>0</v>
      </c>
      <c r="K157" s="226" t="str">
        <f>IF(I157=0,"",ROUND(I157*(1+$L$2),2))</f>
        <v/>
      </c>
      <c r="L157" s="224" t="e">
        <f>ROUND(K157*H157,2)</f>
        <v>#VALUE!</v>
      </c>
      <c r="M157" s="202"/>
      <c r="N157" s="182"/>
      <c r="O157" s="399"/>
      <c r="P157" s="403"/>
      <c r="R157" s="401"/>
      <c r="S157" s="402"/>
    </row>
    <row r="158" spans="1:19" ht="30" customHeight="1">
      <c r="A158" s="53"/>
      <c r="C158" s="294" t="s">
        <v>504</v>
      </c>
      <c r="D158" s="216"/>
      <c r="E158" s="217"/>
      <c r="F158" s="218" t="s">
        <v>515</v>
      </c>
      <c r="G158" s="217"/>
      <c r="H158" s="219"/>
      <c r="I158" s="219"/>
      <c r="J158" s="220">
        <f>SUBTOTAL(9,J159:J161)</f>
        <v>0</v>
      </c>
      <c r="K158" s="219" t="s">
        <v>5</v>
      </c>
      <c r="L158" s="220" t="e">
        <f>SUBTOTAL(9,L159:L161)</f>
        <v>#VALUE!</v>
      </c>
      <c r="M158" s="201"/>
      <c r="N158" s="182"/>
      <c r="O158" s="193"/>
      <c r="P158" s="406"/>
      <c r="Q158" s="385"/>
      <c r="R158" s="378"/>
    </row>
    <row r="159" spans="1:19" ht="45">
      <c r="A159" s="53"/>
      <c r="C159" s="295" t="s">
        <v>511</v>
      </c>
      <c r="D159" s="221" t="s">
        <v>0</v>
      </c>
      <c r="E159" s="221">
        <v>101616</v>
      </c>
      <c r="F159" s="222" t="s">
        <v>303</v>
      </c>
      <c r="G159" s="223" t="s">
        <v>17</v>
      </c>
      <c r="H159" s="224">
        <v>1843.26</v>
      </c>
      <c r="I159" s="225">
        <v>0</v>
      </c>
      <c r="J159" s="225">
        <f>ROUND(I159*H159,2)</f>
        <v>0</v>
      </c>
      <c r="K159" s="226" t="str">
        <f>IF(I159=0,"",ROUND(I159*(1+$L$2),2))</f>
        <v/>
      </c>
      <c r="L159" s="224" t="e">
        <f>ROUND(K159*H159,2)</f>
        <v>#VALUE!</v>
      </c>
      <c r="M159" s="202"/>
      <c r="N159" s="182"/>
      <c r="O159" s="399"/>
      <c r="P159" s="400"/>
      <c r="R159" s="401"/>
      <c r="S159" s="402"/>
    </row>
    <row r="160" spans="1:19" ht="30">
      <c r="A160" s="53"/>
      <c r="C160" s="295" t="s">
        <v>512</v>
      </c>
      <c r="D160" s="221" t="s">
        <v>0</v>
      </c>
      <c r="E160" s="221">
        <v>100323</v>
      </c>
      <c r="F160" s="222" t="s">
        <v>514</v>
      </c>
      <c r="G160" s="223" t="s">
        <v>22</v>
      </c>
      <c r="H160" s="224">
        <v>149.61000000000001</v>
      </c>
      <c r="I160" s="225">
        <v>0</v>
      </c>
      <c r="J160" s="225">
        <f>ROUND(I160*H160,2)</f>
        <v>0</v>
      </c>
      <c r="K160" s="226" t="str">
        <f>IF(I160=0,"",ROUND(I160*(1+$L$2),2))</f>
        <v/>
      </c>
      <c r="L160" s="224" t="e">
        <f>ROUND(K160*H160,2)</f>
        <v>#VALUE!</v>
      </c>
      <c r="M160" s="202"/>
      <c r="N160" s="182"/>
      <c r="O160" s="399"/>
      <c r="P160" s="400"/>
      <c r="R160" s="401"/>
      <c r="S160" s="402"/>
    </row>
    <row r="161" spans="1:19" ht="45">
      <c r="A161" s="53"/>
      <c r="C161" s="295" t="s">
        <v>513</v>
      </c>
      <c r="D161" s="221" t="s">
        <v>0</v>
      </c>
      <c r="E161" s="221">
        <v>90695</v>
      </c>
      <c r="F161" s="222" t="s">
        <v>197</v>
      </c>
      <c r="G161" s="223" t="s">
        <v>25</v>
      </c>
      <c r="H161" s="224">
        <v>1552.17</v>
      </c>
      <c r="I161" s="225">
        <v>0</v>
      </c>
      <c r="J161" s="225">
        <f>ROUND(I161*H161,2)</f>
        <v>0</v>
      </c>
      <c r="K161" s="226" t="str">
        <f>IF(I161=0,"",ROUND(I161*(1+$L$2),2))</f>
        <v/>
      </c>
      <c r="L161" s="224" t="e">
        <f>ROUND(K161*H161,2)</f>
        <v>#VALUE!</v>
      </c>
      <c r="M161" s="202"/>
      <c r="N161" s="182"/>
      <c r="O161" s="399"/>
      <c r="P161" s="400"/>
      <c r="R161" s="401"/>
      <c r="S161" s="402"/>
    </row>
    <row r="162" spans="1:19" ht="30" customHeight="1">
      <c r="A162" s="53"/>
      <c r="C162" s="294" t="s">
        <v>505</v>
      </c>
      <c r="D162" s="216"/>
      <c r="E162" s="217"/>
      <c r="F162" s="218" t="s">
        <v>516</v>
      </c>
      <c r="G162" s="217"/>
      <c r="H162" s="219"/>
      <c r="I162" s="219"/>
      <c r="J162" s="220">
        <f>SUBTOTAL(9,J163:J175)</f>
        <v>0</v>
      </c>
      <c r="K162" s="219" t="s">
        <v>5</v>
      </c>
      <c r="L162" s="220" t="e">
        <f>SUBTOTAL(9,L163:L175)</f>
        <v>#VALUE!</v>
      </c>
      <c r="M162" s="201"/>
      <c r="N162" s="182"/>
      <c r="O162" s="193"/>
      <c r="P162" s="404"/>
      <c r="Q162" s="385"/>
      <c r="R162" s="378"/>
    </row>
    <row r="163" spans="1:19" ht="45">
      <c r="A163" s="53"/>
      <c r="C163" s="295" t="s">
        <v>519</v>
      </c>
      <c r="D163" s="221" t="s">
        <v>0</v>
      </c>
      <c r="E163" s="221">
        <v>101617</v>
      </c>
      <c r="F163" s="222" t="s">
        <v>301</v>
      </c>
      <c r="G163" s="223" t="s">
        <v>17</v>
      </c>
      <c r="H163" s="224">
        <v>137.16</v>
      </c>
      <c r="I163" s="225">
        <v>0</v>
      </c>
      <c r="J163" s="225">
        <f t="shared" ref="J163:J175" si="27">ROUND(I163*H163,2)</f>
        <v>0</v>
      </c>
      <c r="K163" s="226" t="str">
        <f t="shared" ref="K163:K175" si="28">IF(I163=0,"",ROUND(I163*(1+$L$2),2))</f>
        <v/>
      </c>
      <c r="L163" s="224" t="e">
        <f t="shared" ref="L163:L175" si="29">ROUND(K163*H163,2)</f>
        <v>#VALUE!</v>
      </c>
      <c r="M163" s="202"/>
      <c r="N163" s="182"/>
      <c r="O163" s="399"/>
      <c r="P163" s="403"/>
      <c r="R163" s="401"/>
      <c r="S163" s="402"/>
    </row>
    <row r="164" spans="1:19" ht="30">
      <c r="A164" s="53"/>
      <c r="C164" s="295" t="s">
        <v>521</v>
      </c>
      <c r="D164" s="221" t="s">
        <v>0</v>
      </c>
      <c r="E164" s="221">
        <v>100324</v>
      </c>
      <c r="F164" s="222" t="s">
        <v>520</v>
      </c>
      <c r="G164" s="223" t="s">
        <v>22</v>
      </c>
      <c r="H164" s="224">
        <v>6.86</v>
      </c>
      <c r="I164" s="225">
        <v>0</v>
      </c>
      <c r="J164" s="225">
        <f t="shared" si="27"/>
        <v>0</v>
      </c>
      <c r="K164" s="226" t="str">
        <f t="shared" si="28"/>
        <v/>
      </c>
      <c r="L164" s="224" t="e">
        <f t="shared" si="29"/>
        <v>#VALUE!</v>
      </c>
      <c r="M164" s="202"/>
      <c r="N164" s="182"/>
      <c r="O164" s="399"/>
      <c r="P164" s="403"/>
      <c r="R164" s="401"/>
      <c r="S164" s="402"/>
    </row>
    <row r="165" spans="1:19" ht="30">
      <c r="A165" s="53"/>
      <c r="C165" s="295" t="s">
        <v>522</v>
      </c>
      <c r="D165" s="221" t="s">
        <v>0</v>
      </c>
      <c r="E165" s="221">
        <v>96620</v>
      </c>
      <c r="F165" s="222" t="s">
        <v>48</v>
      </c>
      <c r="G165" s="223" t="s">
        <v>22</v>
      </c>
      <c r="H165" s="224">
        <v>6.86</v>
      </c>
      <c r="I165" s="225">
        <v>0</v>
      </c>
      <c r="J165" s="225">
        <f t="shared" si="27"/>
        <v>0</v>
      </c>
      <c r="K165" s="226" t="str">
        <f t="shared" si="28"/>
        <v/>
      </c>
      <c r="L165" s="224" t="e">
        <f t="shared" si="29"/>
        <v>#VALUE!</v>
      </c>
      <c r="M165" s="202"/>
      <c r="N165" s="182"/>
      <c r="O165" s="399"/>
      <c r="P165" s="403"/>
      <c r="R165" s="401"/>
      <c r="S165" s="402"/>
    </row>
    <row r="166" spans="1:19" ht="45">
      <c r="A166" s="53"/>
      <c r="C166" s="295" t="s">
        <v>523</v>
      </c>
      <c r="D166" s="221" t="s">
        <v>0</v>
      </c>
      <c r="E166" s="221">
        <v>97978</v>
      </c>
      <c r="F166" s="222" t="s">
        <v>199</v>
      </c>
      <c r="G166" s="223" t="s">
        <v>14</v>
      </c>
      <c r="H166" s="224">
        <v>10</v>
      </c>
      <c r="I166" s="225">
        <v>0</v>
      </c>
      <c r="J166" s="225">
        <f t="shared" si="27"/>
        <v>0</v>
      </c>
      <c r="K166" s="226" t="str">
        <f t="shared" si="28"/>
        <v/>
      </c>
      <c r="L166" s="224" t="e">
        <f t="shared" si="29"/>
        <v>#VALUE!</v>
      </c>
      <c r="M166" s="202"/>
      <c r="N166" s="182"/>
      <c r="O166" s="399"/>
      <c r="P166" s="403"/>
      <c r="R166" s="401"/>
      <c r="S166" s="402"/>
    </row>
    <row r="167" spans="1:19" ht="45">
      <c r="A167" s="53"/>
      <c r="C167" s="295" t="s">
        <v>524</v>
      </c>
      <c r="D167" s="221" t="s">
        <v>0</v>
      </c>
      <c r="E167" s="221">
        <v>98410</v>
      </c>
      <c r="F167" s="222" t="s">
        <v>200</v>
      </c>
      <c r="G167" s="223" t="s">
        <v>14</v>
      </c>
      <c r="H167" s="224">
        <v>25</v>
      </c>
      <c r="I167" s="225">
        <v>0</v>
      </c>
      <c r="J167" s="225">
        <f t="shared" si="27"/>
        <v>0</v>
      </c>
      <c r="K167" s="226" t="str">
        <f t="shared" si="28"/>
        <v/>
      </c>
      <c r="L167" s="224" t="e">
        <f t="shared" si="29"/>
        <v>#VALUE!</v>
      </c>
      <c r="M167" s="202"/>
      <c r="N167" s="182"/>
      <c r="O167" s="399"/>
      <c r="P167" s="403"/>
      <c r="R167" s="401"/>
      <c r="S167" s="402"/>
    </row>
    <row r="168" spans="1:19" ht="45">
      <c r="A168" s="53"/>
      <c r="C168" s="295" t="s">
        <v>525</v>
      </c>
      <c r="D168" s="221" t="s">
        <v>0</v>
      </c>
      <c r="E168" s="221">
        <v>102139</v>
      </c>
      <c r="F168" s="222" t="s">
        <v>201</v>
      </c>
      <c r="G168" s="223" t="s">
        <v>14</v>
      </c>
      <c r="H168" s="224">
        <v>0</v>
      </c>
      <c r="I168" s="225">
        <v>0</v>
      </c>
      <c r="J168" s="225">
        <f t="shared" si="27"/>
        <v>0</v>
      </c>
      <c r="K168" s="226" t="str">
        <f t="shared" si="28"/>
        <v/>
      </c>
      <c r="L168" s="224" t="e">
        <f t="shared" si="29"/>
        <v>#VALUE!</v>
      </c>
      <c r="M168" s="202"/>
      <c r="N168" s="182"/>
      <c r="O168" s="399"/>
      <c r="P168" s="403"/>
      <c r="R168" s="401"/>
      <c r="S168" s="402"/>
    </row>
    <row r="169" spans="1:19" ht="30">
      <c r="A169" s="53"/>
      <c r="C169" s="295" t="s">
        <v>526</v>
      </c>
      <c r="D169" s="221" t="s">
        <v>0</v>
      </c>
      <c r="E169" s="221">
        <v>98409</v>
      </c>
      <c r="F169" s="222" t="s">
        <v>43</v>
      </c>
      <c r="G169" s="223" t="s">
        <v>25</v>
      </c>
      <c r="H169" s="224">
        <v>0</v>
      </c>
      <c r="I169" s="225">
        <v>0</v>
      </c>
      <c r="J169" s="225">
        <f t="shared" si="27"/>
        <v>0</v>
      </c>
      <c r="K169" s="226" t="str">
        <f t="shared" si="28"/>
        <v/>
      </c>
      <c r="L169" s="224" t="e">
        <f t="shared" si="29"/>
        <v>#VALUE!</v>
      </c>
      <c r="M169" s="202"/>
      <c r="N169" s="182"/>
      <c r="O169" s="399"/>
      <c r="P169" s="403"/>
      <c r="R169" s="401"/>
      <c r="S169" s="402"/>
    </row>
    <row r="170" spans="1:19" ht="30">
      <c r="A170" s="53"/>
      <c r="C170" s="295" t="s">
        <v>527</v>
      </c>
      <c r="D170" s="221" t="s">
        <v>0</v>
      </c>
      <c r="E170" s="221">
        <v>97983</v>
      </c>
      <c r="F170" s="222" t="s">
        <v>40</v>
      </c>
      <c r="G170" s="223" t="s">
        <v>25</v>
      </c>
      <c r="H170" s="224">
        <v>2.5</v>
      </c>
      <c r="I170" s="225">
        <v>0</v>
      </c>
      <c r="J170" s="225">
        <f t="shared" si="27"/>
        <v>0</v>
      </c>
      <c r="K170" s="226" t="str">
        <f t="shared" si="28"/>
        <v/>
      </c>
      <c r="L170" s="224" t="e">
        <f t="shared" si="29"/>
        <v>#VALUE!</v>
      </c>
      <c r="M170" s="202"/>
      <c r="N170" s="182"/>
      <c r="O170" s="399"/>
      <c r="P170" s="403"/>
      <c r="R170" s="401"/>
      <c r="S170" s="402"/>
    </row>
    <row r="171" spans="1:19" ht="30">
      <c r="A171" s="53"/>
      <c r="C171" s="295" t="s">
        <v>528</v>
      </c>
      <c r="D171" s="221" t="s">
        <v>0</v>
      </c>
      <c r="E171" s="221">
        <v>97987</v>
      </c>
      <c r="F171" s="222" t="s">
        <v>41</v>
      </c>
      <c r="G171" s="223" t="s">
        <v>25</v>
      </c>
      <c r="H171" s="224">
        <v>0</v>
      </c>
      <c r="I171" s="225">
        <v>0</v>
      </c>
      <c r="J171" s="225">
        <f t="shared" si="27"/>
        <v>0</v>
      </c>
      <c r="K171" s="226" t="str">
        <f t="shared" si="28"/>
        <v/>
      </c>
      <c r="L171" s="224" t="e">
        <f t="shared" si="29"/>
        <v>#VALUE!</v>
      </c>
      <c r="M171" s="202"/>
      <c r="N171" s="182"/>
      <c r="O171" s="399"/>
      <c r="P171" s="403"/>
      <c r="R171" s="401"/>
      <c r="S171" s="402"/>
    </row>
    <row r="172" spans="1:19" ht="30" customHeight="1">
      <c r="A172" s="53"/>
      <c r="C172" s="295" t="s">
        <v>529</v>
      </c>
      <c r="D172" s="221" t="s">
        <v>0</v>
      </c>
      <c r="E172" s="221">
        <v>98050</v>
      </c>
      <c r="F172" s="222" t="s">
        <v>42</v>
      </c>
      <c r="G172" s="223" t="s">
        <v>25</v>
      </c>
      <c r="H172" s="224">
        <v>17.5</v>
      </c>
      <c r="I172" s="225">
        <v>0</v>
      </c>
      <c r="J172" s="225">
        <f t="shared" si="27"/>
        <v>0</v>
      </c>
      <c r="K172" s="226" t="str">
        <f t="shared" si="28"/>
        <v/>
      </c>
      <c r="L172" s="224" t="e">
        <f t="shared" si="29"/>
        <v>#VALUE!</v>
      </c>
      <c r="M172" s="202"/>
      <c r="N172" s="182"/>
      <c r="O172" s="399"/>
      <c r="P172" s="403"/>
      <c r="R172" s="401"/>
      <c r="S172" s="402"/>
    </row>
    <row r="173" spans="1:19" ht="30" customHeight="1">
      <c r="A173" s="53"/>
      <c r="C173" s="295" t="s">
        <v>530</v>
      </c>
      <c r="D173" s="221" t="s">
        <v>154</v>
      </c>
      <c r="E173" s="221" t="s">
        <v>518</v>
      </c>
      <c r="F173" s="222" t="s">
        <v>517</v>
      </c>
      <c r="G173" s="223" t="s">
        <v>14</v>
      </c>
      <c r="H173" s="224">
        <v>35</v>
      </c>
      <c r="I173" s="225">
        <v>0</v>
      </c>
      <c r="J173" s="225">
        <f t="shared" si="27"/>
        <v>0</v>
      </c>
      <c r="K173" s="226" t="str">
        <f t="shared" si="28"/>
        <v/>
      </c>
      <c r="L173" s="224" t="e">
        <f t="shared" si="29"/>
        <v>#VALUE!</v>
      </c>
      <c r="M173" s="202"/>
      <c r="N173" s="182"/>
      <c r="O173" s="399"/>
      <c r="P173" s="403"/>
      <c r="R173" s="401"/>
      <c r="S173" s="402"/>
    </row>
    <row r="174" spans="1:19" ht="30" customHeight="1">
      <c r="A174" s="53"/>
      <c r="C174" s="295" t="s">
        <v>531</v>
      </c>
      <c r="D174" s="221" t="s">
        <v>129</v>
      </c>
      <c r="E174" s="221">
        <v>21090</v>
      </c>
      <c r="F174" s="222" t="s">
        <v>207</v>
      </c>
      <c r="G174" s="223" t="s">
        <v>14</v>
      </c>
      <c r="H174" s="224">
        <v>35</v>
      </c>
      <c r="I174" s="225">
        <v>0</v>
      </c>
      <c r="J174" s="225">
        <f t="shared" si="27"/>
        <v>0</v>
      </c>
      <c r="K174" s="226" t="str">
        <f t="shared" si="28"/>
        <v/>
      </c>
      <c r="L174" s="224" t="e">
        <f t="shared" si="29"/>
        <v>#VALUE!</v>
      </c>
      <c r="M174" s="202"/>
      <c r="N174" s="182"/>
      <c r="O174" s="399"/>
      <c r="P174" s="403"/>
      <c r="R174" s="401"/>
      <c r="S174" s="402"/>
    </row>
    <row r="175" spans="1:19" ht="30" customHeight="1">
      <c r="A175" s="53"/>
      <c r="C175" s="295" t="s">
        <v>532</v>
      </c>
      <c r="D175" s="221" t="s">
        <v>154</v>
      </c>
      <c r="E175" s="221" t="s">
        <v>277</v>
      </c>
      <c r="F175" s="222" t="s">
        <v>436</v>
      </c>
      <c r="G175" s="223" t="s">
        <v>14</v>
      </c>
      <c r="H175" s="224">
        <v>35</v>
      </c>
      <c r="I175" s="225">
        <v>0</v>
      </c>
      <c r="J175" s="225">
        <f t="shared" si="27"/>
        <v>0</v>
      </c>
      <c r="K175" s="226" t="str">
        <f t="shared" si="28"/>
        <v/>
      </c>
      <c r="L175" s="224" t="e">
        <f t="shared" si="29"/>
        <v>#VALUE!</v>
      </c>
      <c r="M175" s="202"/>
      <c r="N175" s="182"/>
      <c r="O175" s="399"/>
      <c r="P175" s="403"/>
      <c r="R175" s="401"/>
      <c r="S175" s="402"/>
    </row>
    <row r="176" spans="1:19" ht="30" customHeight="1">
      <c r="A176" s="53"/>
      <c r="C176" s="294" t="s">
        <v>533</v>
      </c>
      <c r="D176" s="216"/>
      <c r="E176" s="217"/>
      <c r="F176" s="218" t="s">
        <v>801</v>
      </c>
      <c r="G176" s="217"/>
      <c r="H176" s="219"/>
      <c r="I176" s="219"/>
      <c r="J176" s="220">
        <f>SUBTOTAL(9,J177:J181)</f>
        <v>0</v>
      </c>
      <c r="K176" s="219" t="s">
        <v>5</v>
      </c>
      <c r="L176" s="220" t="e">
        <f>SUBTOTAL(9,L177:L181)</f>
        <v>#VALUE!</v>
      </c>
      <c r="M176" s="201"/>
      <c r="N176" s="182"/>
      <c r="O176" s="193"/>
      <c r="P176" s="404"/>
      <c r="Q176" s="385"/>
      <c r="R176" s="378"/>
    </row>
    <row r="177" spans="1:19" ht="30">
      <c r="A177" s="53"/>
      <c r="C177" s="295" t="s">
        <v>791</v>
      </c>
      <c r="D177" s="221" t="s">
        <v>0</v>
      </c>
      <c r="E177" s="221">
        <v>104076</v>
      </c>
      <c r="F177" s="222" t="s">
        <v>59</v>
      </c>
      <c r="G177" s="223" t="s">
        <v>14</v>
      </c>
      <c r="H177" s="224">
        <v>163</v>
      </c>
      <c r="I177" s="225">
        <v>0</v>
      </c>
      <c r="J177" s="225">
        <f>ROUND(I177*H177,2)</f>
        <v>0</v>
      </c>
      <c r="K177" s="226" t="str">
        <f>IF(I177=0,"",ROUND(I177*(1+$L$2),2))</f>
        <v/>
      </c>
      <c r="L177" s="224" t="e">
        <f>ROUND(K177*H177,2)</f>
        <v>#VALUE!</v>
      </c>
      <c r="M177" s="202"/>
      <c r="N177" s="182"/>
      <c r="O177" s="399"/>
      <c r="P177" s="403"/>
      <c r="R177" s="401"/>
      <c r="S177" s="402"/>
    </row>
    <row r="178" spans="1:19" ht="30">
      <c r="A178" s="53"/>
      <c r="C178" s="295" t="s">
        <v>792</v>
      </c>
      <c r="D178" s="221" t="s">
        <v>129</v>
      </c>
      <c r="E178" s="221">
        <v>104062</v>
      </c>
      <c r="F178" s="222" t="s">
        <v>58</v>
      </c>
      <c r="G178" s="223" t="s">
        <v>14</v>
      </c>
      <c r="H178" s="224">
        <v>163</v>
      </c>
      <c r="I178" s="225">
        <v>0</v>
      </c>
      <c r="J178" s="225">
        <f>ROUND(I178*H178,2)</f>
        <v>0</v>
      </c>
      <c r="K178" s="226" t="str">
        <f>IF(I178=0,"",ROUND(I178*(1+$L$2),2))</f>
        <v/>
      </c>
      <c r="L178" s="224" t="e">
        <f>ROUND(K178*H178,2)</f>
        <v>#VALUE!</v>
      </c>
      <c r="M178" s="202"/>
      <c r="N178" s="182"/>
      <c r="O178" s="399"/>
      <c r="P178" s="403"/>
      <c r="R178" s="401"/>
      <c r="S178" s="402"/>
    </row>
    <row r="179" spans="1:19" ht="24.9" customHeight="1">
      <c r="A179" s="53"/>
      <c r="C179" s="295" t="s">
        <v>793</v>
      </c>
      <c r="D179" s="221" t="s">
        <v>129</v>
      </c>
      <c r="E179" s="221">
        <v>36365</v>
      </c>
      <c r="F179" s="222" t="s">
        <v>209</v>
      </c>
      <c r="G179" s="223" t="s">
        <v>25</v>
      </c>
      <c r="H179" s="224">
        <v>1116.55</v>
      </c>
      <c r="I179" s="225">
        <v>0</v>
      </c>
      <c r="J179" s="225">
        <f>ROUND(I179*H179,2)</f>
        <v>0</v>
      </c>
      <c r="K179" s="226" t="str">
        <f>IF(I179=0,"",ROUND(I179*(1+$L$2),2))</f>
        <v/>
      </c>
      <c r="L179" s="224" t="e">
        <f>ROUND(K179*H179,2)</f>
        <v>#VALUE!</v>
      </c>
      <c r="M179" s="202"/>
      <c r="N179" s="182"/>
      <c r="O179" s="399"/>
      <c r="P179" s="403"/>
      <c r="R179" s="401"/>
      <c r="S179" s="402"/>
    </row>
    <row r="180" spans="1:19" ht="24.9" customHeight="1">
      <c r="A180" s="53"/>
      <c r="C180" s="295" t="s">
        <v>794</v>
      </c>
      <c r="D180" s="221" t="s">
        <v>129</v>
      </c>
      <c r="E180" s="221">
        <v>20180</v>
      </c>
      <c r="F180" s="222" t="s">
        <v>32</v>
      </c>
      <c r="G180" s="223" t="s">
        <v>14</v>
      </c>
      <c r="H180" s="224">
        <v>163</v>
      </c>
      <c r="I180" s="225">
        <v>0</v>
      </c>
      <c r="J180" s="225">
        <f>ROUND(I180*H180,2)</f>
        <v>0</v>
      </c>
      <c r="K180" s="226" t="str">
        <f>IF(I180=0,"",ROUND(I180*(1+$L$2),2))</f>
        <v/>
      </c>
      <c r="L180" s="224" t="e">
        <f>ROUND(K180*H180,2)</f>
        <v>#VALUE!</v>
      </c>
      <c r="M180" s="202"/>
      <c r="N180" s="182"/>
      <c r="O180" s="399"/>
      <c r="P180" s="403"/>
      <c r="R180" s="401"/>
      <c r="S180" s="402"/>
    </row>
    <row r="181" spans="1:19" ht="30">
      <c r="A181" s="53"/>
      <c r="C181" s="295" t="s">
        <v>795</v>
      </c>
      <c r="D181" s="221" t="s">
        <v>129</v>
      </c>
      <c r="E181" s="221">
        <v>7274</v>
      </c>
      <c r="F181" s="222" t="s">
        <v>208</v>
      </c>
      <c r="G181" s="223" t="s">
        <v>14</v>
      </c>
      <c r="H181" s="224">
        <v>163</v>
      </c>
      <c r="I181" s="225">
        <v>0</v>
      </c>
      <c r="J181" s="225">
        <f>ROUND(I181*H181,2)</f>
        <v>0</v>
      </c>
      <c r="K181" s="226" t="str">
        <f>IF(I181=0,"",ROUND(I181*(1+$L$2),2))</f>
        <v/>
      </c>
      <c r="L181" s="224" t="e">
        <f>ROUND(K181*H181,2)</f>
        <v>#VALUE!</v>
      </c>
      <c r="M181" s="202"/>
      <c r="N181" s="182"/>
      <c r="O181" s="399"/>
      <c r="P181" s="403"/>
      <c r="R181" s="401"/>
      <c r="S181" s="402"/>
    </row>
    <row r="182" spans="1:19" ht="30" customHeight="1">
      <c r="A182" s="53"/>
      <c r="C182" s="293">
        <v>7</v>
      </c>
      <c r="D182" s="211"/>
      <c r="E182" s="212"/>
      <c r="F182" s="213" t="s">
        <v>386</v>
      </c>
      <c r="G182" s="212"/>
      <c r="H182" s="214"/>
      <c r="I182" s="214"/>
      <c r="J182" s="215">
        <f>SUBTOTAL(9,J183:J199)</f>
        <v>0</v>
      </c>
      <c r="K182" s="214" t="s">
        <v>5</v>
      </c>
      <c r="L182" s="215" t="e">
        <f>SUBTOTAL(9,L183:L199)</f>
        <v>#VALUE!</v>
      </c>
      <c r="M182" s="201"/>
      <c r="N182" s="182"/>
      <c r="P182" s="266"/>
    </row>
    <row r="183" spans="1:19" ht="30" customHeight="1">
      <c r="A183" s="53"/>
      <c r="C183" s="294" t="s">
        <v>796</v>
      </c>
      <c r="D183" s="216"/>
      <c r="E183" s="217"/>
      <c r="F183" s="218" t="s">
        <v>797</v>
      </c>
      <c r="G183" s="217"/>
      <c r="H183" s="219"/>
      <c r="I183" s="219"/>
      <c r="J183" s="220">
        <f>SUBTOTAL(9,J184:J191)</f>
        <v>0</v>
      </c>
      <c r="K183" s="219" t="s">
        <v>5</v>
      </c>
      <c r="L183" s="220" t="e">
        <f>SUBTOTAL(9,L184:L191)</f>
        <v>#VALUE!</v>
      </c>
      <c r="M183" s="201"/>
      <c r="N183" s="182"/>
      <c r="O183" s="193"/>
      <c r="P183" s="406"/>
      <c r="Q183" s="385"/>
      <c r="R183" s="378"/>
    </row>
    <row r="184" spans="1:19" ht="60">
      <c r="A184" s="53"/>
      <c r="C184" s="295" t="s">
        <v>802</v>
      </c>
      <c r="D184" s="221" t="s">
        <v>0</v>
      </c>
      <c r="E184" s="221">
        <v>102279</v>
      </c>
      <c r="F184" s="222" t="s">
        <v>140</v>
      </c>
      <c r="G184" s="223" t="s">
        <v>22</v>
      </c>
      <c r="H184" s="224">
        <v>1251.93</v>
      </c>
      <c r="I184" s="225">
        <v>0</v>
      </c>
      <c r="J184" s="225">
        <f t="shared" ref="J184:J191" si="30">ROUND(I184*H184,2)</f>
        <v>0</v>
      </c>
      <c r="K184" s="226" t="str">
        <f t="shared" ref="K184:K191" si="31">IF(I184=0,"",ROUND(I184*(1+$L$2),2))</f>
        <v/>
      </c>
      <c r="L184" s="224" t="e">
        <f t="shared" ref="L184:L191" si="32">ROUND(K184*H184,2)</f>
        <v>#VALUE!</v>
      </c>
      <c r="M184" s="202"/>
      <c r="N184" s="182"/>
      <c r="O184" s="399"/>
      <c r="P184" s="400"/>
      <c r="R184" s="401"/>
      <c r="S184" s="402"/>
    </row>
    <row r="185" spans="1:19" ht="45">
      <c r="A185" s="53"/>
      <c r="C185" s="295" t="s">
        <v>803</v>
      </c>
      <c r="D185" s="221" t="s">
        <v>0</v>
      </c>
      <c r="E185" s="221">
        <v>101617</v>
      </c>
      <c r="F185" s="222" t="s">
        <v>301</v>
      </c>
      <c r="G185" s="223" t="s">
        <v>17</v>
      </c>
      <c r="H185" s="224">
        <v>1564.91</v>
      </c>
      <c r="I185" s="225">
        <v>0</v>
      </c>
      <c r="J185" s="225">
        <f t="shared" si="30"/>
        <v>0</v>
      </c>
      <c r="K185" s="226" t="str">
        <f t="shared" si="31"/>
        <v/>
      </c>
      <c r="L185" s="224" t="e">
        <f t="shared" si="32"/>
        <v>#VALUE!</v>
      </c>
      <c r="M185" s="202"/>
      <c r="N185" s="182"/>
      <c r="O185" s="399"/>
      <c r="P185" s="400"/>
      <c r="R185" s="401"/>
      <c r="S185" s="402"/>
    </row>
    <row r="186" spans="1:19" ht="30">
      <c r="A186" s="53"/>
      <c r="C186" s="295" t="s">
        <v>804</v>
      </c>
      <c r="D186" s="221" t="s">
        <v>0</v>
      </c>
      <c r="E186" s="221">
        <v>100323</v>
      </c>
      <c r="F186" s="222" t="s">
        <v>514</v>
      </c>
      <c r="G186" s="223" t="s">
        <v>22</v>
      </c>
      <c r="H186" s="224">
        <v>156.49</v>
      </c>
      <c r="I186" s="225">
        <v>0</v>
      </c>
      <c r="J186" s="225">
        <f t="shared" si="30"/>
        <v>0</v>
      </c>
      <c r="K186" s="226" t="str">
        <f t="shared" si="31"/>
        <v/>
      </c>
      <c r="L186" s="224" t="e">
        <f t="shared" si="32"/>
        <v>#VALUE!</v>
      </c>
      <c r="M186" s="202"/>
      <c r="N186" s="182"/>
      <c r="O186" s="399"/>
      <c r="P186" s="400"/>
      <c r="R186" s="401"/>
      <c r="S186" s="402"/>
    </row>
    <row r="187" spans="1:19" ht="60">
      <c r="A187" s="53"/>
      <c r="C187" s="295" t="s">
        <v>805</v>
      </c>
      <c r="D187" s="221" t="s">
        <v>0</v>
      </c>
      <c r="E187" s="221">
        <v>106105</v>
      </c>
      <c r="F187" s="222" t="s">
        <v>117</v>
      </c>
      <c r="G187" s="223" t="s">
        <v>25</v>
      </c>
      <c r="H187" s="224">
        <v>1261.6300000000001</v>
      </c>
      <c r="I187" s="225">
        <v>0</v>
      </c>
      <c r="J187" s="225">
        <f t="shared" si="30"/>
        <v>0</v>
      </c>
      <c r="K187" s="226" t="str">
        <f t="shared" si="31"/>
        <v/>
      </c>
      <c r="L187" s="224" t="e">
        <f t="shared" si="32"/>
        <v>#VALUE!</v>
      </c>
      <c r="M187" s="202"/>
      <c r="N187" s="182"/>
      <c r="O187" s="399"/>
      <c r="P187" s="400"/>
      <c r="R187" s="401"/>
      <c r="S187" s="402"/>
    </row>
    <row r="188" spans="1:19" ht="60">
      <c r="A188" s="53"/>
      <c r="C188" s="295" t="s">
        <v>806</v>
      </c>
      <c r="D188" s="221" t="s">
        <v>0</v>
      </c>
      <c r="E188" s="221">
        <v>106107</v>
      </c>
      <c r="F188" s="222" t="s">
        <v>118</v>
      </c>
      <c r="G188" s="223" t="s">
        <v>25</v>
      </c>
      <c r="H188" s="224">
        <v>131.19999999999999</v>
      </c>
      <c r="I188" s="225">
        <v>0</v>
      </c>
      <c r="J188" s="225">
        <f t="shared" si="30"/>
        <v>0</v>
      </c>
      <c r="K188" s="226" t="str">
        <f t="shared" si="31"/>
        <v/>
      </c>
      <c r="L188" s="224" t="e">
        <f t="shared" si="32"/>
        <v>#VALUE!</v>
      </c>
      <c r="M188" s="202"/>
      <c r="N188" s="182"/>
      <c r="O188" s="399"/>
      <c r="P188" s="403"/>
      <c r="R188" s="401"/>
      <c r="S188" s="402"/>
    </row>
    <row r="189" spans="1:19" ht="75">
      <c r="A189" s="53"/>
      <c r="C189" s="295" t="s">
        <v>807</v>
      </c>
      <c r="D189" s="221" t="s">
        <v>0</v>
      </c>
      <c r="E189" s="221">
        <v>93368</v>
      </c>
      <c r="F189" s="222" t="s">
        <v>61</v>
      </c>
      <c r="G189" s="223" t="s">
        <v>22</v>
      </c>
      <c r="H189" s="224">
        <v>1092.3800000000001</v>
      </c>
      <c r="I189" s="225">
        <v>0</v>
      </c>
      <c r="J189" s="225">
        <f t="shared" si="30"/>
        <v>0</v>
      </c>
      <c r="K189" s="226" t="str">
        <f t="shared" si="31"/>
        <v/>
      </c>
      <c r="L189" s="224" t="e">
        <f t="shared" si="32"/>
        <v>#VALUE!</v>
      </c>
      <c r="M189" s="202"/>
      <c r="N189" s="182"/>
      <c r="O189" s="399"/>
      <c r="P189" s="403"/>
      <c r="R189" s="401"/>
      <c r="S189" s="402"/>
    </row>
    <row r="190" spans="1:19" ht="60">
      <c r="A190" s="53"/>
      <c r="C190" s="295" t="s">
        <v>808</v>
      </c>
      <c r="D190" s="221" t="s">
        <v>0</v>
      </c>
      <c r="E190" s="221">
        <v>100979</v>
      </c>
      <c r="F190" s="222" t="s">
        <v>305</v>
      </c>
      <c r="G190" s="223" t="s">
        <v>22</v>
      </c>
      <c r="H190" s="224">
        <v>199.44</v>
      </c>
      <c r="I190" s="225">
        <v>0</v>
      </c>
      <c r="J190" s="225">
        <f t="shared" si="30"/>
        <v>0</v>
      </c>
      <c r="K190" s="226" t="str">
        <f t="shared" si="31"/>
        <v/>
      </c>
      <c r="L190" s="224" t="e">
        <f t="shared" si="32"/>
        <v>#VALUE!</v>
      </c>
      <c r="M190" s="202"/>
      <c r="N190" s="182"/>
      <c r="O190" s="399"/>
      <c r="P190" s="403"/>
      <c r="R190" s="401"/>
      <c r="S190" s="402"/>
    </row>
    <row r="191" spans="1:19" ht="30">
      <c r="A191" s="53"/>
      <c r="C191" s="295" t="s">
        <v>809</v>
      </c>
      <c r="D191" s="221" t="s">
        <v>0</v>
      </c>
      <c r="E191" s="221">
        <v>100939</v>
      </c>
      <c r="F191" s="222" t="s">
        <v>407</v>
      </c>
      <c r="G191" s="223" t="s">
        <v>67</v>
      </c>
      <c r="H191" s="224">
        <v>79.77</v>
      </c>
      <c r="I191" s="225">
        <v>0</v>
      </c>
      <c r="J191" s="225">
        <f t="shared" si="30"/>
        <v>0</v>
      </c>
      <c r="K191" s="226" t="str">
        <f t="shared" si="31"/>
        <v/>
      </c>
      <c r="L191" s="224" t="e">
        <f t="shared" si="32"/>
        <v>#VALUE!</v>
      </c>
      <c r="M191" s="202"/>
      <c r="N191" s="182"/>
      <c r="O191" s="399"/>
      <c r="P191" s="403"/>
      <c r="R191" s="401"/>
      <c r="S191" s="402"/>
    </row>
    <row r="192" spans="1:19" ht="30" customHeight="1">
      <c r="A192" s="53"/>
      <c r="C192" s="294" t="s">
        <v>799</v>
      </c>
      <c r="D192" s="216"/>
      <c r="E192" s="217"/>
      <c r="F192" s="218" t="s">
        <v>800</v>
      </c>
      <c r="G192" s="217"/>
      <c r="H192" s="219"/>
      <c r="I192" s="219"/>
      <c r="J192" s="220">
        <f>SUBTOTAL(9,J193:J199)</f>
        <v>0</v>
      </c>
      <c r="K192" s="219" t="s">
        <v>5</v>
      </c>
      <c r="L192" s="220" t="e">
        <f>SUBTOTAL(9,L193:L199)</f>
        <v>#VALUE!</v>
      </c>
      <c r="M192" s="201"/>
      <c r="N192" s="182"/>
      <c r="O192" s="193"/>
      <c r="P192" s="406"/>
      <c r="Q192" s="385"/>
      <c r="R192" s="378"/>
    </row>
    <row r="193" spans="1:19" ht="30">
      <c r="A193" s="53"/>
      <c r="C193" s="295" t="s">
        <v>810</v>
      </c>
      <c r="D193" s="221" t="s">
        <v>0</v>
      </c>
      <c r="E193" s="221">
        <v>104035</v>
      </c>
      <c r="F193" s="222" t="s">
        <v>53</v>
      </c>
      <c r="G193" s="223" t="s">
        <v>14</v>
      </c>
      <c r="H193" s="224">
        <v>163</v>
      </c>
      <c r="I193" s="225">
        <v>0</v>
      </c>
      <c r="J193" s="225">
        <f t="shared" ref="J193:J199" si="33">ROUND(I193*H193,2)</f>
        <v>0</v>
      </c>
      <c r="K193" s="226" t="str">
        <f t="shared" ref="K193:K199" si="34">IF(I193=0,"",ROUND(I193*(1+$L$2),2))</f>
        <v/>
      </c>
      <c r="L193" s="224" t="e">
        <f t="shared" ref="L193:L199" si="35">ROUND(K193*H193,2)</f>
        <v>#VALUE!</v>
      </c>
      <c r="M193" s="202"/>
      <c r="N193" s="182"/>
      <c r="O193" s="399"/>
      <c r="P193" s="400"/>
      <c r="R193" s="401"/>
      <c r="S193" s="402"/>
    </row>
    <row r="194" spans="1:19" ht="30">
      <c r="A194" s="53"/>
      <c r="C194" s="295" t="s">
        <v>811</v>
      </c>
      <c r="D194" s="221" t="s">
        <v>0</v>
      </c>
      <c r="E194" s="221">
        <v>104044</v>
      </c>
      <c r="F194" s="222" t="s">
        <v>54</v>
      </c>
      <c r="G194" s="223" t="s">
        <v>14</v>
      </c>
      <c r="H194" s="224">
        <v>163</v>
      </c>
      <c r="I194" s="225">
        <v>0</v>
      </c>
      <c r="J194" s="225">
        <f t="shared" si="33"/>
        <v>0</v>
      </c>
      <c r="K194" s="226" t="str">
        <f t="shared" si="34"/>
        <v/>
      </c>
      <c r="L194" s="224" t="e">
        <f t="shared" si="35"/>
        <v>#VALUE!</v>
      </c>
      <c r="M194" s="202"/>
      <c r="N194" s="182"/>
      <c r="O194" s="399"/>
      <c r="P194" s="400"/>
      <c r="R194" s="401"/>
      <c r="S194" s="402"/>
    </row>
    <row r="195" spans="1:19" ht="30">
      <c r="A195" s="53"/>
      <c r="C195" s="295" t="s">
        <v>812</v>
      </c>
      <c r="D195" s="221" t="s">
        <v>0</v>
      </c>
      <c r="E195" s="221">
        <v>104060</v>
      </c>
      <c r="F195" s="222" t="s">
        <v>57</v>
      </c>
      <c r="G195" s="223" t="s">
        <v>25</v>
      </c>
      <c r="H195" s="224">
        <v>317.85000000000002</v>
      </c>
      <c r="I195" s="225">
        <v>0</v>
      </c>
      <c r="J195" s="225">
        <f t="shared" si="33"/>
        <v>0</v>
      </c>
      <c r="K195" s="226" t="str">
        <f t="shared" si="34"/>
        <v/>
      </c>
      <c r="L195" s="224" t="e">
        <f t="shared" si="35"/>
        <v>#VALUE!</v>
      </c>
      <c r="M195" s="202"/>
      <c r="N195" s="182"/>
      <c r="O195" s="399"/>
      <c r="P195" s="400"/>
      <c r="R195" s="401"/>
      <c r="S195" s="402"/>
    </row>
    <row r="196" spans="1:19" ht="30">
      <c r="A196" s="53"/>
      <c r="C196" s="295" t="s">
        <v>813</v>
      </c>
      <c r="D196" s="221" t="s">
        <v>0</v>
      </c>
      <c r="E196" s="221">
        <v>104053</v>
      </c>
      <c r="F196" s="222" t="s">
        <v>55</v>
      </c>
      <c r="G196" s="223" t="s">
        <v>14</v>
      </c>
      <c r="H196" s="224">
        <v>163</v>
      </c>
      <c r="I196" s="225">
        <v>0</v>
      </c>
      <c r="J196" s="225">
        <f t="shared" si="33"/>
        <v>0</v>
      </c>
      <c r="K196" s="226" t="str">
        <f t="shared" si="34"/>
        <v/>
      </c>
      <c r="L196" s="224" t="e">
        <f t="shared" si="35"/>
        <v>#VALUE!</v>
      </c>
      <c r="M196" s="202"/>
      <c r="N196" s="182"/>
      <c r="O196" s="399"/>
      <c r="P196" s="403"/>
      <c r="R196" s="401"/>
      <c r="S196" s="402"/>
    </row>
    <row r="197" spans="1:19" ht="30">
      <c r="A197" s="53"/>
      <c r="C197" s="295" t="s">
        <v>814</v>
      </c>
      <c r="D197" s="221" t="s">
        <v>0</v>
      </c>
      <c r="E197" s="221">
        <v>104055</v>
      </c>
      <c r="F197" s="222" t="s">
        <v>56</v>
      </c>
      <c r="G197" s="223" t="s">
        <v>14</v>
      </c>
      <c r="H197" s="224">
        <v>163</v>
      </c>
      <c r="I197" s="225">
        <v>0</v>
      </c>
      <c r="J197" s="225">
        <f t="shared" si="33"/>
        <v>0</v>
      </c>
      <c r="K197" s="226" t="str">
        <f t="shared" si="34"/>
        <v/>
      </c>
      <c r="L197" s="224" t="e">
        <f t="shared" si="35"/>
        <v>#VALUE!</v>
      </c>
      <c r="M197" s="202"/>
      <c r="N197" s="182"/>
      <c r="O197" s="399"/>
      <c r="P197" s="403"/>
      <c r="R197" s="401"/>
      <c r="S197" s="402"/>
    </row>
    <row r="198" spans="1:19" ht="45">
      <c r="A198" s="53"/>
      <c r="C198" s="295" t="s">
        <v>815</v>
      </c>
      <c r="D198" s="221" t="s">
        <v>0</v>
      </c>
      <c r="E198" s="221">
        <v>97741</v>
      </c>
      <c r="F198" s="222" t="s">
        <v>136</v>
      </c>
      <c r="G198" s="223" t="s">
        <v>14</v>
      </c>
      <c r="H198" s="224">
        <v>163</v>
      </c>
      <c r="I198" s="225">
        <v>0</v>
      </c>
      <c r="J198" s="225">
        <f t="shared" si="33"/>
        <v>0</v>
      </c>
      <c r="K198" s="226" t="str">
        <f t="shared" si="34"/>
        <v/>
      </c>
      <c r="L198" s="224" t="e">
        <f t="shared" si="35"/>
        <v>#VALUE!</v>
      </c>
      <c r="M198" s="202"/>
      <c r="N198" s="182"/>
      <c r="O198" s="399"/>
      <c r="P198" s="403"/>
      <c r="R198" s="401"/>
      <c r="S198" s="402"/>
    </row>
    <row r="199" spans="1:19" ht="30">
      <c r="A199" s="53"/>
      <c r="C199" s="295" t="s">
        <v>816</v>
      </c>
      <c r="D199" s="221" t="s">
        <v>0</v>
      </c>
      <c r="E199" s="221">
        <v>95673</v>
      </c>
      <c r="F199" s="222" t="s">
        <v>124</v>
      </c>
      <c r="G199" s="223" t="s">
        <v>14</v>
      </c>
      <c r="H199" s="224">
        <v>163</v>
      </c>
      <c r="I199" s="225">
        <v>0</v>
      </c>
      <c r="J199" s="225">
        <f t="shared" si="33"/>
        <v>0</v>
      </c>
      <c r="K199" s="226" t="str">
        <f t="shared" si="34"/>
        <v/>
      </c>
      <c r="L199" s="224" t="e">
        <f t="shared" si="35"/>
        <v>#VALUE!</v>
      </c>
      <c r="M199" s="202"/>
      <c r="N199" s="182"/>
      <c r="O199" s="399"/>
      <c r="P199" s="403"/>
      <c r="R199" s="401"/>
      <c r="S199" s="402"/>
    </row>
    <row r="200" spans="1:19" ht="30" customHeight="1">
      <c r="A200" s="53"/>
      <c r="C200" s="293">
        <v>8</v>
      </c>
      <c r="D200" s="211"/>
      <c r="E200" s="212"/>
      <c r="F200" s="213" t="s">
        <v>366</v>
      </c>
      <c r="G200" s="212"/>
      <c r="H200" s="214"/>
      <c r="I200" s="214"/>
      <c r="J200" s="215">
        <f>SUBTOTAL(9,J201:J289)</f>
        <v>0</v>
      </c>
      <c r="K200" s="214" t="s">
        <v>5</v>
      </c>
      <c r="L200" s="215" t="e">
        <f>SUBTOTAL(9,L201:L289)</f>
        <v>#VALUE!</v>
      </c>
      <c r="M200" s="201"/>
      <c r="N200" s="182"/>
      <c r="P200" s="266"/>
    </row>
    <row r="201" spans="1:19" ht="30" customHeight="1">
      <c r="A201" s="53"/>
      <c r="C201" s="294" t="s">
        <v>703</v>
      </c>
      <c r="D201" s="216"/>
      <c r="E201" s="217"/>
      <c r="F201" s="218" t="s">
        <v>704</v>
      </c>
      <c r="G201" s="217"/>
      <c r="H201" s="219"/>
      <c r="I201" s="219"/>
      <c r="J201" s="220">
        <f>SUBTOTAL(9,J202:J289)</f>
        <v>0</v>
      </c>
      <c r="K201" s="219" t="s">
        <v>5</v>
      </c>
      <c r="L201" s="220" t="e">
        <f>SUBTOTAL(9,L202:L289)</f>
        <v>#VALUE!</v>
      </c>
      <c r="M201" s="201"/>
      <c r="N201" s="182"/>
      <c r="O201" s="193"/>
      <c r="P201" s="406"/>
      <c r="Q201" s="385"/>
      <c r="R201" s="378"/>
    </row>
    <row r="202" spans="1:19" ht="24.9" customHeight="1">
      <c r="A202" s="53"/>
      <c r="C202" s="295" t="s">
        <v>705</v>
      </c>
      <c r="D202" s="221" t="s">
        <v>616</v>
      </c>
      <c r="E202" s="221" t="s">
        <v>617</v>
      </c>
      <c r="F202" s="222" t="s">
        <v>534</v>
      </c>
      <c r="G202" s="223" t="s">
        <v>535</v>
      </c>
      <c r="H202" s="224">
        <v>124</v>
      </c>
      <c r="I202" s="225">
        <v>0</v>
      </c>
      <c r="J202" s="225">
        <f t="shared" ref="J202:J233" si="36">ROUND(I202*H202,2)</f>
        <v>0</v>
      </c>
      <c r="K202" s="226" t="str">
        <f t="shared" ref="K202:K233" si="37">IF(I202=0,"",ROUND(I202*(1+$L$2),2))</f>
        <v/>
      </c>
      <c r="L202" s="224" t="e">
        <f t="shared" ref="L202:L233" si="38">ROUND(K202*H202,2)</f>
        <v>#VALUE!</v>
      </c>
      <c r="M202" s="202"/>
      <c r="N202" s="182"/>
      <c r="O202" s="399"/>
      <c r="P202" s="400"/>
      <c r="R202" s="401"/>
      <c r="S202" s="402"/>
    </row>
    <row r="203" spans="1:19" ht="24.9" customHeight="1">
      <c r="A203" s="53"/>
      <c r="C203" s="295" t="s">
        <v>706</v>
      </c>
      <c r="D203" s="221" t="s">
        <v>616</v>
      </c>
      <c r="E203" s="221" t="s">
        <v>618</v>
      </c>
      <c r="F203" s="222" t="s">
        <v>536</v>
      </c>
      <c r="G203" s="223" t="s">
        <v>14</v>
      </c>
      <c r="H203" s="224">
        <v>1</v>
      </c>
      <c r="I203" s="225">
        <v>0</v>
      </c>
      <c r="J203" s="225">
        <f t="shared" si="36"/>
        <v>0</v>
      </c>
      <c r="K203" s="226" t="str">
        <f t="shared" si="37"/>
        <v/>
      </c>
      <c r="L203" s="224" t="e">
        <f t="shared" si="38"/>
        <v>#VALUE!</v>
      </c>
      <c r="M203" s="202"/>
      <c r="N203" s="182"/>
      <c r="O203" s="399"/>
      <c r="P203" s="400"/>
      <c r="R203" s="401"/>
      <c r="S203" s="402"/>
    </row>
    <row r="204" spans="1:19" ht="24.9" customHeight="1">
      <c r="A204" s="53"/>
      <c r="C204" s="295" t="s">
        <v>709</v>
      </c>
      <c r="D204" s="221" t="s">
        <v>616</v>
      </c>
      <c r="E204" s="221" t="s">
        <v>619</v>
      </c>
      <c r="F204" s="222" t="s">
        <v>537</v>
      </c>
      <c r="G204" s="223" t="s">
        <v>535</v>
      </c>
      <c r="H204" s="224">
        <v>8</v>
      </c>
      <c r="I204" s="225">
        <v>0</v>
      </c>
      <c r="J204" s="225">
        <f t="shared" si="36"/>
        <v>0</v>
      </c>
      <c r="K204" s="226" t="str">
        <f t="shared" si="37"/>
        <v/>
      </c>
      <c r="L204" s="224" t="e">
        <f t="shared" si="38"/>
        <v>#VALUE!</v>
      </c>
      <c r="M204" s="202"/>
      <c r="N204" s="182"/>
      <c r="O204" s="399"/>
      <c r="P204" s="400"/>
      <c r="R204" s="401"/>
      <c r="S204" s="402"/>
    </row>
    <row r="205" spans="1:19" ht="24.9" customHeight="1">
      <c r="A205" s="53"/>
      <c r="C205" s="295" t="s">
        <v>707</v>
      </c>
      <c r="D205" s="221" t="s">
        <v>616</v>
      </c>
      <c r="E205" s="221" t="s">
        <v>620</v>
      </c>
      <c r="F205" s="222" t="s">
        <v>538</v>
      </c>
      <c r="G205" s="223" t="s">
        <v>535</v>
      </c>
      <c r="H205" s="224">
        <v>16</v>
      </c>
      <c r="I205" s="225">
        <v>0</v>
      </c>
      <c r="J205" s="225">
        <f t="shared" si="36"/>
        <v>0</v>
      </c>
      <c r="K205" s="226" t="str">
        <f t="shared" si="37"/>
        <v/>
      </c>
      <c r="L205" s="224" t="e">
        <f t="shared" si="38"/>
        <v>#VALUE!</v>
      </c>
      <c r="M205" s="202"/>
      <c r="N205" s="182"/>
      <c r="O205" s="399"/>
      <c r="P205" s="400"/>
      <c r="R205" s="401"/>
      <c r="S205" s="402"/>
    </row>
    <row r="206" spans="1:19" ht="24.9" customHeight="1">
      <c r="A206" s="53"/>
      <c r="C206" s="295" t="s">
        <v>708</v>
      </c>
      <c r="D206" s="221" t="s">
        <v>616</v>
      </c>
      <c r="E206" s="221" t="s">
        <v>621</v>
      </c>
      <c r="F206" s="222" t="s">
        <v>858</v>
      </c>
      <c r="G206" s="223" t="s">
        <v>535</v>
      </c>
      <c r="H206" s="224">
        <v>10</v>
      </c>
      <c r="I206" s="225">
        <v>0</v>
      </c>
      <c r="J206" s="225">
        <f t="shared" si="36"/>
        <v>0</v>
      </c>
      <c r="K206" s="226" t="str">
        <f t="shared" si="37"/>
        <v/>
      </c>
      <c r="L206" s="224" t="e">
        <f t="shared" si="38"/>
        <v>#VALUE!</v>
      </c>
      <c r="M206" s="202"/>
      <c r="N206" s="182"/>
      <c r="O206" s="399"/>
      <c r="P206" s="400"/>
      <c r="R206" s="401"/>
      <c r="S206" s="402"/>
    </row>
    <row r="207" spans="1:19" ht="24.9" customHeight="1">
      <c r="A207" s="53"/>
      <c r="C207" s="295" t="s">
        <v>710</v>
      </c>
      <c r="D207" s="221" t="s">
        <v>616</v>
      </c>
      <c r="E207" s="221" t="s">
        <v>622</v>
      </c>
      <c r="F207" s="222" t="s">
        <v>539</v>
      </c>
      <c r="G207" s="223" t="s">
        <v>535</v>
      </c>
      <c r="H207" s="224">
        <v>26</v>
      </c>
      <c r="I207" s="225">
        <v>0</v>
      </c>
      <c r="J207" s="225">
        <f t="shared" si="36"/>
        <v>0</v>
      </c>
      <c r="K207" s="226" t="str">
        <f t="shared" si="37"/>
        <v/>
      </c>
      <c r="L207" s="224" t="e">
        <f t="shared" si="38"/>
        <v>#VALUE!</v>
      </c>
      <c r="M207" s="202"/>
      <c r="N207" s="182"/>
      <c r="O207" s="399"/>
      <c r="P207" s="400"/>
      <c r="R207" s="401"/>
      <c r="S207" s="402"/>
    </row>
    <row r="208" spans="1:19" ht="24.9" customHeight="1">
      <c r="A208" s="53"/>
      <c r="C208" s="295" t="s">
        <v>711</v>
      </c>
      <c r="D208" s="221" t="s">
        <v>616</v>
      </c>
      <c r="E208" s="221" t="s">
        <v>623</v>
      </c>
      <c r="F208" s="222" t="s">
        <v>540</v>
      </c>
      <c r="G208" s="223" t="s">
        <v>535</v>
      </c>
      <c r="H208" s="224">
        <v>12</v>
      </c>
      <c r="I208" s="225">
        <v>0</v>
      </c>
      <c r="J208" s="225">
        <f t="shared" si="36"/>
        <v>0</v>
      </c>
      <c r="K208" s="226" t="str">
        <f t="shared" si="37"/>
        <v/>
      </c>
      <c r="L208" s="224" t="e">
        <f t="shared" si="38"/>
        <v>#VALUE!</v>
      </c>
      <c r="M208" s="202"/>
      <c r="N208" s="182"/>
      <c r="O208" s="399"/>
      <c r="P208" s="400"/>
      <c r="R208" s="401"/>
      <c r="S208" s="402"/>
    </row>
    <row r="209" spans="1:19" ht="24.9" customHeight="1">
      <c r="A209" s="53"/>
      <c r="C209" s="295" t="s">
        <v>712</v>
      </c>
      <c r="D209" s="221" t="s">
        <v>616</v>
      </c>
      <c r="E209" s="221" t="s">
        <v>624</v>
      </c>
      <c r="F209" s="222" t="s">
        <v>541</v>
      </c>
      <c r="G209" s="223" t="s">
        <v>535</v>
      </c>
      <c r="H209" s="224">
        <v>174</v>
      </c>
      <c r="I209" s="225">
        <v>0</v>
      </c>
      <c r="J209" s="225">
        <f t="shared" si="36"/>
        <v>0</v>
      </c>
      <c r="K209" s="226" t="str">
        <f t="shared" si="37"/>
        <v/>
      </c>
      <c r="L209" s="224" t="e">
        <f t="shared" si="38"/>
        <v>#VALUE!</v>
      </c>
      <c r="M209" s="202"/>
      <c r="N209" s="182"/>
      <c r="O209" s="399"/>
      <c r="P209" s="400"/>
      <c r="R209" s="401"/>
      <c r="S209" s="402"/>
    </row>
    <row r="210" spans="1:19" ht="24.9" customHeight="1">
      <c r="A210" s="53"/>
      <c r="C210" s="295" t="s">
        <v>713</v>
      </c>
      <c r="D210" s="221" t="s">
        <v>616</v>
      </c>
      <c r="E210" s="221" t="s">
        <v>625</v>
      </c>
      <c r="F210" s="222" t="s">
        <v>542</v>
      </c>
      <c r="G210" s="223" t="s">
        <v>535</v>
      </c>
      <c r="H210" s="224">
        <v>17</v>
      </c>
      <c r="I210" s="225">
        <v>0</v>
      </c>
      <c r="J210" s="225">
        <f t="shared" si="36"/>
        <v>0</v>
      </c>
      <c r="K210" s="226" t="str">
        <f t="shared" si="37"/>
        <v/>
      </c>
      <c r="L210" s="224" t="e">
        <f t="shared" si="38"/>
        <v>#VALUE!</v>
      </c>
      <c r="M210" s="202"/>
      <c r="N210" s="182"/>
      <c r="O210" s="399"/>
      <c r="P210" s="400"/>
      <c r="R210" s="401"/>
      <c r="S210" s="402"/>
    </row>
    <row r="211" spans="1:19" ht="24.9" customHeight="1">
      <c r="A211" s="53"/>
      <c r="C211" s="295" t="s">
        <v>714</v>
      </c>
      <c r="D211" s="221" t="s">
        <v>616</v>
      </c>
      <c r="E211" s="221" t="s">
        <v>626</v>
      </c>
      <c r="F211" s="222" t="s">
        <v>543</v>
      </c>
      <c r="G211" s="223" t="s">
        <v>535</v>
      </c>
      <c r="H211" s="224">
        <v>7</v>
      </c>
      <c r="I211" s="225">
        <v>0</v>
      </c>
      <c r="J211" s="225">
        <f t="shared" si="36"/>
        <v>0</v>
      </c>
      <c r="K211" s="226" t="str">
        <f t="shared" si="37"/>
        <v/>
      </c>
      <c r="L211" s="224" t="e">
        <f t="shared" si="38"/>
        <v>#VALUE!</v>
      </c>
      <c r="M211" s="202"/>
      <c r="N211" s="182"/>
      <c r="O211" s="399"/>
      <c r="P211" s="400"/>
      <c r="R211" s="401"/>
      <c r="S211" s="402"/>
    </row>
    <row r="212" spans="1:19" ht="24.9" customHeight="1">
      <c r="A212" s="53"/>
      <c r="C212" s="295" t="s">
        <v>715</v>
      </c>
      <c r="D212" s="221" t="s">
        <v>616</v>
      </c>
      <c r="E212" s="221" t="s">
        <v>627</v>
      </c>
      <c r="F212" s="222" t="s">
        <v>544</v>
      </c>
      <c r="G212" s="223" t="s">
        <v>535</v>
      </c>
      <c r="H212" s="224">
        <v>2</v>
      </c>
      <c r="I212" s="225">
        <v>0</v>
      </c>
      <c r="J212" s="225">
        <f t="shared" si="36"/>
        <v>0</v>
      </c>
      <c r="K212" s="226" t="str">
        <f t="shared" si="37"/>
        <v/>
      </c>
      <c r="L212" s="224" t="e">
        <f t="shared" si="38"/>
        <v>#VALUE!</v>
      </c>
      <c r="M212" s="202"/>
      <c r="N212" s="182"/>
      <c r="O212" s="399"/>
      <c r="P212" s="400"/>
      <c r="R212" s="401"/>
      <c r="S212" s="402"/>
    </row>
    <row r="213" spans="1:19" ht="22.5" customHeight="1">
      <c r="A213" s="53"/>
      <c r="C213" s="295" t="s">
        <v>716</v>
      </c>
      <c r="D213" s="221" t="s">
        <v>616</v>
      </c>
      <c r="E213" s="221" t="s">
        <v>628</v>
      </c>
      <c r="F213" s="222" t="s">
        <v>545</v>
      </c>
      <c r="G213" s="223" t="s">
        <v>535</v>
      </c>
      <c r="H213" s="224">
        <v>31</v>
      </c>
      <c r="I213" s="225">
        <v>0</v>
      </c>
      <c r="J213" s="225">
        <f t="shared" si="36"/>
        <v>0</v>
      </c>
      <c r="K213" s="226" t="str">
        <f t="shared" si="37"/>
        <v/>
      </c>
      <c r="L213" s="224" t="e">
        <f t="shared" si="38"/>
        <v>#VALUE!</v>
      </c>
      <c r="M213" s="202"/>
      <c r="N213" s="182"/>
      <c r="O213" s="399"/>
      <c r="P213" s="400"/>
      <c r="R213" s="401"/>
      <c r="S213" s="402"/>
    </row>
    <row r="214" spans="1:19" ht="30">
      <c r="A214" s="53"/>
      <c r="C214" s="295" t="s">
        <v>717</v>
      </c>
      <c r="D214" s="221" t="s">
        <v>616</v>
      </c>
      <c r="E214" s="221" t="s">
        <v>629</v>
      </c>
      <c r="F214" s="222" t="s">
        <v>546</v>
      </c>
      <c r="G214" s="223" t="s">
        <v>25</v>
      </c>
      <c r="H214" s="224">
        <v>592</v>
      </c>
      <c r="I214" s="225">
        <v>0</v>
      </c>
      <c r="J214" s="225">
        <f t="shared" si="36"/>
        <v>0</v>
      </c>
      <c r="K214" s="226" t="str">
        <f t="shared" si="37"/>
        <v/>
      </c>
      <c r="L214" s="224" t="e">
        <f t="shared" si="38"/>
        <v>#VALUE!</v>
      </c>
      <c r="M214" s="202"/>
      <c r="N214" s="182"/>
      <c r="O214" s="399"/>
      <c r="P214" s="400"/>
      <c r="R214" s="401"/>
      <c r="S214" s="402"/>
    </row>
    <row r="215" spans="1:19" ht="30">
      <c r="A215" s="53"/>
      <c r="C215" s="295" t="s">
        <v>718</v>
      </c>
      <c r="D215" s="221" t="s">
        <v>616</v>
      </c>
      <c r="E215" s="221" t="s">
        <v>630</v>
      </c>
      <c r="F215" s="222" t="s">
        <v>859</v>
      </c>
      <c r="G215" s="223" t="s">
        <v>25</v>
      </c>
      <c r="H215" s="224">
        <v>780</v>
      </c>
      <c r="I215" s="225">
        <v>0</v>
      </c>
      <c r="J215" s="225">
        <f t="shared" si="36"/>
        <v>0</v>
      </c>
      <c r="K215" s="226" t="str">
        <f t="shared" si="37"/>
        <v/>
      </c>
      <c r="L215" s="224" t="e">
        <f t="shared" si="38"/>
        <v>#VALUE!</v>
      </c>
      <c r="M215" s="202"/>
      <c r="N215" s="182"/>
      <c r="O215" s="399"/>
      <c r="P215" s="400"/>
      <c r="R215" s="401"/>
      <c r="S215" s="402"/>
    </row>
    <row r="216" spans="1:19" ht="24.9" customHeight="1">
      <c r="A216" s="53"/>
      <c r="C216" s="295" t="s">
        <v>719</v>
      </c>
      <c r="D216" s="221" t="s">
        <v>616</v>
      </c>
      <c r="E216" s="221" t="s">
        <v>631</v>
      </c>
      <c r="F216" s="222" t="s">
        <v>547</v>
      </c>
      <c r="G216" s="223" t="s">
        <v>25</v>
      </c>
      <c r="H216" s="224">
        <v>18</v>
      </c>
      <c r="I216" s="225">
        <v>0</v>
      </c>
      <c r="J216" s="225">
        <f t="shared" si="36"/>
        <v>0</v>
      </c>
      <c r="K216" s="226" t="str">
        <f t="shared" si="37"/>
        <v/>
      </c>
      <c r="L216" s="224" t="e">
        <f t="shared" si="38"/>
        <v>#VALUE!</v>
      </c>
      <c r="M216" s="202"/>
      <c r="N216" s="182"/>
      <c r="O216" s="399"/>
      <c r="P216" s="400"/>
      <c r="R216" s="401"/>
      <c r="S216" s="402"/>
    </row>
    <row r="217" spans="1:19" ht="24.9" customHeight="1">
      <c r="A217" s="53"/>
      <c r="C217" s="295" t="s">
        <v>720</v>
      </c>
      <c r="D217" s="221" t="s">
        <v>616</v>
      </c>
      <c r="E217" s="221" t="s">
        <v>632</v>
      </c>
      <c r="F217" s="222" t="s">
        <v>548</v>
      </c>
      <c r="G217" s="223" t="s">
        <v>25</v>
      </c>
      <c r="H217" s="224">
        <v>36</v>
      </c>
      <c r="I217" s="225">
        <v>0</v>
      </c>
      <c r="J217" s="225">
        <f t="shared" si="36"/>
        <v>0</v>
      </c>
      <c r="K217" s="226" t="str">
        <f t="shared" si="37"/>
        <v/>
      </c>
      <c r="L217" s="224" t="e">
        <f t="shared" si="38"/>
        <v>#VALUE!</v>
      </c>
      <c r="M217" s="202"/>
      <c r="N217" s="182"/>
      <c r="O217" s="399"/>
      <c r="P217" s="400"/>
      <c r="R217" s="401"/>
      <c r="S217" s="402"/>
    </row>
    <row r="218" spans="1:19" ht="24.9" customHeight="1">
      <c r="A218" s="53"/>
      <c r="C218" s="295" t="s">
        <v>721</v>
      </c>
      <c r="D218" s="221" t="s">
        <v>616</v>
      </c>
      <c r="E218" s="221" t="s">
        <v>633</v>
      </c>
      <c r="F218" s="222" t="s">
        <v>549</v>
      </c>
      <c r="G218" s="223" t="s">
        <v>25</v>
      </c>
      <c r="H218" s="224">
        <v>669</v>
      </c>
      <c r="I218" s="225">
        <v>0</v>
      </c>
      <c r="J218" s="225">
        <f t="shared" si="36"/>
        <v>0</v>
      </c>
      <c r="K218" s="226" t="str">
        <f t="shared" si="37"/>
        <v/>
      </c>
      <c r="L218" s="224" t="e">
        <f t="shared" si="38"/>
        <v>#VALUE!</v>
      </c>
      <c r="M218" s="202"/>
      <c r="N218" s="182"/>
      <c r="O218" s="399"/>
      <c r="P218" s="400"/>
      <c r="R218" s="401"/>
      <c r="S218" s="402"/>
    </row>
    <row r="219" spans="1:19" ht="24.9" customHeight="1">
      <c r="A219" s="53"/>
      <c r="C219" s="295" t="s">
        <v>722</v>
      </c>
      <c r="D219" s="221" t="s">
        <v>616</v>
      </c>
      <c r="E219" s="221" t="s">
        <v>634</v>
      </c>
      <c r="F219" s="222" t="s">
        <v>550</v>
      </c>
      <c r="G219" s="223" t="s">
        <v>535</v>
      </c>
      <c r="H219" s="224">
        <v>9</v>
      </c>
      <c r="I219" s="225">
        <v>0</v>
      </c>
      <c r="J219" s="225">
        <f t="shared" si="36"/>
        <v>0</v>
      </c>
      <c r="K219" s="226" t="str">
        <f t="shared" si="37"/>
        <v/>
      </c>
      <c r="L219" s="224" t="e">
        <f t="shared" si="38"/>
        <v>#VALUE!</v>
      </c>
      <c r="M219" s="202"/>
      <c r="N219" s="182"/>
      <c r="O219" s="399"/>
      <c r="P219" s="400"/>
      <c r="R219" s="401"/>
      <c r="S219" s="402"/>
    </row>
    <row r="220" spans="1:19" ht="24.9" customHeight="1">
      <c r="A220" s="53"/>
      <c r="C220" s="295" t="s">
        <v>723</v>
      </c>
      <c r="D220" s="221" t="s">
        <v>616</v>
      </c>
      <c r="E220" s="221" t="s">
        <v>635</v>
      </c>
      <c r="F220" s="222" t="s">
        <v>551</v>
      </c>
      <c r="G220" s="223" t="s">
        <v>25</v>
      </c>
      <c r="H220" s="224">
        <v>140</v>
      </c>
      <c r="I220" s="225">
        <v>0</v>
      </c>
      <c r="J220" s="225">
        <f t="shared" si="36"/>
        <v>0</v>
      </c>
      <c r="K220" s="226" t="str">
        <f t="shared" si="37"/>
        <v/>
      </c>
      <c r="L220" s="224" t="e">
        <f t="shared" si="38"/>
        <v>#VALUE!</v>
      </c>
      <c r="M220" s="202"/>
      <c r="N220" s="182"/>
      <c r="O220" s="399"/>
      <c r="P220" s="400"/>
      <c r="R220" s="401"/>
      <c r="S220" s="402"/>
    </row>
    <row r="221" spans="1:19" ht="24.9" customHeight="1">
      <c r="A221" s="53"/>
      <c r="C221" s="295" t="s">
        <v>724</v>
      </c>
      <c r="D221" s="221" t="s">
        <v>616</v>
      </c>
      <c r="E221" s="221" t="s">
        <v>636</v>
      </c>
      <c r="F221" s="222" t="s">
        <v>552</v>
      </c>
      <c r="G221" s="223" t="s">
        <v>535</v>
      </c>
      <c r="H221" s="224">
        <v>9</v>
      </c>
      <c r="I221" s="225">
        <v>0</v>
      </c>
      <c r="J221" s="225">
        <f t="shared" si="36"/>
        <v>0</v>
      </c>
      <c r="K221" s="226" t="str">
        <f t="shared" si="37"/>
        <v/>
      </c>
      <c r="L221" s="224" t="e">
        <f t="shared" si="38"/>
        <v>#VALUE!</v>
      </c>
      <c r="M221" s="202"/>
      <c r="N221" s="182"/>
      <c r="O221" s="399"/>
      <c r="P221" s="400"/>
      <c r="R221" s="401"/>
      <c r="S221" s="402"/>
    </row>
    <row r="222" spans="1:19" ht="24.9" customHeight="1">
      <c r="A222" s="53"/>
      <c r="C222" s="295" t="s">
        <v>725</v>
      </c>
      <c r="D222" s="221" t="s">
        <v>616</v>
      </c>
      <c r="E222" s="221" t="s">
        <v>637</v>
      </c>
      <c r="F222" s="222" t="s">
        <v>553</v>
      </c>
      <c r="G222" s="223" t="s">
        <v>535</v>
      </c>
      <c r="H222" s="224">
        <v>55</v>
      </c>
      <c r="I222" s="225">
        <v>0</v>
      </c>
      <c r="J222" s="225">
        <f t="shared" si="36"/>
        <v>0</v>
      </c>
      <c r="K222" s="226" t="str">
        <f t="shared" si="37"/>
        <v/>
      </c>
      <c r="L222" s="224" t="e">
        <f t="shared" si="38"/>
        <v>#VALUE!</v>
      </c>
      <c r="M222" s="202"/>
      <c r="N222" s="182"/>
      <c r="O222" s="399"/>
      <c r="P222" s="400"/>
      <c r="R222" s="401"/>
      <c r="S222" s="402"/>
    </row>
    <row r="223" spans="1:19" ht="24.9" customHeight="1">
      <c r="A223" s="53"/>
      <c r="C223" s="295" t="s">
        <v>726</v>
      </c>
      <c r="D223" s="221" t="s">
        <v>616</v>
      </c>
      <c r="E223" s="221" t="s">
        <v>638</v>
      </c>
      <c r="F223" s="222" t="s">
        <v>554</v>
      </c>
      <c r="G223" s="223" t="s">
        <v>535</v>
      </c>
      <c r="H223" s="224">
        <v>13</v>
      </c>
      <c r="I223" s="225">
        <v>0</v>
      </c>
      <c r="J223" s="225">
        <f t="shared" si="36"/>
        <v>0</v>
      </c>
      <c r="K223" s="226" t="str">
        <f t="shared" si="37"/>
        <v/>
      </c>
      <c r="L223" s="224" t="e">
        <f t="shared" si="38"/>
        <v>#VALUE!</v>
      </c>
      <c r="M223" s="202"/>
      <c r="N223" s="182"/>
      <c r="O223" s="399"/>
      <c r="P223" s="400"/>
      <c r="R223" s="401"/>
      <c r="S223" s="402"/>
    </row>
    <row r="224" spans="1:19" ht="24.9" customHeight="1">
      <c r="A224" s="53"/>
      <c r="C224" s="295" t="s">
        <v>727</v>
      </c>
      <c r="D224" s="221" t="s">
        <v>616</v>
      </c>
      <c r="E224" s="221" t="s">
        <v>639</v>
      </c>
      <c r="F224" s="222" t="s">
        <v>555</v>
      </c>
      <c r="G224" s="223" t="s">
        <v>535</v>
      </c>
      <c r="H224" s="224">
        <v>22</v>
      </c>
      <c r="I224" s="225">
        <v>0</v>
      </c>
      <c r="J224" s="225">
        <f t="shared" si="36"/>
        <v>0</v>
      </c>
      <c r="K224" s="226" t="str">
        <f t="shared" si="37"/>
        <v/>
      </c>
      <c r="L224" s="224" t="e">
        <f t="shared" si="38"/>
        <v>#VALUE!</v>
      </c>
      <c r="M224" s="202"/>
      <c r="N224" s="182"/>
      <c r="O224" s="399"/>
      <c r="P224" s="400"/>
      <c r="R224" s="401"/>
      <c r="S224" s="402"/>
    </row>
    <row r="225" spans="1:19" ht="24.9" customHeight="1">
      <c r="A225" s="53"/>
      <c r="C225" s="295" t="s">
        <v>728</v>
      </c>
      <c r="D225" s="221" t="s">
        <v>616</v>
      </c>
      <c r="E225" s="221" t="s">
        <v>640</v>
      </c>
      <c r="F225" s="222" t="s">
        <v>556</v>
      </c>
      <c r="G225" s="223" t="s">
        <v>535</v>
      </c>
      <c r="H225" s="224">
        <v>31</v>
      </c>
      <c r="I225" s="225">
        <v>0</v>
      </c>
      <c r="J225" s="225">
        <f t="shared" si="36"/>
        <v>0</v>
      </c>
      <c r="K225" s="226" t="str">
        <f t="shared" si="37"/>
        <v/>
      </c>
      <c r="L225" s="224" t="e">
        <f t="shared" si="38"/>
        <v>#VALUE!</v>
      </c>
      <c r="M225" s="202"/>
      <c r="N225" s="182"/>
      <c r="O225" s="399"/>
      <c r="P225" s="400"/>
      <c r="R225" s="401"/>
      <c r="S225" s="402"/>
    </row>
    <row r="226" spans="1:19" ht="24.9" customHeight="1">
      <c r="A226" s="53"/>
      <c r="C226" s="295" t="s">
        <v>729</v>
      </c>
      <c r="D226" s="221" t="s">
        <v>616</v>
      </c>
      <c r="E226" s="221" t="s">
        <v>641</v>
      </c>
      <c r="F226" s="222" t="s">
        <v>557</v>
      </c>
      <c r="G226" s="223" t="s">
        <v>535</v>
      </c>
      <c r="H226" s="224">
        <v>9</v>
      </c>
      <c r="I226" s="225">
        <v>0</v>
      </c>
      <c r="J226" s="225">
        <f t="shared" si="36"/>
        <v>0</v>
      </c>
      <c r="K226" s="226" t="str">
        <f t="shared" si="37"/>
        <v/>
      </c>
      <c r="L226" s="224" t="e">
        <f t="shared" si="38"/>
        <v>#VALUE!</v>
      </c>
      <c r="M226" s="202"/>
      <c r="N226" s="182"/>
      <c r="O226" s="399"/>
      <c r="P226" s="400"/>
      <c r="R226" s="401"/>
      <c r="S226" s="402"/>
    </row>
    <row r="227" spans="1:19" ht="24.9" customHeight="1">
      <c r="A227" s="53"/>
      <c r="C227" s="295" t="s">
        <v>730</v>
      </c>
      <c r="D227" s="221" t="s">
        <v>616</v>
      </c>
      <c r="E227" s="221" t="s">
        <v>642</v>
      </c>
      <c r="F227" s="222" t="s">
        <v>558</v>
      </c>
      <c r="G227" s="223" t="s">
        <v>535</v>
      </c>
      <c r="H227" s="224">
        <v>34</v>
      </c>
      <c r="I227" s="225">
        <v>0</v>
      </c>
      <c r="J227" s="225">
        <f t="shared" si="36"/>
        <v>0</v>
      </c>
      <c r="K227" s="226" t="str">
        <f t="shared" si="37"/>
        <v/>
      </c>
      <c r="L227" s="224" t="e">
        <f t="shared" si="38"/>
        <v>#VALUE!</v>
      </c>
      <c r="M227" s="202"/>
      <c r="N227" s="182"/>
      <c r="O227" s="399"/>
      <c r="P227" s="400"/>
      <c r="R227" s="401"/>
      <c r="S227" s="402"/>
    </row>
    <row r="228" spans="1:19" ht="24.9" customHeight="1">
      <c r="A228" s="53"/>
      <c r="C228" s="295" t="s">
        <v>731</v>
      </c>
      <c r="D228" s="221" t="s">
        <v>616</v>
      </c>
      <c r="E228" s="221" t="s">
        <v>643</v>
      </c>
      <c r="F228" s="222" t="s">
        <v>559</v>
      </c>
      <c r="G228" s="223" t="s">
        <v>535</v>
      </c>
      <c r="H228" s="224">
        <v>31</v>
      </c>
      <c r="I228" s="225">
        <v>0</v>
      </c>
      <c r="J228" s="225">
        <f t="shared" si="36"/>
        <v>0</v>
      </c>
      <c r="K228" s="226" t="str">
        <f t="shared" si="37"/>
        <v/>
      </c>
      <c r="L228" s="224" t="e">
        <f t="shared" si="38"/>
        <v>#VALUE!</v>
      </c>
      <c r="M228" s="202"/>
      <c r="N228" s="182"/>
      <c r="O228" s="399"/>
      <c r="P228" s="400"/>
      <c r="R228" s="401"/>
      <c r="S228" s="402"/>
    </row>
    <row r="229" spans="1:19" ht="24.9" customHeight="1">
      <c r="A229" s="53"/>
      <c r="C229" s="295" t="s">
        <v>732</v>
      </c>
      <c r="D229" s="221" t="s">
        <v>616</v>
      </c>
      <c r="E229" s="221" t="s">
        <v>644</v>
      </c>
      <c r="F229" s="222" t="s">
        <v>560</v>
      </c>
      <c r="G229" s="223" t="s">
        <v>535</v>
      </c>
      <c r="H229" s="224">
        <v>219</v>
      </c>
      <c r="I229" s="225">
        <v>0</v>
      </c>
      <c r="J229" s="225">
        <f t="shared" si="36"/>
        <v>0</v>
      </c>
      <c r="K229" s="226" t="str">
        <f t="shared" si="37"/>
        <v/>
      </c>
      <c r="L229" s="224" t="e">
        <f t="shared" si="38"/>
        <v>#VALUE!</v>
      </c>
      <c r="M229" s="202"/>
      <c r="N229" s="182"/>
      <c r="O229" s="399"/>
      <c r="P229" s="400"/>
      <c r="R229" s="401"/>
      <c r="S229" s="402"/>
    </row>
    <row r="230" spans="1:19" ht="24.9" customHeight="1">
      <c r="A230" s="53"/>
      <c r="C230" s="295" t="s">
        <v>733</v>
      </c>
      <c r="D230" s="221" t="s">
        <v>616</v>
      </c>
      <c r="E230" s="221" t="s">
        <v>645</v>
      </c>
      <c r="F230" s="222" t="s">
        <v>561</v>
      </c>
      <c r="G230" s="223" t="s">
        <v>25</v>
      </c>
      <c r="H230" s="224">
        <v>223</v>
      </c>
      <c r="I230" s="225">
        <v>0</v>
      </c>
      <c r="J230" s="225">
        <f t="shared" si="36"/>
        <v>0</v>
      </c>
      <c r="K230" s="226" t="str">
        <f t="shared" si="37"/>
        <v/>
      </c>
      <c r="L230" s="224" t="e">
        <f t="shared" si="38"/>
        <v>#VALUE!</v>
      </c>
      <c r="M230" s="202"/>
      <c r="N230" s="182"/>
      <c r="O230" s="399"/>
      <c r="P230" s="400"/>
      <c r="R230" s="401"/>
      <c r="S230" s="402"/>
    </row>
    <row r="231" spans="1:19" ht="24.9" customHeight="1">
      <c r="A231" s="53"/>
      <c r="C231" s="295" t="s">
        <v>734</v>
      </c>
      <c r="D231" s="221" t="s">
        <v>616</v>
      </c>
      <c r="E231" s="221" t="s">
        <v>646</v>
      </c>
      <c r="F231" s="222" t="s">
        <v>562</v>
      </c>
      <c r="G231" s="223" t="s">
        <v>535</v>
      </c>
      <c r="H231" s="224">
        <v>5</v>
      </c>
      <c r="I231" s="225">
        <v>0</v>
      </c>
      <c r="J231" s="225">
        <f t="shared" si="36"/>
        <v>0</v>
      </c>
      <c r="K231" s="226" t="str">
        <f t="shared" si="37"/>
        <v/>
      </c>
      <c r="L231" s="224" t="e">
        <f t="shared" si="38"/>
        <v>#VALUE!</v>
      </c>
      <c r="M231" s="202"/>
      <c r="N231" s="182"/>
      <c r="O231" s="399"/>
      <c r="P231" s="400"/>
      <c r="R231" s="401"/>
      <c r="S231" s="402"/>
    </row>
    <row r="232" spans="1:19" ht="24.9" customHeight="1">
      <c r="A232" s="53"/>
      <c r="C232" s="295" t="s">
        <v>735</v>
      </c>
      <c r="D232" s="221" t="s">
        <v>616</v>
      </c>
      <c r="E232" s="221" t="s">
        <v>647</v>
      </c>
      <c r="F232" s="222" t="s">
        <v>563</v>
      </c>
      <c r="G232" s="223" t="s">
        <v>535</v>
      </c>
      <c r="H232" s="224">
        <v>9</v>
      </c>
      <c r="I232" s="225">
        <v>0</v>
      </c>
      <c r="J232" s="225">
        <f t="shared" si="36"/>
        <v>0</v>
      </c>
      <c r="K232" s="226" t="str">
        <f t="shared" si="37"/>
        <v/>
      </c>
      <c r="L232" s="224" t="e">
        <f t="shared" si="38"/>
        <v>#VALUE!</v>
      </c>
      <c r="M232" s="202"/>
      <c r="N232" s="182"/>
      <c r="O232" s="399"/>
      <c r="P232" s="400"/>
      <c r="R232" s="401"/>
      <c r="S232" s="402"/>
    </row>
    <row r="233" spans="1:19" ht="24.9" customHeight="1">
      <c r="A233" s="53"/>
      <c r="C233" s="295" t="s">
        <v>736</v>
      </c>
      <c r="D233" s="221" t="s">
        <v>616</v>
      </c>
      <c r="E233" s="221" t="s">
        <v>648</v>
      </c>
      <c r="F233" s="222" t="s">
        <v>564</v>
      </c>
      <c r="G233" s="223" t="s">
        <v>535</v>
      </c>
      <c r="H233" s="224">
        <v>30</v>
      </c>
      <c r="I233" s="225">
        <v>0</v>
      </c>
      <c r="J233" s="225">
        <f t="shared" si="36"/>
        <v>0</v>
      </c>
      <c r="K233" s="226" t="str">
        <f t="shared" si="37"/>
        <v/>
      </c>
      <c r="L233" s="224" t="e">
        <f t="shared" si="38"/>
        <v>#VALUE!</v>
      </c>
      <c r="M233" s="202"/>
      <c r="N233" s="182"/>
      <c r="O233" s="399"/>
      <c r="P233" s="400"/>
      <c r="R233" s="401"/>
      <c r="S233" s="402"/>
    </row>
    <row r="234" spans="1:19" ht="24.9" customHeight="1">
      <c r="A234" s="53"/>
      <c r="C234" s="295" t="s">
        <v>737</v>
      </c>
      <c r="D234" s="221" t="s">
        <v>616</v>
      </c>
      <c r="E234" s="221" t="s">
        <v>649</v>
      </c>
      <c r="F234" s="222" t="s">
        <v>565</v>
      </c>
      <c r="G234" s="223" t="s">
        <v>535</v>
      </c>
      <c r="H234" s="224">
        <v>66</v>
      </c>
      <c r="I234" s="225">
        <v>0</v>
      </c>
      <c r="J234" s="225">
        <f t="shared" ref="J234:J265" si="39">ROUND(I234*H234,2)</f>
        <v>0</v>
      </c>
      <c r="K234" s="226" t="str">
        <f t="shared" ref="K234:K265" si="40">IF(I234=0,"",ROUND(I234*(1+$L$2),2))</f>
        <v/>
      </c>
      <c r="L234" s="224" t="e">
        <f t="shared" ref="L234:L265" si="41">ROUND(K234*H234,2)</f>
        <v>#VALUE!</v>
      </c>
      <c r="M234" s="202"/>
      <c r="N234" s="182"/>
      <c r="O234" s="399"/>
      <c r="P234" s="400"/>
      <c r="R234" s="401"/>
      <c r="S234" s="402"/>
    </row>
    <row r="235" spans="1:19" ht="24.9" customHeight="1">
      <c r="A235" s="53"/>
      <c r="C235" s="295" t="s">
        <v>738</v>
      </c>
      <c r="D235" s="221" t="s">
        <v>616</v>
      </c>
      <c r="E235" s="221" t="s">
        <v>650</v>
      </c>
      <c r="F235" s="222" t="s">
        <v>566</v>
      </c>
      <c r="G235" s="223" t="s">
        <v>535</v>
      </c>
      <c r="H235" s="224">
        <v>12</v>
      </c>
      <c r="I235" s="225">
        <v>0</v>
      </c>
      <c r="J235" s="225">
        <f t="shared" si="39"/>
        <v>0</v>
      </c>
      <c r="K235" s="226" t="str">
        <f t="shared" si="40"/>
        <v/>
      </c>
      <c r="L235" s="224" t="e">
        <f t="shared" si="41"/>
        <v>#VALUE!</v>
      </c>
      <c r="M235" s="202"/>
      <c r="N235" s="182"/>
      <c r="O235" s="399"/>
      <c r="P235" s="400"/>
      <c r="R235" s="401"/>
      <c r="S235" s="402"/>
    </row>
    <row r="236" spans="1:19" ht="24.9" customHeight="1">
      <c r="A236" s="53"/>
      <c r="C236" s="295" t="s">
        <v>739</v>
      </c>
      <c r="D236" s="221" t="s">
        <v>616</v>
      </c>
      <c r="E236" s="221" t="s">
        <v>651</v>
      </c>
      <c r="F236" s="222" t="s">
        <v>567</v>
      </c>
      <c r="G236" s="223" t="s">
        <v>25</v>
      </c>
      <c r="H236" s="224">
        <v>9</v>
      </c>
      <c r="I236" s="225">
        <v>0</v>
      </c>
      <c r="J236" s="225">
        <f t="shared" si="39"/>
        <v>0</v>
      </c>
      <c r="K236" s="226" t="str">
        <f t="shared" si="40"/>
        <v/>
      </c>
      <c r="L236" s="224" t="e">
        <f t="shared" si="41"/>
        <v>#VALUE!</v>
      </c>
      <c r="M236" s="202"/>
      <c r="N236" s="182"/>
      <c r="O236" s="399"/>
      <c r="P236" s="400"/>
      <c r="R236" s="401"/>
      <c r="S236" s="402"/>
    </row>
    <row r="237" spans="1:19" ht="24.9" customHeight="1">
      <c r="A237" s="53"/>
      <c r="C237" s="295" t="s">
        <v>740</v>
      </c>
      <c r="D237" s="221" t="s">
        <v>616</v>
      </c>
      <c r="E237" s="221" t="s">
        <v>652</v>
      </c>
      <c r="F237" s="222" t="s">
        <v>568</v>
      </c>
      <c r="G237" s="223" t="s">
        <v>24</v>
      </c>
      <c r="H237" s="224">
        <v>40</v>
      </c>
      <c r="I237" s="225">
        <v>0</v>
      </c>
      <c r="J237" s="225">
        <f t="shared" si="39"/>
        <v>0</v>
      </c>
      <c r="K237" s="226" t="str">
        <f t="shared" si="40"/>
        <v/>
      </c>
      <c r="L237" s="224" t="e">
        <f t="shared" si="41"/>
        <v>#VALUE!</v>
      </c>
      <c r="M237" s="202"/>
      <c r="N237" s="182"/>
      <c r="O237" s="399"/>
      <c r="P237" s="400"/>
      <c r="R237" s="401"/>
      <c r="S237" s="402"/>
    </row>
    <row r="238" spans="1:19" ht="24.9" customHeight="1">
      <c r="A238" s="53"/>
      <c r="C238" s="295" t="s">
        <v>741</v>
      </c>
      <c r="D238" s="221" t="s">
        <v>616</v>
      </c>
      <c r="E238" s="221" t="s">
        <v>653</v>
      </c>
      <c r="F238" s="222" t="s">
        <v>569</v>
      </c>
      <c r="G238" s="223" t="s">
        <v>535</v>
      </c>
      <c r="H238" s="224">
        <v>3</v>
      </c>
      <c r="I238" s="225">
        <v>0</v>
      </c>
      <c r="J238" s="225">
        <f t="shared" si="39"/>
        <v>0</v>
      </c>
      <c r="K238" s="226" t="str">
        <f t="shared" si="40"/>
        <v/>
      </c>
      <c r="L238" s="224" t="e">
        <f t="shared" si="41"/>
        <v>#VALUE!</v>
      </c>
      <c r="M238" s="202"/>
      <c r="N238" s="182"/>
      <c r="O238" s="399"/>
      <c r="P238" s="400"/>
      <c r="R238" s="401"/>
      <c r="S238" s="402"/>
    </row>
    <row r="239" spans="1:19" ht="24.9" customHeight="1">
      <c r="A239" s="53"/>
      <c r="C239" s="295" t="s">
        <v>742</v>
      </c>
      <c r="D239" s="221" t="s">
        <v>616</v>
      </c>
      <c r="E239" s="221" t="s">
        <v>654</v>
      </c>
      <c r="F239" s="222" t="s">
        <v>570</v>
      </c>
      <c r="G239" s="223" t="s">
        <v>25</v>
      </c>
      <c r="H239" s="224">
        <v>11</v>
      </c>
      <c r="I239" s="225">
        <v>0</v>
      </c>
      <c r="J239" s="225">
        <f t="shared" si="39"/>
        <v>0</v>
      </c>
      <c r="K239" s="226" t="str">
        <f t="shared" si="40"/>
        <v/>
      </c>
      <c r="L239" s="224" t="e">
        <f t="shared" si="41"/>
        <v>#VALUE!</v>
      </c>
      <c r="M239" s="202"/>
      <c r="N239" s="182"/>
      <c r="O239" s="399"/>
      <c r="P239" s="400"/>
      <c r="R239" s="401"/>
      <c r="S239" s="402"/>
    </row>
    <row r="240" spans="1:19" ht="24.9" customHeight="1">
      <c r="A240" s="53"/>
      <c r="C240" s="295" t="s">
        <v>743</v>
      </c>
      <c r="D240" s="221" t="s">
        <v>616</v>
      </c>
      <c r="E240" s="221" t="s">
        <v>655</v>
      </c>
      <c r="F240" s="222" t="s">
        <v>571</v>
      </c>
      <c r="G240" s="223" t="s">
        <v>535</v>
      </c>
      <c r="H240" s="224">
        <v>8</v>
      </c>
      <c r="I240" s="225">
        <v>0</v>
      </c>
      <c r="J240" s="225">
        <f t="shared" si="39"/>
        <v>0</v>
      </c>
      <c r="K240" s="226" t="str">
        <f t="shared" si="40"/>
        <v/>
      </c>
      <c r="L240" s="224" t="e">
        <f t="shared" si="41"/>
        <v>#VALUE!</v>
      </c>
      <c r="M240" s="202"/>
      <c r="N240" s="182"/>
      <c r="O240" s="399"/>
      <c r="P240" s="400"/>
      <c r="R240" s="401"/>
      <c r="S240" s="402"/>
    </row>
    <row r="241" spans="1:19" ht="24.9" customHeight="1">
      <c r="A241" s="53"/>
      <c r="C241" s="295" t="s">
        <v>744</v>
      </c>
      <c r="D241" s="221" t="s">
        <v>616</v>
      </c>
      <c r="E241" s="221" t="s">
        <v>656</v>
      </c>
      <c r="F241" s="222" t="s">
        <v>572</v>
      </c>
      <c r="G241" s="223" t="s">
        <v>535</v>
      </c>
      <c r="H241" s="224">
        <v>18</v>
      </c>
      <c r="I241" s="225">
        <v>0</v>
      </c>
      <c r="J241" s="225">
        <f t="shared" si="39"/>
        <v>0</v>
      </c>
      <c r="K241" s="226" t="str">
        <f t="shared" si="40"/>
        <v/>
      </c>
      <c r="L241" s="224" t="e">
        <f t="shared" si="41"/>
        <v>#VALUE!</v>
      </c>
      <c r="M241" s="202"/>
      <c r="N241" s="182"/>
      <c r="O241" s="399"/>
      <c r="P241" s="400"/>
      <c r="R241" s="401"/>
      <c r="S241" s="402"/>
    </row>
    <row r="242" spans="1:19" ht="24.9" customHeight="1">
      <c r="A242" s="53"/>
      <c r="C242" s="295" t="s">
        <v>745</v>
      </c>
      <c r="D242" s="221" t="s">
        <v>616</v>
      </c>
      <c r="E242" s="221" t="s">
        <v>657</v>
      </c>
      <c r="F242" s="222" t="s">
        <v>573</v>
      </c>
      <c r="G242" s="223" t="s">
        <v>535</v>
      </c>
      <c r="H242" s="224">
        <v>18</v>
      </c>
      <c r="I242" s="225">
        <v>0</v>
      </c>
      <c r="J242" s="225">
        <f t="shared" si="39"/>
        <v>0</v>
      </c>
      <c r="K242" s="226" t="str">
        <f t="shared" si="40"/>
        <v/>
      </c>
      <c r="L242" s="224" t="e">
        <f t="shared" si="41"/>
        <v>#VALUE!</v>
      </c>
      <c r="M242" s="202"/>
      <c r="N242" s="182"/>
      <c r="O242" s="399"/>
      <c r="P242" s="400"/>
      <c r="R242" s="401"/>
      <c r="S242" s="402"/>
    </row>
    <row r="243" spans="1:19" ht="24.9" customHeight="1">
      <c r="A243" s="53"/>
      <c r="C243" s="295" t="s">
        <v>746</v>
      </c>
      <c r="D243" s="221" t="s">
        <v>616</v>
      </c>
      <c r="E243" s="221" t="s">
        <v>658</v>
      </c>
      <c r="F243" s="222" t="s">
        <v>574</v>
      </c>
      <c r="G243" s="223" t="s">
        <v>535</v>
      </c>
      <c r="H243" s="224">
        <v>9</v>
      </c>
      <c r="I243" s="225">
        <v>0</v>
      </c>
      <c r="J243" s="225">
        <f t="shared" si="39"/>
        <v>0</v>
      </c>
      <c r="K243" s="226" t="str">
        <f t="shared" si="40"/>
        <v/>
      </c>
      <c r="L243" s="224" t="e">
        <f t="shared" si="41"/>
        <v>#VALUE!</v>
      </c>
      <c r="M243" s="202"/>
      <c r="N243" s="182"/>
      <c r="O243" s="399"/>
      <c r="P243" s="400"/>
      <c r="R243" s="401"/>
      <c r="S243" s="402"/>
    </row>
    <row r="244" spans="1:19" ht="24.9" customHeight="1">
      <c r="A244" s="53"/>
      <c r="C244" s="295" t="s">
        <v>747</v>
      </c>
      <c r="D244" s="221" t="s">
        <v>616</v>
      </c>
      <c r="E244" s="221" t="s">
        <v>659</v>
      </c>
      <c r="F244" s="222" t="s">
        <v>575</v>
      </c>
      <c r="G244" s="223" t="s">
        <v>535</v>
      </c>
      <c r="H244" s="224">
        <v>31</v>
      </c>
      <c r="I244" s="225">
        <v>0</v>
      </c>
      <c r="J244" s="225">
        <f t="shared" si="39"/>
        <v>0</v>
      </c>
      <c r="K244" s="226" t="str">
        <f t="shared" si="40"/>
        <v/>
      </c>
      <c r="L244" s="224" t="e">
        <f t="shared" si="41"/>
        <v>#VALUE!</v>
      </c>
      <c r="M244" s="202"/>
      <c r="N244" s="182"/>
      <c r="O244" s="399"/>
      <c r="P244" s="400"/>
      <c r="R244" s="401"/>
      <c r="S244" s="402"/>
    </row>
    <row r="245" spans="1:19" ht="24.9" customHeight="1">
      <c r="A245" s="53"/>
      <c r="C245" s="295" t="s">
        <v>748</v>
      </c>
      <c r="D245" s="221" t="s">
        <v>616</v>
      </c>
      <c r="E245" s="221" t="s">
        <v>660</v>
      </c>
      <c r="F245" s="222" t="s">
        <v>860</v>
      </c>
      <c r="G245" s="223" t="s">
        <v>535</v>
      </c>
      <c r="H245" s="224">
        <v>7</v>
      </c>
      <c r="I245" s="225">
        <v>0</v>
      </c>
      <c r="J245" s="225">
        <f t="shared" si="39"/>
        <v>0</v>
      </c>
      <c r="K245" s="226" t="str">
        <f t="shared" si="40"/>
        <v/>
      </c>
      <c r="L245" s="224" t="e">
        <f t="shared" si="41"/>
        <v>#VALUE!</v>
      </c>
      <c r="M245" s="202"/>
      <c r="N245" s="182"/>
      <c r="O245" s="399"/>
      <c r="P245" s="400"/>
      <c r="R245" s="401"/>
      <c r="S245" s="402"/>
    </row>
    <row r="246" spans="1:19" ht="24.9" customHeight="1">
      <c r="A246" s="53"/>
      <c r="C246" s="295" t="s">
        <v>749</v>
      </c>
      <c r="D246" s="221" t="s">
        <v>616</v>
      </c>
      <c r="E246" s="221" t="s">
        <v>661</v>
      </c>
      <c r="F246" s="222" t="s">
        <v>576</v>
      </c>
      <c r="G246" s="223" t="s">
        <v>535</v>
      </c>
      <c r="H246" s="224">
        <v>9</v>
      </c>
      <c r="I246" s="225">
        <v>0</v>
      </c>
      <c r="J246" s="225">
        <f t="shared" si="39"/>
        <v>0</v>
      </c>
      <c r="K246" s="226" t="str">
        <f t="shared" si="40"/>
        <v/>
      </c>
      <c r="L246" s="224" t="e">
        <f t="shared" si="41"/>
        <v>#VALUE!</v>
      </c>
      <c r="M246" s="202"/>
      <c r="N246" s="182"/>
      <c r="O246" s="399"/>
      <c r="P246" s="400"/>
      <c r="R246" s="401"/>
      <c r="S246" s="402"/>
    </row>
    <row r="247" spans="1:19" ht="24.9" customHeight="1">
      <c r="A247" s="53"/>
      <c r="C247" s="295" t="s">
        <v>750</v>
      </c>
      <c r="D247" s="221" t="s">
        <v>616</v>
      </c>
      <c r="E247" s="221" t="s">
        <v>662</v>
      </c>
      <c r="F247" s="222" t="s">
        <v>577</v>
      </c>
      <c r="G247" s="223" t="s">
        <v>535</v>
      </c>
      <c r="H247" s="224">
        <v>26</v>
      </c>
      <c r="I247" s="225">
        <v>0</v>
      </c>
      <c r="J247" s="225">
        <f t="shared" si="39"/>
        <v>0</v>
      </c>
      <c r="K247" s="226" t="str">
        <f t="shared" si="40"/>
        <v/>
      </c>
      <c r="L247" s="224" t="e">
        <f t="shared" si="41"/>
        <v>#VALUE!</v>
      </c>
      <c r="M247" s="202"/>
      <c r="N247" s="182"/>
      <c r="O247" s="399"/>
      <c r="P247" s="400"/>
      <c r="R247" s="401"/>
      <c r="S247" s="402"/>
    </row>
    <row r="248" spans="1:19" ht="24.9" customHeight="1">
      <c r="A248" s="53"/>
      <c r="C248" s="295" t="s">
        <v>751</v>
      </c>
      <c r="D248" s="221" t="s">
        <v>616</v>
      </c>
      <c r="E248" s="221" t="s">
        <v>663</v>
      </c>
      <c r="F248" s="222" t="s">
        <v>578</v>
      </c>
      <c r="G248" s="223" t="s">
        <v>535</v>
      </c>
      <c r="H248" s="224">
        <v>18</v>
      </c>
      <c r="I248" s="225">
        <v>0</v>
      </c>
      <c r="J248" s="225">
        <f t="shared" si="39"/>
        <v>0</v>
      </c>
      <c r="K248" s="226" t="str">
        <f t="shared" si="40"/>
        <v/>
      </c>
      <c r="L248" s="224" t="e">
        <f t="shared" si="41"/>
        <v>#VALUE!</v>
      </c>
      <c r="M248" s="202"/>
      <c r="N248" s="182"/>
      <c r="O248" s="399"/>
      <c r="P248" s="400"/>
      <c r="R248" s="401"/>
      <c r="S248" s="402"/>
    </row>
    <row r="249" spans="1:19" ht="24.9" customHeight="1">
      <c r="A249" s="53"/>
      <c r="C249" s="295" t="s">
        <v>752</v>
      </c>
      <c r="D249" s="221" t="s">
        <v>616</v>
      </c>
      <c r="E249" s="221" t="s">
        <v>664</v>
      </c>
      <c r="F249" s="222" t="s">
        <v>579</v>
      </c>
      <c r="G249" s="223" t="s">
        <v>535</v>
      </c>
      <c r="H249" s="224">
        <v>10</v>
      </c>
      <c r="I249" s="225">
        <v>0</v>
      </c>
      <c r="J249" s="225">
        <f t="shared" si="39"/>
        <v>0</v>
      </c>
      <c r="K249" s="226" t="str">
        <f t="shared" si="40"/>
        <v/>
      </c>
      <c r="L249" s="224" t="e">
        <f t="shared" si="41"/>
        <v>#VALUE!</v>
      </c>
      <c r="M249" s="202"/>
      <c r="N249" s="182"/>
      <c r="O249" s="399"/>
      <c r="P249" s="400"/>
      <c r="R249" s="401"/>
      <c r="S249" s="402"/>
    </row>
    <row r="250" spans="1:19" ht="24.9" customHeight="1">
      <c r="A250" s="53"/>
      <c r="C250" s="295" t="s">
        <v>753</v>
      </c>
      <c r="D250" s="221" t="s">
        <v>616</v>
      </c>
      <c r="E250" s="221" t="s">
        <v>665</v>
      </c>
      <c r="F250" s="222" t="s">
        <v>861</v>
      </c>
      <c r="G250" s="223" t="s">
        <v>535</v>
      </c>
      <c r="H250" s="224">
        <v>16</v>
      </c>
      <c r="I250" s="225">
        <v>0</v>
      </c>
      <c r="J250" s="225">
        <f t="shared" si="39"/>
        <v>0</v>
      </c>
      <c r="K250" s="226" t="str">
        <f t="shared" si="40"/>
        <v/>
      </c>
      <c r="L250" s="224" t="e">
        <f t="shared" si="41"/>
        <v>#VALUE!</v>
      </c>
      <c r="M250" s="202"/>
      <c r="N250" s="182"/>
      <c r="O250" s="399"/>
      <c r="P250" s="400"/>
      <c r="R250" s="401"/>
      <c r="S250" s="402"/>
    </row>
    <row r="251" spans="1:19" ht="24.9" customHeight="1">
      <c r="A251" s="53"/>
      <c r="C251" s="295" t="s">
        <v>754</v>
      </c>
      <c r="D251" s="221" t="s">
        <v>616</v>
      </c>
      <c r="E251" s="221" t="s">
        <v>666</v>
      </c>
      <c r="F251" s="222" t="s">
        <v>580</v>
      </c>
      <c r="G251" s="223" t="s">
        <v>535</v>
      </c>
      <c r="H251" s="224">
        <v>31</v>
      </c>
      <c r="I251" s="225">
        <v>0</v>
      </c>
      <c r="J251" s="225">
        <f t="shared" si="39"/>
        <v>0</v>
      </c>
      <c r="K251" s="226" t="str">
        <f t="shared" si="40"/>
        <v/>
      </c>
      <c r="L251" s="224" t="e">
        <f t="shared" si="41"/>
        <v>#VALUE!</v>
      </c>
      <c r="M251" s="202"/>
      <c r="N251" s="182"/>
      <c r="O251" s="399"/>
      <c r="P251" s="400"/>
      <c r="R251" s="401"/>
      <c r="S251" s="402"/>
    </row>
    <row r="252" spans="1:19" ht="24.9" customHeight="1">
      <c r="A252" s="53"/>
      <c r="C252" s="295" t="s">
        <v>755</v>
      </c>
      <c r="D252" s="221" t="s">
        <v>616</v>
      </c>
      <c r="E252" s="221" t="s">
        <v>667</v>
      </c>
      <c r="F252" s="222" t="s">
        <v>581</v>
      </c>
      <c r="G252" s="223" t="s">
        <v>535</v>
      </c>
      <c r="H252" s="224">
        <v>18</v>
      </c>
      <c r="I252" s="225">
        <v>0</v>
      </c>
      <c r="J252" s="225">
        <f t="shared" si="39"/>
        <v>0</v>
      </c>
      <c r="K252" s="226" t="str">
        <f t="shared" si="40"/>
        <v/>
      </c>
      <c r="L252" s="224" t="e">
        <f t="shared" si="41"/>
        <v>#VALUE!</v>
      </c>
      <c r="M252" s="202"/>
      <c r="N252" s="182"/>
      <c r="O252" s="399"/>
      <c r="P252" s="400"/>
      <c r="R252" s="401"/>
      <c r="S252" s="402"/>
    </row>
    <row r="253" spans="1:19" ht="24.9" customHeight="1">
      <c r="A253" s="53"/>
      <c r="C253" s="295" t="s">
        <v>756</v>
      </c>
      <c r="D253" s="221" t="s">
        <v>616</v>
      </c>
      <c r="E253" s="221" t="s">
        <v>668</v>
      </c>
      <c r="F253" s="222" t="s">
        <v>582</v>
      </c>
      <c r="G253" s="223" t="s">
        <v>535</v>
      </c>
      <c r="H253" s="224">
        <v>6</v>
      </c>
      <c r="I253" s="225">
        <v>0</v>
      </c>
      <c r="J253" s="225">
        <f t="shared" si="39"/>
        <v>0</v>
      </c>
      <c r="K253" s="226" t="str">
        <f t="shared" si="40"/>
        <v/>
      </c>
      <c r="L253" s="224" t="e">
        <f t="shared" si="41"/>
        <v>#VALUE!</v>
      </c>
      <c r="M253" s="202"/>
      <c r="N253" s="182"/>
      <c r="O253" s="399"/>
      <c r="P253" s="400"/>
      <c r="R253" s="401"/>
      <c r="S253" s="402"/>
    </row>
    <row r="254" spans="1:19" ht="24.9" customHeight="1">
      <c r="A254" s="53"/>
      <c r="C254" s="295" t="s">
        <v>757</v>
      </c>
      <c r="D254" s="221" t="s">
        <v>616</v>
      </c>
      <c r="E254" s="221" t="s">
        <v>669</v>
      </c>
      <c r="F254" s="222" t="s">
        <v>583</v>
      </c>
      <c r="G254" s="223" t="s">
        <v>535</v>
      </c>
      <c r="H254" s="224">
        <v>2</v>
      </c>
      <c r="I254" s="225">
        <v>0</v>
      </c>
      <c r="J254" s="225">
        <f t="shared" si="39"/>
        <v>0</v>
      </c>
      <c r="K254" s="226" t="str">
        <f t="shared" si="40"/>
        <v/>
      </c>
      <c r="L254" s="224" t="e">
        <f t="shared" si="41"/>
        <v>#VALUE!</v>
      </c>
      <c r="M254" s="202"/>
      <c r="N254" s="182"/>
      <c r="O254" s="399"/>
      <c r="P254" s="400"/>
      <c r="R254" s="401"/>
      <c r="S254" s="402"/>
    </row>
    <row r="255" spans="1:19" ht="24.9" customHeight="1">
      <c r="A255" s="53"/>
      <c r="C255" s="295" t="s">
        <v>758</v>
      </c>
      <c r="D255" s="221" t="s">
        <v>616</v>
      </c>
      <c r="E255" s="221" t="s">
        <v>670</v>
      </c>
      <c r="F255" s="222" t="s">
        <v>584</v>
      </c>
      <c r="G255" s="223" t="s">
        <v>535</v>
      </c>
      <c r="H255" s="224">
        <v>12</v>
      </c>
      <c r="I255" s="225">
        <v>0</v>
      </c>
      <c r="J255" s="225">
        <f t="shared" si="39"/>
        <v>0</v>
      </c>
      <c r="K255" s="226" t="str">
        <f t="shared" si="40"/>
        <v/>
      </c>
      <c r="L255" s="224" t="e">
        <f t="shared" si="41"/>
        <v>#VALUE!</v>
      </c>
      <c r="M255" s="202"/>
      <c r="N255" s="182"/>
      <c r="O255" s="399"/>
      <c r="P255" s="400"/>
      <c r="R255" s="401"/>
      <c r="S255" s="402"/>
    </row>
    <row r="256" spans="1:19" ht="24.9" customHeight="1">
      <c r="A256" s="53"/>
      <c r="C256" s="295" t="s">
        <v>759</v>
      </c>
      <c r="D256" s="221" t="s">
        <v>616</v>
      </c>
      <c r="E256" s="221" t="s">
        <v>671</v>
      </c>
      <c r="F256" s="222" t="s">
        <v>585</v>
      </c>
      <c r="G256" s="223" t="s">
        <v>535</v>
      </c>
      <c r="H256" s="224">
        <v>12</v>
      </c>
      <c r="I256" s="225">
        <v>0</v>
      </c>
      <c r="J256" s="225">
        <f t="shared" si="39"/>
        <v>0</v>
      </c>
      <c r="K256" s="226" t="str">
        <f t="shared" si="40"/>
        <v/>
      </c>
      <c r="L256" s="224" t="e">
        <f t="shared" si="41"/>
        <v>#VALUE!</v>
      </c>
      <c r="M256" s="202"/>
      <c r="N256" s="182"/>
      <c r="O256" s="399"/>
      <c r="P256" s="400"/>
      <c r="R256" s="401"/>
      <c r="S256" s="402"/>
    </row>
    <row r="257" spans="1:19" ht="24.9" customHeight="1">
      <c r="A257" s="53"/>
      <c r="C257" s="295" t="s">
        <v>760</v>
      </c>
      <c r="D257" s="221" t="s">
        <v>616</v>
      </c>
      <c r="E257" s="221" t="s">
        <v>672</v>
      </c>
      <c r="F257" s="222" t="s">
        <v>586</v>
      </c>
      <c r="G257" s="223" t="s">
        <v>535</v>
      </c>
      <c r="H257" s="224">
        <v>4</v>
      </c>
      <c r="I257" s="225">
        <v>0</v>
      </c>
      <c r="J257" s="225">
        <f t="shared" si="39"/>
        <v>0</v>
      </c>
      <c r="K257" s="226" t="str">
        <f t="shared" si="40"/>
        <v/>
      </c>
      <c r="L257" s="224" t="e">
        <f t="shared" si="41"/>
        <v>#VALUE!</v>
      </c>
      <c r="M257" s="202"/>
      <c r="N257" s="182"/>
      <c r="O257" s="399"/>
      <c r="P257" s="400"/>
      <c r="R257" s="401"/>
      <c r="S257" s="402"/>
    </row>
    <row r="258" spans="1:19" ht="24.9" customHeight="1">
      <c r="A258" s="53"/>
      <c r="C258" s="295" t="s">
        <v>761</v>
      </c>
      <c r="D258" s="221" t="s">
        <v>616</v>
      </c>
      <c r="E258" s="221" t="s">
        <v>673</v>
      </c>
      <c r="F258" s="222" t="s">
        <v>587</v>
      </c>
      <c r="G258" s="223" t="s">
        <v>535</v>
      </c>
      <c r="H258" s="224">
        <v>21</v>
      </c>
      <c r="I258" s="225">
        <v>0</v>
      </c>
      <c r="J258" s="225">
        <f t="shared" si="39"/>
        <v>0</v>
      </c>
      <c r="K258" s="226" t="str">
        <f t="shared" si="40"/>
        <v/>
      </c>
      <c r="L258" s="224" t="e">
        <f t="shared" si="41"/>
        <v>#VALUE!</v>
      </c>
      <c r="M258" s="202"/>
      <c r="N258" s="182"/>
      <c r="O258" s="399"/>
      <c r="P258" s="400"/>
      <c r="R258" s="401"/>
      <c r="S258" s="402"/>
    </row>
    <row r="259" spans="1:19" ht="24.9" customHeight="1">
      <c r="A259" s="53"/>
      <c r="C259" s="295" t="s">
        <v>762</v>
      </c>
      <c r="D259" s="221" t="s">
        <v>616</v>
      </c>
      <c r="E259" s="221" t="s">
        <v>674</v>
      </c>
      <c r="F259" s="222" t="s">
        <v>588</v>
      </c>
      <c r="G259" s="223" t="s">
        <v>535</v>
      </c>
      <c r="H259" s="224">
        <v>1</v>
      </c>
      <c r="I259" s="225">
        <v>0</v>
      </c>
      <c r="J259" s="225">
        <f t="shared" si="39"/>
        <v>0</v>
      </c>
      <c r="K259" s="226" t="str">
        <f t="shared" si="40"/>
        <v/>
      </c>
      <c r="L259" s="224" t="e">
        <f t="shared" si="41"/>
        <v>#VALUE!</v>
      </c>
      <c r="M259" s="202"/>
      <c r="N259" s="182"/>
      <c r="O259" s="399"/>
      <c r="P259" s="400"/>
      <c r="R259" s="401"/>
      <c r="S259" s="402"/>
    </row>
    <row r="260" spans="1:19" ht="24.9" customHeight="1">
      <c r="A260" s="53"/>
      <c r="C260" s="295" t="s">
        <v>763</v>
      </c>
      <c r="D260" s="221" t="s">
        <v>616</v>
      </c>
      <c r="E260" s="221" t="s">
        <v>675</v>
      </c>
      <c r="F260" s="222" t="s">
        <v>589</v>
      </c>
      <c r="G260" s="223" t="s">
        <v>535</v>
      </c>
      <c r="H260" s="224">
        <v>13</v>
      </c>
      <c r="I260" s="225">
        <v>0</v>
      </c>
      <c r="J260" s="225">
        <f t="shared" si="39"/>
        <v>0</v>
      </c>
      <c r="K260" s="226" t="str">
        <f t="shared" si="40"/>
        <v/>
      </c>
      <c r="L260" s="224" t="e">
        <f t="shared" si="41"/>
        <v>#VALUE!</v>
      </c>
      <c r="M260" s="202"/>
      <c r="N260" s="182"/>
      <c r="O260" s="399"/>
      <c r="P260" s="400"/>
      <c r="R260" s="401"/>
      <c r="S260" s="402"/>
    </row>
    <row r="261" spans="1:19" ht="24.9" customHeight="1">
      <c r="A261" s="53"/>
      <c r="C261" s="295" t="s">
        <v>764</v>
      </c>
      <c r="D261" s="221" t="s">
        <v>616</v>
      </c>
      <c r="E261" s="221" t="s">
        <v>676</v>
      </c>
      <c r="F261" s="222" t="s">
        <v>590</v>
      </c>
      <c r="G261" s="223" t="s">
        <v>535</v>
      </c>
      <c r="H261" s="224">
        <v>20</v>
      </c>
      <c r="I261" s="225">
        <v>0</v>
      </c>
      <c r="J261" s="225">
        <f t="shared" si="39"/>
        <v>0</v>
      </c>
      <c r="K261" s="226" t="str">
        <f t="shared" si="40"/>
        <v/>
      </c>
      <c r="L261" s="224" t="e">
        <f t="shared" si="41"/>
        <v>#VALUE!</v>
      </c>
      <c r="M261" s="202"/>
      <c r="N261" s="182"/>
      <c r="O261" s="399"/>
      <c r="P261" s="400"/>
      <c r="R261" s="401"/>
      <c r="S261" s="402"/>
    </row>
    <row r="262" spans="1:19" ht="24.9" customHeight="1">
      <c r="A262" s="53"/>
      <c r="C262" s="295" t="s">
        <v>765</v>
      </c>
      <c r="D262" s="221" t="s">
        <v>616</v>
      </c>
      <c r="E262" s="221" t="s">
        <v>677</v>
      </c>
      <c r="F262" s="222" t="s">
        <v>591</v>
      </c>
      <c r="G262" s="223" t="s">
        <v>535</v>
      </c>
      <c r="H262" s="224">
        <v>8</v>
      </c>
      <c r="I262" s="225">
        <v>0</v>
      </c>
      <c r="J262" s="225">
        <f t="shared" si="39"/>
        <v>0</v>
      </c>
      <c r="K262" s="226" t="str">
        <f t="shared" si="40"/>
        <v/>
      </c>
      <c r="L262" s="224" t="e">
        <f t="shared" si="41"/>
        <v>#VALUE!</v>
      </c>
      <c r="M262" s="202"/>
      <c r="N262" s="182"/>
      <c r="O262" s="399"/>
      <c r="P262" s="400"/>
      <c r="R262" s="401"/>
      <c r="S262" s="402"/>
    </row>
    <row r="263" spans="1:19" ht="24.9" customHeight="1">
      <c r="A263" s="53"/>
      <c r="C263" s="295" t="s">
        <v>766</v>
      </c>
      <c r="D263" s="221" t="s">
        <v>616</v>
      </c>
      <c r="E263" s="221" t="s">
        <v>678</v>
      </c>
      <c r="F263" s="222" t="s">
        <v>592</v>
      </c>
      <c r="G263" s="223" t="s">
        <v>535</v>
      </c>
      <c r="H263" s="224">
        <v>16</v>
      </c>
      <c r="I263" s="225">
        <v>0</v>
      </c>
      <c r="J263" s="225">
        <f t="shared" si="39"/>
        <v>0</v>
      </c>
      <c r="K263" s="226" t="str">
        <f t="shared" si="40"/>
        <v/>
      </c>
      <c r="L263" s="224" t="e">
        <f t="shared" si="41"/>
        <v>#VALUE!</v>
      </c>
      <c r="M263" s="202"/>
      <c r="N263" s="182"/>
      <c r="O263" s="399"/>
      <c r="P263" s="400"/>
      <c r="R263" s="401"/>
      <c r="S263" s="402"/>
    </row>
    <row r="264" spans="1:19" ht="24.9" customHeight="1">
      <c r="A264" s="53"/>
      <c r="C264" s="295" t="s">
        <v>767</v>
      </c>
      <c r="D264" s="221" t="s">
        <v>616</v>
      </c>
      <c r="E264" s="221" t="s">
        <v>679</v>
      </c>
      <c r="F264" s="222" t="s">
        <v>593</v>
      </c>
      <c r="G264" s="223" t="s">
        <v>535</v>
      </c>
      <c r="H264" s="224">
        <v>12</v>
      </c>
      <c r="I264" s="225">
        <v>0</v>
      </c>
      <c r="J264" s="225">
        <f t="shared" si="39"/>
        <v>0</v>
      </c>
      <c r="K264" s="226" t="str">
        <f t="shared" si="40"/>
        <v/>
      </c>
      <c r="L264" s="224" t="e">
        <f t="shared" si="41"/>
        <v>#VALUE!</v>
      </c>
      <c r="M264" s="202"/>
      <c r="N264" s="182"/>
      <c r="O264" s="399"/>
      <c r="P264" s="400"/>
      <c r="R264" s="401"/>
      <c r="S264" s="402"/>
    </row>
    <row r="265" spans="1:19" ht="24.9" customHeight="1">
      <c r="A265" s="53"/>
      <c r="C265" s="295" t="s">
        <v>768</v>
      </c>
      <c r="D265" s="221" t="s">
        <v>616</v>
      </c>
      <c r="E265" s="221" t="s">
        <v>680</v>
      </c>
      <c r="F265" s="222" t="s">
        <v>594</v>
      </c>
      <c r="G265" s="223" t="s">
        <v>535</v>
      </c>
      <c r="H265" s="224">
        <v>3</v>
      </c>
      <c r="I265" s="225">
        <v>0</v>
      </c>
      <c r="J265" s="225">
        <f t="shared" si="39"/>
        <v>0</v>
      </c>
      <c r="K265" s="226" t="str">
        <f t="shared" si="40"/>
        <v/>
      </c>
      <c r="L265" s="224" t="e">
        <f t="shared" si="41"/>
        <v>#VALUE!</v>
      </c>
      <c r="M265" s="202"/>
      <c r="N265" s="182"/>
      <c r="O265" s="399"/>
      <c r="P265" s="400"/>
      <c r="R265" s="401"/>
      <c r="S265" s="402"/>
    </row>
    <row r="266" spans="1:19" ht="24.9" customHeight="1">
      <c r="A266" s="53"/>
      <c r="C266" s="295" t="s">
        <v>769</v>
      </c>
      <c r="D266" s="221" t="s">
        <v>616</v>
      </c>
      <c r="E266" s="221" t="s">
        <v>681</v>
      </c>
      <c r="F266" s="222" t="s">
        <v>595</v>
      </c>
      <c r="G266" s="223" t="s">
        <v>535</v>
      </c>
      <c r="H266" s="224">
        <v>8</v>
      </c>
      <c r="I266" s="225">
        <v>0</v>
      </c>
      <c r="J266" s="225">
        <f t="shared" ref="J266:J289" si="42">ROUND(I266*H266,2)</f>
        <v>0</v>
      </c>
      <c r="K266" s="226" t="str">
        <f t="shared" ref="K266:K289" si="43">IF(I266=0,"",ROUND(I266*(1+$L$2),2))</f>
        <v/>
      </c>
      <c r="L266" s="224" t="e">
        <f t="shared" ref="L266:L289" si="44">ROUND(K266*H266,2)</f>
        <v>#VALUE!</v>
      </c>
      <c r="M266" s="202"/>
      <c r="N266" s="182"/>
      <c r="O266" s="399"/>
      <c r="P266" s="400"/>
      <c r="R266" s="401"/>
      <c r="S266" s="402"/>
    </row>
    <row r="267" spans="1:19" ht="24.9" customHeight="1">
      <c r="A267" s="53"/>
      <c r="C267" s="295" t="s">
        <v>770</v>
      </c>
      <c r="D267" s="221" t="s">
        <v>616</v>
      </c>
      <c r="E267" s="221" t="s">
        <v>682</v>
      </c>
      <c r="F267" s="222" t="s">
        <v>596</v>
      </c>
      <c r="G267" s="223" t="s">
        <v>535</v>
      </c>
      <c r="H267" s="224">
        <v>10</v>
      </c>
      <c r="I267" s="225">
        <v>0</v>
      </c>
      <c r="J267" s="225">
        <f t="shared" si="42"/>
        <v>0</v>
      </c>
      <c r="K267" s="226" t="str">
        <f t="shared" si="43"/>
        <v/>
      </c>
      <c r="L267" s="224" t="e">
        <f t="shared" si="44"/>
        <v>#VALUE!</v>
      </c>
      <c r="M267" s="202"/>
      <c r="N267" s="182"/>
      <c r="O267" s="399"/>
      <c r="P267" s="400"/>
      <c r="R267" s="401"/>
      <c r="S267" s="402"/>
    </row>
    <row r="268" spans="1:19" ht="24.9" customHeight="1">
      <c r="A268" s="53"/>
      <c r="C268" s="295" t="s">
        <v>771</v>
      </c>
      <c r="D268" s="221" t="s">
        <v>616</v>
      </c>
      <c r="E268" s="221" t="s">
        <v>683</v>
      </c>
      <c r="F268" s="222" t="s">
        <v>597</v>
      </c>
      <c r="G268" s="223" t="s">
        <v>535</v>
      </c>
      <c r="H268" s="224">
        <v>2</v>
      </c>
      <c r="I268" s="225">
        <v>0</v>
      </c>
      <c r="J268" s="225">
        <f t="shared" si="42"/>
        <v>0</v>
      </c>
      <c r="K268" s="226" t="str">
        <f t="shared" si="43"/>
        <v/>
      </c>
      <c r="L268" s="224" t="e">
        <f t="shared" si="44"/>
        <v>#VALUE!</v>
      </c>
      <c r="M268" s="202"/>
      <c r="N268" s="182"/>
      <c r="O268" s="399"/>
      <c r="P268" s="400"/>
      <c r="R268" s="401"/>
      <c r="S268" s="402"/>
    </row>
    <row r="269" spans="1:19" ht="24.9" customHeight="1">
      <c r="A269" s="53"/>
      <c r="C269" s="295" t="s">
        <v>772</v>
      </c>
      <c r="D269" s="221" t="s">
        <v>616</v>
      </c>
      <c r="E269" s="221" t="s">
        <v>684</v>
      </c>
      <c r="F269" s="222" t="s">
        <v>598</v>
      </c>
      <c r="G269" s="223" t="s">
        <v>535</v>
      </c>
      <c r="H269" s="224">
        <v>7</v>
      </c>
      <c r="I269" s="225">
        <v>0</v>
      </c>
      <c r="J269" s="225">
        <f t="shared" si="42"/>
        <v>0</v>
      </c>
      <c r="K269" s="226" t="str">
        <f t="shared" si="43"/>
        <v/>
      </c>
      <c r="L269" s="224" t="e">
        <f t="shared" si="44"/>
        <v>#VALUE!</v>
      </c>
      <c r="M269" s="202"/>
      <c r="N269" s="182"/>
      <c r="O269" s="399"/>
      <c r="P269" s="400"/>
      <c r="R269" s="401"/>
      <c r="S269" s="402"/>
    </row>
    <row r="270" spans="1:19" ht="24.9" customHeight="1">
      <c r="A270" s="53"/>
      <c r="C270" s="295" t="s">
        <v>773</v>
      </c>
      <c r="D270" s="221" t="s">
        <v>616</v>
      </c>
      <c r="E270" s="221" t="s">
        <v>685</v>
      </c>
      <c r="F270" s="222" t="s">
        <v>599</v>
      </c>
      <c r="G270" s="223" t="s">
        <v>535</v>
      </c>
      <c r="H270" s="224">
        <v>62</v>
      </c>
      <c r="I270" s="225">
        <v>0</v>
      </c>
      <c r="J270" s="225">
        <f t="shared" si="42"/>
        <v>0</v>
      </c>
      <c r="K270" s="226" t="str">
        <f t="shared" si="43"/>
        <v/>
      </c>
      <c r="L270" s="224" t="e">
        <f t="shared" si="44"/>
        <v>#VALUE!</v>
      </c>
      <c r="M270" s="202"/>
      <c r="N270" s="182"/>
      <c r="O270" s="399"/>
      <c r="P270" s="400"/>
      <c r="R270" s="401"/>
      <c r="S270" s="402"/>
    </row>
    <row r="271" spans="1:19" ht="24.9" customHeight="1">
      <c r="A271" s="53"/>
      <c r="C271" s="295" t="s">
        <v>774</v>
      </c>
      <c r="D271" s="221" t="s">
        <v>616</v>
      </c>
      <c r="E271" s="221" t="s">
        <v>686</v>
      </c>
      <c r="F271" s="222" t="s">
        <v>600</v>
      </c>
      <c r="G271" s="223" t="s">
        <v>535</v>
      </c>
      <c r="H271" s="224">
        <v>9</v>
      </c>
      <c r="I271" s="225">
        <v>0</v>
      </c>
      <c r="J271" s="225">
        <f t="shared" si="42"/>
        <v>0</v>
      </c>
      <c r="K271" s="226" t="str">
        <f t="shared" si="43"/>
        <v/>
      </c>
      <c r="L271" s="224" t="e">
        <f t="shared" si="44"/>
        <v>#VALUE!</v>
      </c>
      <c r="M271" s="202"/>
      <c r="N271" s="182"/>
      <c r="O271" s="399"/>
      <c r="P271" s="400"/>
      <c r="R271" s="401"/>
      <c r="S271" s="402"/>
    </row>
    <row r="272" spans="1:19" ht="24.9" customHeight="1">
      <c r="A272" s="53"/>
      <c r="C272" s="295" t="s">
        <v>775</v>
      </c>
      <c r="D272" s="221" t="s">
        <v>616</v>
      </c>
      <c r="E272" s="221" t="s">
        <v>687</v>
      </c>
      <c r="F272" s="222" t="s">
        <v>601</v>
      </c>
      <c r="G272" s="223" t="s">
        <v>535</v>
      </c>
      <c r="H272" s="224">
        <v>9</v>
      </c>
      <c r="I272" s="225">
        <v>0</v>
      </c>
      <c r="J272" s="225">
        <f t="shared" si="42"/>
        <v>0</v>
      </c>
      <c r="K272" s="226" t="str">
        <f t="shared" si="43"/>
        <v/>
      </c>
      <c r="L272" s="224" t="e">
        <f t="shared" si="44"/>
        <v>#VALUE!</v>
      </c>
      <c r="M272" s="202"/>
      <c r="N272" s="182"/>
      <c r="O272" s="399"/>
      <c r="P272" s="400"/>
      <c r="R272" s="401"/>
      <c r="S272" s="402"/>
    </row>
    <row r="273" spans="1:19" ht="24.9" customHeight="1">
      <c r="A273" s="53"/>
      <c r="C273" s="295" t="s">
        <v>776</v>
      </c>
      <c r="D273" s="221" t="s">
        <v>616</v>
      </c>
      <c r="E273" s="221" t="s">
        <v>688</v>
      </c>
      <c r="F273" s="222" t="s">
        <v>862</v>
      </c>
      <c r="G273" s="223" t="s">
        <v>535</v>
      </c>
      <c r="H273" s="224">
        <v>7</v>
      </c>
      <c r="I273" s="225">
        <v>0</v>
      </c>
      <c r="J273" s="225">
        <f t="shared" si="42"/>
        <v>0</v>
      </c>
      <c r="K273" s="226" t="str">
        <f t="shared" si="43"/>
        <v/>
      </c>
      <c r="L273" s="224" t="e">
        <f t="shared" si="44"/>
        <v>#VALUE!</v>
      </c>
      <c r="M273" s="202"/>
      <c r="N273" s="182"/>
      <c r="O273" s="399"/>
      <c r="P273" s="400"/>
      <c r="R273" s="401"/>
      <c r="S273" s="402"/>
    </row>
    <row r="274" spans="1:19" ht="24.9" customHeight="1">
      <c r="A274" s="53"/>
      <c r="C274" s="295" t="s">
        <v>777</v>
      </c>
      <c r="D274" s="221" t="s">
        <v>616</v>
      </c>
      <c r="E274" s="221" t="s">
        <v>689</v>
      </c>
      <c r="F274" s="222" t="s">
        <v>602</v>
      </c>
      <c r="G274" s="223" t="s">
        <v>535</v>
      </c>
      <c r="H274" s="224">
        <v>6</v>
      </c>
      <c r="I274" s="225">
        <v>0</v>
      </c>
      <c r="J274" s="225">
        <f t="shared" si="42"/>
        <v>0</v>
      </c>
      <c r="K274" s="226" t="str">
        <f t="shared" si="43"/>
        <v/>
      </c>
      <c r="L274" s="224" t="e">
        <f t="shared" si="44"/>
        <v>#VALUE!</v>
      </c>
      <c r="M274" s="202"/>
      <c r="N274" s="182"/>
      <c r="O274" s="399"/>
      <c r="P274" s="400"/>
      <c r="R274" s="401"/>
      <c r="S274" s="402"/>
    </row>
    <row r="275" spans="1:19" ht="24.9" customHeight="1">
      <c r="A275" s="53"/>
      <c r="C275" s="295" t="s">
        <v>778</v>
      </c>
      <c r="D275" s="221" t="s">
        <v>616</v>
      </c>
      <c r="E275" s="221" t="s">
        <v>690</v>
      </c>
      <c r="F275" s="222" t="s">
        <v>603</v>
      </c>
      <c r="G275" s="223" t="s">
        <v>535</v>
      </c>
      <c r="H275" s="224">
        <v>6</v>
      </c>
      <c r="I275" s="225">
        <v>0</v>
      </c>
      <c r="J275" s="225">
        <f t="shared" si="42"/>
        <v>0</v>
      </c>
      <c r="K275" s="226" t="str">
        <f t="shared" si="43"/>
        <v/>
      </c>
      <c r="L275" s="224" t="e">
        <f t="shared" si="44"/>
        <v>#VALUE!</v>
      </c>
      <c r="M275" s="202"/>
      <c r="N275" s="182"/>
      <c r="O275" s="399"/>
      <c r="P275" s="400"/>
      <c r="R275" s="401"/>
      <c r="S275" s="402"/>
    </row>
    <row r="276" spans="1:19" ht="24.9" customHeight="1">
      <c r="A276" s="53"/>
      <c r="C276" s="295" t="s">
        <v>779</v>
      </c>
      <c r="D276" s="221" t="s">
        <v>616</v>
      </c>
      <c r="E276" s="221" t="s">
        <v>691</v>
      </c>
      <c r="F276" s="222" t="s">
        <v>863</v>
      </c>
      <c r="G276" s="223">
        <v>0</v>
      </c>
      <c r="H276" s="224">
        <v>5</v>
      </c>
      <c r="I276" s="225">
        <v>0</v>
      </c>
      <c r="J276" s="225">
        <f t="shared" si="42"/>
        <v>0</v>
      </c>
      <c r="K276" s="226" t="str">
        <f t="shared" si="43"/>
        <v/>
      </c>
      <c r="L276" s="224" t="e">
        <f t="shared" si="44"/>
        <v>#VALUE!</v>
      </c>
      <c r="M276" s="202"/>
      <c r="N276" s="182"/>
      <c r="O276" s="399"/>
      <c r="P276" s="400"/>
      <c r="R276" s="401"/>
      <c r="S276" s="402"/>
    </row>
    <row r="277" spans="1:19" ht="24.9" customHeight="1">
      <c r="A277" s="53"/>
      <c r="C277" s="295" t="s">
        <v>780</v>
      </c>
      <c r="D277" s="221" t="s">
        <v>616</v>
      </c>
      <c r="E277" s="221" t="s">
        <v>692</v>
      </c>
      <c r="F277" s="222" t="s">
        <v>604</v>
      </c>
      <c r="G277" s="223" t="s">
        <v>535</v>
      </c>
      <c r="H277" s="224">
        <v>2</v>
      </c>
      <c r="I277" s="225">
        <v>0</v>
      </c>
      <c r="J277" s="225">
        <f t="shared" si="42"/>
        <v>0</v>
      </c>
      <c r="K277" s="226" t="str">
        <f t="shared" si="43"/>
        <v/>
      </c>
      <c r="L277" s="224" t="e">
        <f t="shared" si="44"/>
        <v>#VALUE!</v>
      </c>
      <c r="M277" s="202"/>
      <c r="N277" s="182"/>
      <c r="O277" s="399"/>
      <c r="P277" s="400"/>
      <c r="R277" s="401"/>
      <c r="S277" s="402"/>
    </row>
    <row r="278" spans="1:19" ht="24.9" customHeight="1">
      <c r="A278" s="53"/>
      <c r="C278" s="295" t="s">
        <v>781</v>
      </c>
      <c r="D278" s="221" t="s">
        <v>616</v>
      </c>
      <c r="E278" s="221" t="s">
        <v>693</v>
      </c>
      <c r="F278" s="222" t="s">
        <v>605</v>
      </c>
      <c r="G278" s="223" t="s">
        <v>535</v>
      </c>
      <c r="H278" s="224">
        <v>1</v>
      </c>
      <c r="I278" s="225">
        <v>0</v>
      </c>
      <c r="J278" s="225">
        <f t="shared" si="42"/>
        <v>0</v>
      </c>
      <c r="K278" s="226" t="str">
        <f t="shared" si="43"/>
        <v/>
      </c>
      <c r="L278" s="224" t="e">
        <f t="shared" si="44"/>
        <v>#VALUE!</v>
      </c>
      <c r="M278" s="202"/>
      <c r="N278" s="182"/>
      <c r="O278" s="399"/>
      <c r="P278" s="400"/>
      <c r="R278" s="401"/>
      <c r="S278" s="402"/>
    </row>
    <row r="279" spans="1:19" ht="27" customHeight="1">
      <c r="A279" s="53"/>
      <c r="C279" s="295" t="s">
        <v>782</v>
      </c>
      <c r="D279" s="221" t="s">
        <v>616</v>
      </c>
      <c r="E279" s="221" t="s">
        <v>694</v>
      </c>
      <c r="F279" s="222" t="s">
        <v>606</v>
      </c>
      <c r="G279" s="223" t="s">
        <v>535</v>
      </c>
      <c r="H279" s="224">
        <v>1</v>
      </c>
      <c r="I279" s="225">
        <v>0</v>
      </c>
      <c r="J279" s="225">
        <f t="shared" si="42"/>
        <v>0</v>
      </c>
      <c r="K279" s="226" t="str">
        <f t="shared" si="43"/>
        <v/>
      </c>
      <c r="L279" s="224" t="e">
        <f t="shared" si="44"/>
        <v>#VALUE!</v>
      </c>
      <c r="M279" s="202"/>
      <c r="N279" s="182"/>
      <c r="O279" s="399"/>
      <c r="P279" s="400"/>
      <c r="R279" s="401"/>
      <c r="S279" s="402"/>
    </row>
    <row r="280" spans="1:19" ht="24.9" customHeight="1">
      <c r="A280" s="53"/>
      <c r="C280" s="295" t="s">
        <v>783</v>
      </c>
      <c r="D280" s="221" t="s">
        <v>616</v>
      </c>
      <c r="E280" s="221" t="s">
        <v>695</v>
      </c>
      <c r="F280" s="222" t="s">
        <v>607</v>
      </c>
      <c r="G280" s="223" t="s">
        <v>535</v>
      </c>
      <c r="H280" s="224">
        <v>13</v>
      </c>
      <c r="I280" s="225">
        <v>0</v>
      </c>
      <c r="J280" s="225">
        <f t="shared" si="42"/>
        <v>0</v>
      </c>
      <c r="K280" s="226" t="str">
        <f t="shared" si="43"/>
        <v/>
      </c>
      <c r="L280" s="224" t="e">
        <f t="shared" si="44"/>
        <v>#VALUE!</v>
      </c>
      <c r="M280" s="202"/>
      <c r="N280" s="182"/>
      <c r="O280" s="399"/>
      <c r="P280" s="400"/>
      <c r="R280" s="401"/>
      <c r="S280" s="402"/>
    </row>
    <row r="281" spans="1:19" ht="24.9" customHeight="1">
      <c r="A281" s="53"/>
      <c r="C281" s="295" t="s">
        <v>784</v>
      </c>
      <c r="D281" s="221" t="s">
        <v>616</v>
      </c>
      <c r="E281" s="221" t="s">
        <v>696</v>
      </c>
      <c r="F281" s="222" t="s">
        <v>608</v>
      </c>
      <c r="G281" s="223" t="s">
        <v>535</v>
      </c>
      <c r="H281" s="224">
        <v>10</v>
      </c>
      <c r="I281" s="225">
        <v>0</v>
      </c>
      <c r="J281" s="225">
        <f t="shared" si="42"/>
        <v>0</v>
      </c>
      <c r="K281" s="226" t="str">
        <f t="shared" si="43"/>
        <v/>
      </c>
      <c r="L281" s="224" t="e">
        <f t="shared" si="44"/>
        <v>#VALUE!</v>
      </c>
      <c r="M281" s="202"/>
      <c r="N281" s="182"/>
      <c r="O281" s="399"/>
      <c r="P281" s="400"/>
      <c r="R281" s="401"/>
      <c r="S281" s="402"/>
    </row>
    <row r="282" spans="1:19" ht="45">
      <c r="A282" s="53"/>
      <c r="C282" s="295" t="s">
        <v>785</v>
      </c>
      <c r="D282" s="221" t="s">
        <v>616</v>
      </c>
      <c r="E282" s="221" t="s">
        <v>697</v>
      </c>
      <c r="F282" s="222" t="s">
        <v>928</v>
      </c>
      <c r="G282" s="223" t="s">
        <v>535</v>
      </c>
      <c r="H282" s="224">
        <v>9</v>
      </c>
      <c r="I282" s="225">
        <v>0</v>
      </c>
      <c r="J282" s="225">
        <f t="shared" si="42"/>
        <v>0</v>
      </c>
      <c r="K282" s="226" t="str">
        <f t="shared" si="43"/>
        <v/>
      </c>
      <c r="L282" s="224" t="e">
        <f t="shared" si="44"/>
        <v>#VALUE!</v>
      </c>
      <c r="M282" s="202"/>
      <c r="N282" s="182"/>
      <c r="O282" s="399"/>
      <c r="P282" s="400"/>
      <c r="R282" s="401"/>
      <c r="S282" s="402"/>
    </row>
    <row r="283" spans="1:19" ht="24.9" customHeight="1">
      <c r="A283" s="53"/>
      <c r="C283" s="295" t="s">
        <v>786</v>
      </c>
      <c r="D283" s="221" t="s">
        <v>616</v>
      </c>
      <c r="E283" s="221" t="s">
        <v>698</v>
      </c>
      <c r="F283" s="222" t="s">
        <v>609</v>
      </c>
      <c r="G283" s="223" t="s">
        <v>535</v>
      </c>
      <c r="H283" s="224">
        <v>18</v>
      </c>
      <c r="I283" s="225">
        <v>0</v>
      </c>
      <c r="J283" s="225">
        <f t="shared" si="42"/>
        <v>0</v>
      </c>
      <c r="K283" s="226" t="str">
        <f t="shared" si="43"/>
        <v/>
      </c>
      <c r="L283" s="224" t="e">
        <f t="shared" si="44"/>
        <v>#VALUE!</v>
      </c>
      <c r="M283" s="202"/>
      <c r="N283" s="182"/>
      <c r="O283" s="399"/>
      <c r="P283" s="400"/>
      <c r="R283" s="401"/>
      <c r="S283" s="402"/>
    </row>
    <row r="284" spans="1:19" ht="24.9" customHeight="1">
      <c r="A284" s="53"/>
      <c r="C284" s="295" t="s">
        <v>787</v>
      </c>
      <c r="D284" s="221" t="s">
        <v>616</v>
      </c>
      <c r="E284" s="221" t="s">
        <v>699</v>
      </c>
      <c r="F284" s="222" t="s">
        <v>610</v>
      </c>
      <c r="G284" s="223" t="s">
        <v>535</v>
      </c>
      <c r="H284" s="224">
        <v>31</v>
      </c>
      <c r="I284" s="225">
        <v>0</v>
      </c>
      <c r="J284" s="225">
        <f t="shared" si="42"/>
        <v>0</v>
      </c>
      <c r="K284" s="226" t="str">
        <f t="shared" si="43"/>
        <v/>
      </c>
      <c r="L284" s="224" t="e">
        <f t="shared" si="44"/>
        <v>#VALUE!</v>
      </c>
      <c r="M284" s="202"/>
      <c r="N284" s="182"/>
      <c r="O284" s="399"/>
      <c r="P284" s="400"/>
      <c r="R284" s="401"/>
      <c r="S284" s="402"/>
    </row>
    <row r="285" spans="1:19" ht="24.9" customHeight="1">
      <c r="A285" s="53"/>
      <c r="C285" s="295" t="s">
        <v>788</v>
      </c>
      <c r="D285" s="221" t="s">
        <v>616</v>
      </c>
      <c r="E285" s="221" t="s">
        <v>700</v>
      </c>
      <c r="F285" s="222" t="s">
        <v>611</v>
      </c>
      <c r="G285" s="223" t="s">
        <v>535</v>
      </c>
      <c r="H285" s="224">
        <v>34</v>
      </c>
      <c r="I285" s="225">
        <v>0</v>
      </c>
      <c r="J285" s="225">
        <f t="shared" si="42"/>
        <v>0</v>
      </c>
      <c r="K285" s="226" t="str">
        <f t="shared" si="43"/>
        <v/>
      </c>
      <c r="L285" s="224" t="e">
        <f t="shared" si="44"/>
        <v>#VALUE!</v>
      </c>
      <c r="M285" s="202"/>
      <c r="N285" s="182"/>
      <c r="O285" s="399"/>
      <c r="P285" s="400"/>
      <c r="R285" s="401"/>
      <c r="S285" s="402"/>
    </row>
    <row r="286" spans="1:19" ht="24.9" customHeight="1">
      <c r="A286" s="53"/>
      <c r="C286" s="295" t="s">
        <v>789</v>
      </c>
      <c r="D286" s="221" t="s">
        <v>616</v>
      </c>
      <c r="E286" s="221" t="s">
        <v>701</v>
      </c>
      <c r="F286" s="222" t="s">
        <v>612</v>
      </c>
      <c r="G286" s="223" t="s">
        <v>535</v>
      </c>
      <c r="H286" s="224">
        <v>7</v>
      </c>
      <c r="I286" s="225">
        <v>0</v>
      </c>
      <c r="J286" s="225">
        <f t="shared" si="42"/>
        <v>0</v>
      </c>
      <c r="K286" s="226" t="str">
        <f t="shared" si="43"/>
        <v/>
      </c>
      <c r="L286" s="224" t="e">
        <f t="shared" si="44"/>
        <v>#VALUE!</v>
      </c>
      <c r="M286" s="202"/>
      <c r="N286" s="182"/>
      <c r="O286" s="399"/>
      <c r="P286" s="400"/>
      <c r="R286" s="401"/>
      <c r="S286" s="402"/>
    </row>
    <row r="287" spans="1:19" ht="24.9" customHeight="1">
      <c r="A287" s="53"/>
      <c r="C287" s="295" t="s">
        <v>790</v>
      </c>
      <c r="D287" s="221" t="s">
        <v>616</v>
      </c>
      <c r="E287" s="221" t="s">
        <v>702</v>
      </c>
      <c r="F287" s="222" t="s">
        <v>613</v>
      </c>
      <c r="G287" s="223" t="s">
        <v>535</v>
      </c>
      <c r="H287" s="224">
        <v>6</v>
      </c>
      <c r="I287" s="225">
        <v>0</v>
      </c>
      <c r="J287" s="225">
        <f t="shared" si="42"/>
        <v>0</v>
      </c>
      <c r="K287" s="226" t="str">
        <f t="shared" si="43"/>
        <v/>
      </c>
      <c r="L287" s="224" t="e">
        <f t="shared" si="44"/>
        <v>#VALUE!</v>
      </c>
      <c r="M287" s="202"/>
      <c r="N287" s="182"/>
      <c r="O287" s="399"/>
      <c r="P287" s="400"/>
      <c r="R287" s="401"/>
      <c r="S287" s="402"/>
    </row>
    <row r="288" spans="1:19" ht="24.9" customHeight="1">
      <c r="A288" s="53"/>
      <c r="C288" s="295" t="s">
        <v>856</v>
      </c>
      <c r="D288" s="221" t="s">
        <v>616</v>
      </c>
      <c r="E288" s="221" t="s">
        <v>864</v>
      </c>
      <c r="F288" s="222" t="s">
        <v>614</v>
      </c>
      <c r="G288" s="223" t="s">
        <v>535</v>
      </c>
      <c r="H288" s="224">
        <v>12</v>
      </c>
      <c r="I288" s="225">
        <v>0</v>
      </c>
      <c r="J288" s="225">
        <f t="shared" si="42"/>
        <v>0</v>
      </c>
      <c r="K288" s="226" t="str">
        <f t="shared" si="43"/>
        <v/>
      </c>
      <c r="L288" s="224" t="e">
        <f t="shared" si="44"/>
        <v>#VALUE!</v>
      </c>
      <c r="M288" s="202"/>
      <c r="N288" s="182"/>
      <c r="O288" s="399"/>
      <c r="P288" s="400"/>
      <c r="R288" s="401"/>
      <c r="S288" s="402"/>
    </row>
    <row r="289" spans="1:19" ht="24.9" customHeight="1">
      <c r="A289" s="53"/>
      <c r="C289" s="295" t="s">
        <v>857</v>
      </c>
      <c r="D289" s="221" t="s">
        <v>616</v>
      </c>
      <c r="E289" s="221" t="s">
        <v>865</v>
      </c>
      <c r="F289" s="222" t="s">
        <v>615</v>
      </c>
      <c r="G289" s="223" t="s">
        <v>535</v>
      </c>
      <c r="H289" s="224">
        <v>3</v>
      </c>
      <c r="I289" s="225">
        <v>0</v>
      </c>
      <c r="J289" s="225">
        <f t="shared" si="42"/>
        <v>0</v>
      </c>
      <c r="K289" s="226" t="str">
        <f t="shared" si="43"/>
        <v/>
      </c>
      <c r="L289" s="224" t="e">
        <f t="shared" si="44"/>
        <v>#VALUE!</v>
      </c>
      <c r="M289" s="202"/>
      <c r="N289" s="182"/>
      <c r="O289" s="399"/>
      <c r="P289" s="400"/>
      <c r="R289" s="401"/>
      <c r="S289" s="402"/>
    </row>
    <row r="290" spans="1:19" ht="30" customHeight="1">
      <c r="A290" s="53"/>
      <c r="C290" s="293">
        <v>9</v>
      </c>
      <c r="D290" s="211"/>
      <c r="E290" s="212"/>
      <c r="F290" s="213" t="s">
        <v>365</v>
      </c>
      <c r="G290" s="212"/>
      <c r="H290" s="214"/>
      <c r="I290" s="214"/>
      <c r="J290" s="215">
        <f>SUBTOTAL(9,J291:J312)</f>
        <v>0</v>
      </c>
      <c r="K290" s="214" t="s">
        <v>5</v>
      </c>
      <c r="L290" s="215" t="e">
        <f>SUBTOTAL(9,L291:L312)</f>
        <v>#VALUE!</v>
      </c>
      <c r="M290" s="201"/>
      <c r="N290" s="182"/>
      <c r="P290" s="266"/>
    </row>
    <row r="291" spans="1:19" ht="30" customHeight="1">
      <c r="A291" s="53"/>
      <c r="C291" s="294" t="s">
        <v>452</v>
      </c>
      <c r="D291" s="216"/>
      <c r="E291" s="217"/>
      <c r="F291" s="218" t="s">
        <v>453</v>
      </c>
      <c r="G291" s="217"/>
      <c r="H291" s="219"/>
      <c r="I291" s="219"/>
      <c r="J291" s="220">
        <f>SUBTOTAL(9,J292:J304)</f>
        <v>0</v>
      </c>
      <c r="K291" s="219" t="s">
        <v>5</v>
      </c>
      <c r="L291" s="220" t="e">
        <f>SUBTOTAL(9,L292:L304)</f>
        <v>#VALUE!</v>
      </c>
      <c r="M291" s="201"/>
      <c r="N291" s="182"/>
      <c r="O291" s="193"/>
      <c r="P291" s="406"/>
      <c r="Q291" s="385"/>
      <c r="R291" s="378"/>
    </row>
    <row r="292" spans="1:19" ht="24.9" customHeight="1">
      <c r="A292" s="53"/>
      <c r="C292" s="295" t="s">
        <v>467</v>
      </c>
      <c r="D292" s="221" t="s">
        <v>1</v>
      </c>
      <c r="E292" s="221">
        <v>4011209</v>
      </c>
      <c r="F292" s="222" t="s">
        <v>478</v>
      </c>
      <c r="G292" s="223" t="s">
        <v>17</v>
      </c>
      <c r="H292" s="224">
        <v>6793.35</v>
      </c>
      <c r="I292" s="225">
        <v>0</v>
      </c>
      <c r="J292" s="225">
        <f t="shared" ref="J292:J304" si="45">ROUND(I292*H292,2)</f>
        <v>0</v>
      </c>
      <c r="K292" s="226" t="str">
        <f t="shared" ref="K292:K304" si="46">IF(I292=0,"",ROUND(I292*(1+$L$2),2))</f>
        <v/>
      </c>
      <c r="L292" s="224" t="e">
        <f t="shared" ref="L292:L304" si="47">ROUND(K292*H292,2)</f>
        <v>#VALUE!</v>
      </c>
      <c r="M292" s="202"/>
      <c r="N292" s="182"/>
      <c r="O292" s="399"/>
      <c r="P292" s="400"/>
      <c r="R292" s="401"/>
      <c r="S292" s="402"/>
    </row>
    <row r="293" spans="1:19" ht="30">
      <c r="A293" s="53"/>
      <c r="C293" s="295" t="s">
        <v>468</v>
      </c>
      <c r="D293" s="221" t="s">
        <v>0</v>
      </c>
      <c r="E293" s="221">
        <v>100979</v>
      </c>
      <c r="F293" s="222" t="s">
        <v>844</v>
      </c>
      <c r="G293" s="223" t="s">
        <v>22</v>
      </c>
      <c r="H293" s="224">
        <v>1426.6</v>
      </c>
      <c r="I293" s="225">
        <v>0</v>
      </c>
      <c r="J293" s="225">
        <f t="shared" si="45"/>
        <v>0</v>
      </c>
      <c r="K293" s="226" t="str">
        <f t="shared" si="46"/>
        <v/>
      </c>
      <c r="L293" s="224" t="e">
        <f t="shared" si="47"/>
        <v>#VALUE!</v>
      </c>
      <c r="M293" s="202"/>
      <c r="N293" s="182"/>
      <c r="O293" s="399"/>
      <c r="P293" s="400"/>
      <c r="R293" s="401"/>
      <c r="S293" s="402"/>
    </row>
    <row r="294" spans="1:19" ht="30">
      <c r="A294" s="53"/>
      <c r="C294" s="295" t="s">
        <v>469</v>
      </c>
      <c r="D294" s="221" t="s">
        <v>0</v>
      </c>
      <c r="E294" s="221">
        <v>95876</v>
      </c>
      <c r="F294" s="222" t="s">
        <v>845</v>
      </c>
      <c r="G294" s="223" t="s">
        <v>67</v>
      </c>
      <c r="H294" s="224">
        <v>21399.05</v>
      </c>
      <c r="I294" s="225">
        <v>0</v>
      </c>
      <c r="J294" s="225">
        <f t="shared" si="45"/>
        <v>0</v>
      </c>
      <c r="K294" s="226" t="str">
        <f t="shared" si="46"/>
        <v/>
      </c>
      <c r="L294" s="224" t="e">
        <f t="shared" si="47"/>
        <v>#VALUE!</v>
      </c>
      <c r="M294" s="202"/>
      <c r="N294" s="182"/>
      <c r="O294" s="399"/>
      <c r="P294" s="400"/>
      <c r="R294" s="401"/>
      <c r="S294" s="402"/>
    </row>
    <row r="295" spans="1:19" ht="45">
      <c r="A295" s="53"/>
      <c r="C295" s="295" t="s">
        <v>470</v>
      </c>
      <c r="D295" s="221" t="s">
        <v>0</v>
      </c>
      <c r="E295" s="221">
        <v>96400</v>
      </c>
      <c r="F295" s="222" t="s">
        <v>146</v>
      </c>
      <c r="G295" s="223" t="s">
        <v>22</v>
      </c>
      <c r="H295" s="224">
        <v>1019</v>
      </c>
      <c r="I295" s="225">
        <v>0</v>
      </c>
      <c r="J295" s="225">
        <f t="shared" si="45"/>
        <v>0</v>
      </c>
      <c r="K295" s="226" t="str">
        <f t="shared" si="46"/>
        <v/>
      </c>
      <c r="L295" s="224" t="e">
        <f t="shared" si="47"/>
        <v>#VALUE!</v>
      </c>
      <c r="M295" s="202"/>
      <c r="N295" s="182"/>
      <c r="O295" s="399"/>
      <c r="P295" s="400"/>
      <c r="R295" s="401"/>
      <c r="S295" s="402"/>
    </row>
    <row r="296" spans="1:19" ht="30">
      <c r="A296" s="53"/>
      <c r="C296" s="295" t="s">
        <v>471</v>
      </c>
      <c r="D296" s="221" t="s">
        <v>0</v>
      </c>
      <c r="E296" s="221">
        <v>100979</v>
      </c>
      <c r="F296" s="222" t="s">
        <v>848</v>
      </c>
      <c r="G296" s="223" t="s">
        <v>22</v>
      </c>
      <c r="H296" s="224">
        <v>1494.52</v>
      </c>
      <c r="I296" s="225">
        <v>0</v>
      </c>
      <c r="J296" s="225">
        <f t="shared" si="45"/>
        <v>0</v>
      </c>
      <c r="K296" s="226" t="str">
        <f t="shared" si="46"/>
        <v/>
      </c>
      <c r="L296" s="224" t="e">
        <f t="shared" si="47"/>
        <v>#VALUE!</v>
      </c>
      <c r="M296" s="202"/>
      <c r="N296" s="182"/>
      <c r="O296" s="399"/>
      <c r="P296" s="403"/>
      <c r="R296" s="401"/>
      <c r="S296" s="402"/>
    </row>
    <row r="297" spans="1:19" ht="30">
      <c r="A297" s="53"/>
      <c r="C297" s="295" t="s">
        <v>472</v>
      </c>
      <c r="D297" s="221" t="s">
        <v>0</v>
      </c>
      <c r="E297" s="221">
        <v>95876</v>
      </c>
      <c r="F297" s="222" t="s">
        <v>849</v>
      </c>
      <c r="G297" s="223" t="s">
        <v>67</v>
      </c>
      <c r="H297" s="224">
        <v>22417.8</v>
      </c>
      <c r="I297" s="225">
        <v>0</v>
      </c>
      <c r="J297" s="225">
        <f t="shared" si="45"/>
        <v>0</v>
      </c>
      <c r="K297" s="226" t="str">
        <f t="shared" si="46"/>
        <v/>
      </c>
      <c r="L297" s="224" t="e">
        <f t="shared" si="47"/>
        <v>#VALUE!</v>
      </c>
      <c r="M297" s="202"/>
      <c r="N297" s="182"/>
      <c r="O297" s="399"/>
      <c r="P297" s="403"/>
      <c r="R297" s="401"/>
      <c r="S297" s="402"/>
    </row>
    <row r="298" spans="1:19" ht="45">
      <c r="A298" s="53"/>
      <c r="C298" s="295" t="s">
        <v>473</v>
      </c>
      <c r="D298" s="221" t="s">
        <v>0</v>
      </c>
      <c r="E298" s="221">
        <v>96396</v>
      </c>
      <c r="F298" s="222" t="s">
        <v>145</v>
      </c>
      <c r="G298" s="223" t="s">
        <v>22</v>
      </c>
      <c r="H298" s="224">
        <v>1019</v>
      </c>
      <c r="I298" s="225">
        <v>0</v>
      </c>
      <c r="J298" s="225">
        <f t="shared" si="45"/>
        <v>0</v>
      </c>
      <c r="K298" s="226" t="str">
        <f t="shared" si="46"/>
        <v/>
      </c>
      <c r="L298" s="224" t="e">
        <f t="shared" si="47"/>
        <v>#VALUE!</v>
      </c>
      <c r="M298" s="202"/>
      <c r="N298" s="182"/>
      <c r="O298" s="399"/>
      <c r="P298" s="403"/>
      <c r="R298" s="401"/>
      <c r="S298" s="402"/>
    </row>
    <row r="299" spans="1:19" ht="30">
      <c r="A299" s="53"/>
      <c r="C299" s="295" t="s">
        <v>474</v>
      </c>
      <c r="D299" s="221" t="s">
        <v>1</v>
      </c>
      <c r="E299" s="221" t="s">
        <v>440</v>
      </c>
      <c r="F299" s="222" t="s">
        <v>445</v>
      </c>
      <c r="G299" s="223" t="s">
        <v>441</v>
      </c>
      <c r="H299" s="224">
        <v>305.29000000000002</v>
      </c>
      <c r="I299" s="225">
        <v>0</v>
      </c>
      <c r="J299" s="225">
        <f t="shared" si="45"/>
        <v>0</v>
      </c>
      <c r="K299" s="226" t="str">
        <f t="shared" si="46"/>
        <v/>
      </c>
      <c r="L299" s="224" t="e">
        <f t="shared" si="47"/>
        <v>#VALUE!</v>
      </c>
      <c r="M299" s="202"/>
      <c r="N299" s="182"/>
      <c r="O299" s="399"/>
      <c r="P299" s="403"/>
      <c r="R299" s="401"/>
      <c r="S299" s="402"/>
    </row>
    <row r="300" spans="1:19" ht="30">
      <c r="A300" s="53"/>
      <c r="C300" s="295" t="s">
        <v>475</v>
      </c>
      <c r="D300" s="221" t="s">
        <v>1</v>
      </c>
      <c r="E300" s="221" t="s">
        <v>440</v>
      </c>
      <c r="F300" s="222" t="s">
        <v>446</v>
      </c>
      <c r="G300" s="223" t="s">
        <v>441</v>
      </c>
      <c r="H300" s="224">
        <v>114.48</v>
      </c>
      <c r="I300" s="225">
        <v>0</v>
      </c>
      <c r="J300" s="225">
        <f t="shared" si="45"/>
        <v>0</v>
      </c>
      <c r="K300" s="226" t="str">
        <f t="shared" si="46"/>
        <v/>
      </c>
      <c r="L300" s="224" t="e">
        <f t="shared" si="47"/>
        <v>#VALUE!</v>
      </c>
      <c r="M300" s="202"/>
      <c r="N300" s="182"/>
      <c r="O300" s="399"/>
      <c r="P300" s="403"/>
      <c r="R300" s="401"/>
      <c r="S300" s="402"/>
    </row>
    <row r="301" spans="1:19" ht="30">
      <c r="A301" s="53"/>
      <c r="C301" s="295" t="s">
        <v>850</v>
      </c>
      <c r="D301" s="221" t="s">
        <v>1</v>
      </c>
      <c r="E301" s="221" t="s">
        <v>439</v>
      </c>
      <c r="F301" s="222" t="s">
        <v>447</v>
      </c>
      <c r="G301" s="223" t="s">
        <v>441</v>
      </c>
      <c r="H301" s="224">
        <v>30529.31</v>
      </c>
      <c r="I301" s="225">
        <v>0</v>
      </c>
      <c r="J301" s="225">
        <f t="shared" si="45"/>
        <v>0</v>
      </c>
      <c r="K301" s="226" t="str">
        <f t="shared" si="46"/>
        <v/>
      </c>
      <c r="L301" s="224" t="e">
        <f t="shared" si="47"/>
        <v>#VALUE!</v>
      </c>
      <c r="M301" s="202"/>
      <c r="N301" s="182"/>
      <c r="O301" s="399"/>
      <c r="P301" s="403"/>
      <c r="R301" s="401"/>
      <c r="S301" s="402"/>
    </row>
    <row r="302" spans="1:19" ht="24.9" customHeight="1">
      <c r="A302" s="53"/>
      <c r="C302" s="295" t="s">
        <v>851</v>
      </c>
      <c r="D302" s="221" t="s">
        <v>1</v>
      </c>
      <c r="E302" s="221" t="s">
        <v>479</v>
      </c>
      <c r="F302" s="222" t="s">
        <v>480</v>
      </c>
      <c r="G302" s="223" t="s">
        <v>17</v>
      </c>
      <c r="H302" s="224">
        <v>6793.35</v>
      </c>
      <c r="I302" s="225">
        <v>0</v>
      </c>
      <c r="J302" s="225">
        <f t="shared" si="45"/>
        <v>0</v>
      </c>
      <c r="K302" s="226" t="str">
        <f t="shared" si="46"/>
        <v/>
      </c>
      <c r="L302" s="224" t="e">
        <f t="shared" si="47"/>
        <v>#VALUE!</v>
      </c>
      <c r="M302" s="202"/>
      <c r="N302" s="182"/>
      <c r="O302" s="399"/>
      <c r="P302" s="403"/>
      <c r="R302" s="401"/>
      <c r="S302" s="402"/>
    </row>
    <row r="303" spans="1:19" ht="24.9" customHeight="1">
      <c r="A303" s="53"/>
      <c r="C303" s="295" t="s">
        <v>852</v>
      </c>
      <c r="D303" s="221" t="s">
        <v>1</v>
      </c>
      <c r="E303" s="221" t="s">
        <v>481</v>
      </c>
      <c r="F303" s="222" t="s">
        <v>482</v>
      </c>
      <c r="G303" s="223" t="s">
        <v>17</v>
      </c>
      <c r="H303" s="224">
        <v>6793.35</v>
      </c>
      <c r="I303" s="225">
        <v>0</v>
      </c>
      <c r="J303" s="225">
        <f t="shared" si="45"/>
        <v>0</v>
      </c>
      <c r="K303" s="226" t="str">
        <f t="shared" si="46"/>
        <v/>
      </c>
      <c r="L303" s="224" t="e">
        <f t="shared" si="47"/>
        <v>#VALUE!</v>
      </c>
      <c r="M303" s="202"/>
      <c r="N303" s="182"/>
      <c r="O303" s="399"/>
      <c r="P303" s="403"/>
      <c r="R303" s="401"/>
      <c r="S303" s="402"/>
    </row>
    <row r="304" spans="1:19" ht="24.9" customHeight="1">
      <c r="A304" s="53"/>
      <c r="C304" s="295" t="s">
        <v>853</v>
      </c>
      <c r="D304" s="221" t="s">
        <v>1</v>
      </c>
      <c r="E304" s="221">
        <v>4011463</v>
      </c>
      <c r="F304" s="222" t="s">
        <v>483</v>
      </c>
      <c r="G304" s="223" t="s">
        <v>29</v>
      </c>
      <c r="H304" s="224">
        <v>815.2</v>
      </c>
      <c r="I304" s="225">
        <v>0</v>
      </c>
      <c r="J304" s="225">
        <f t="shared" si="45"/>
        <v>0</v>
      </c>
      <c r="K304" s="226" t="str">
        <f t="shared" si="46"/>
        <v/>
      </c>
      <c r="L304" s="224" t="e">
        <f t="shared" si="47"/>
        <v>#VALUE!</v>
      </c>
      <c r="M304" s="202"/>
      <c r="N304" s="182"/>
      <c r="O304" s="399"/>
      <c r="P304" s="403"/>
      <c r="R304" s="401"/>
      <c r="S304" s="402"/>
    </row>
    <row r="305" spans="1:19" ht="30" customHeight="1">
      <c r="A305" s="53"/>
      <c r="C305" s="294" t="s">
        <v>484</v>
      </c>
      <c r="D305" s="216"/>
      <c r="E305" s="217"/>
      <c r="F305" s="218" t="s">
        <v>485</v>
      </c>
      <c r="G305" s="217"/>
      <c r="H305" s="219"/>
      <c r="I305" s="219"/>
      <c r="J305" s="220">
        <f>SUBTOTAL(9,J306:J308)</f>
        <v>0</v>
      </c>
      <c r="K305" s="219" t="s">
        <v>5</v>
      </c>
      <c r="L305" s="220" t="e">
        <f>SUBTOTAL(9,L306:L308)</f>
        <v>#VALUE!</v>
      </c>
      <c r="M305" s="201"/>
      <c r="N305" s="182"/>
      <c r="O305" s="193"/>
      <c r="P305" s="404"/>
      <c r="Q305" s="385"/>
      <c r="R305" s="378"/>
    </row>
    <row r="306" spans="1:19" ht="24.9" customHeight="1">
      <c r="A306" s="53"/>
      <c r="C306" s="295" t="s">
        <v>486</v>
      </c>
      <c r="D306" s="221" t="s">
        <v>154</v>
      </c>
      <c r="E306" s="221" t="s">
        <v>449</v>
      </c>
      <c r="F306" s="222" t="s">
        <v>442</v>
      </c>
      <c r="G306" s="223" t="s">
        <v>29</v>
      </c>
      <c r="H306" s="224">
        <v>8.15</v>
      </c>
      <c r="I306" s="225">
        <v>0</v>
      </c>
      <c r="J306" s="225">
        <f>ROUND(I306*H306,2)</f>
        <v>0</v>
      </c>
      <c r="K306" s="226" t="str">
        <f>IF(I306=0,"",ROUND(I306*(1+$L$3),2))</f>
        <v/>
      </c>
      <c r="L306" s="224" t="e">
        <f>ROUND(K306*H306,2)</f>
        <v>#VALUE!</v>
      </c>
      <c r="M306" s="202"/>
      <c r="N306" s="182"/>
      <c r="O306" s="399"/>
      <c r="P306" s="403"/>
      <c r="R306" s="401"/>
      <c r="S306" s="402"/>
    </row>
    <row r="307" spans="1:19" ht="24.9" customHeight="1">
      <c r="A307" s="53"/>
      <c r="C307" s="295" t="s">
        <v>487</v>
      </c>
      <c r="D307" s="221" t="s">
        <v>154</v>
      </c>
      <c r="E307" s="221" t="s">
        <v>450</v>
      </c>
      <c r="F307" s="222" t="s">
        <v>443</v>
      </c>
      <c r="G307" s="223" t="s">
        <v>29</v>
      </c>
      <c r="H307" s="224">
        <v>3.06</v>
      </c>
      <c r="I307" s="225">
        <v>0</v>
      </c>
      <c r="J307" s="225">
        <f>ROUND(I307*H307,2)</f>
        <v>0</v>
      </c>
      <c r="K307" s="226" t="str">
        <f>IF(I307=0,"",ROUND(I307*(1+$L$3),2))</f>
        <v/>
      </c>
      <c r="L307" s="224" t="e">
        <f>ROUND(K307*H307,2)</f>
        <v>#VALUE!</v>
      </c>
      <c r="M307" s="202"/>
      <c r="N307" s="182"/>
      <c r="O307" s="399"/>
      <c r="P307" s="403"/>
      <c r="R307" s="401"/>
      <c r="S307" s="402"/>
    </row>
    <row r="308" spans="1:19" ht="24.9" customHeight="1">
      <c r="A308" s="53"/>
      <c r="C308" s="295" t="s">
        <v>488</v>
      </c>
      <c r="D308" s="221" t="s">
        <v>154</v>
      </c>
      <c r="E308" s="221" t="s">
        <v>451</v>
      </c>
      <c r="F308" s="222" t="s">
        <v>444</v>
      </c>
      <c r="G308" s="223" t="s">
        <v>29</v>
      </c>
      <c r="H308" s="226">
        <v>45.2</v>
      </c>
      <c r="I308" s="225">
        <v>0</v>
      </c>
      <c r="J308" s="225">
        <f>ROUND(I308*H308,2)</f>
        <v>0</v>
      </c>
      <c r="K308" s="226" t="str">
        <f>IF(I308=0,"",ROUND(I308*(1+$L$3),2))</f>
        <v/>
      </c>
      <c r="L308" s="224" t="e">
        <f>ROUND(K308*H308,2)</f>
        <v>#VALUE!</v>
      </c>
      <c r="M308" s="202"/>
      <c r="N308" s="182"/>
      <c r="O308" s="399"/>
      <c r="P308" s="403"/>
      <c r="R308" s="401"/>
      <c r="S308" s="402"/>
    </row>
    <row r="309" spans="1:19" ht="30" customHeight="1">
      <c r="A309" s="53"/>
      <c r="C309" s="294" t="s">
        <v>496</v>
      </c>
      <c r="D309" s="216"/>
      <c r="E309" s="217"/>
      <c r="F309" s="218" t="s">
        <v>489</v>
      </c>
      <c r="G309" s="217"/>
      <c r="H309" s="219"/>
      <c r="I309" s="219"/>
      <c r="J309" s="220">
        <f>SUBTOTAL(9,J310:J312)</f>
        <v>0</v>
      </c>
      <c r="K309" s="219" t="s">
        <v>5</v>
      </c>
      <c r="L309" s="220" t="e">
        <f>SUBTOTAL(9,L310:L312)</f>
        <v>#VALUE!</v>
      </c>
      <c r="M309" s="201"/>
      <c r="N309" s="182"/>
      <c r="O309" s="193"/>
      <c r="P309" s="404"/>
      <c r="Q309" s="385"/>
      <c r="R309" s="378"/>
    </row>
    <row r="310" spans="1:19" ht="24.9" customHeight="1">
      <c r="A310" s="53"/>
      <c r="C310" s="295" t="s">
        <v>497</v>
      </c>
      <c r="D310" s="221" t="s">
        <v>154</v>
      </c>
      <c r="E310" s="221" t="s">
        <v>490</v>
      </c>
      <c r="F310" s="222" t="s">
        <v>493</v>
      </c>
      <c r="G310" s="223" t="s">
        <v>29</v>
      </c>
      <c r="H310" s="224">
        <v>8.15</v>
      </c>
      <c r="I310" s="225">
        <v>0</v>
      </c>
      <c r="J310" s="225">
        <f>ROUND(I310*H310,2)</f>
        <v>0</v>
      </c>
      <c r="K310" s="226" t="str">
        <f>IF(I310=0,"",ROUND(I310*(1+$L$3),2))</f>
        <v/>
      </c>
      <c r="L310" s="224" t="e">
        <f>ROUND(K310*H310,2)</f>
        <v>#VALUE!</v>
      </c>
      <c r="M310" s="202"/>
      <c r="N310" s="182"/>
      <c r="O310" s="399"/>
      <c r="P310" s="403"/>
      <c r="R310" s="401"/>
      <c r="S310" s="402"/>
    </row>
    <row r="311" spans="1:19" ht="24.9" customHeight="1">
      <c r="A311" s="53"/>
      <c r="C311" s="295" t="s">
        <v>498</v>
      </c>
      <c r="D311" s="221" t="s">
        <v>154</v>
      </c>
      <c r="E311" s="221" t="s">
        <v>491</v>
      </c>
      <c r="F311" s="222" t="s">
        <v>494</v>
      </c>
      <c r="G311" s="223" t="s">
        <v>29</v>
      </c>
      <c r="H311" s="224">
        <v>3.06</v>
      </c>
      <c r="I311" s="225">
        <v>0</v>
      </c>
      <c r="J311" s="225">
        <f>ROUND(I311*H311,2)</f>
        <v>0</v>
      </c>
      <c r="K311" s="226" t="str">
        <f>IF(I311=0,"",ROUND(I311*(1+$L$3),2))</f>
        <v/>
      </c>
      <c r="L311" s="224" t="e">
        <f>ROUND(K311*H311,2)</f>
        <v>#VALUE!</v>
      </c>
      <c r="M311" s="202"/>
      <c r="N311" s="182"/>
      <c r="O311" s="399"/>
      <c r="P311" s="403"/>
      <c r="R311" s="401"/>
      <c r="S311" s="402"/>
    </row>
    <row r="312" spans="1:19" ht="24.9" customHeight="1">
      <c r="A312" s="53"/>
      <c r="C312" s="295" t="s">
        <v>499</v>
      </c>
      <c r="D312" s="221" t="s">
        <v>154</v>
      </c>
      <c r="E312" s="221" t="s">
        <v>492</v>
      </c>
      <c r="F312" s="222" t="s">
        <v>495</v>
      </c>
      <c r="G312" s="223" t="s">
        <v>29</v>
      </c>
      <c r="H312" s="224">
        <v>45.2</v>
      </c>
      <c r="I312" s="225">
        <v>0</v>
      </c>
      <c r="J312" s="225">
        <f>ROUND(I312*H312,2)</f>
        <v>0</v>
      </c>
      <c r="K312" s="226" t="str">
        <f>IF(I312=0,"",ROUND(I312*(1+$L$3),2))</f>
        <v/>
      </c>
      <c r="L312" s="224" t="e">
        <f>ROUND(K312*H312,2)</f>
        <v>#VALUE!</v>
      </c>
      <c r="M312" s="202"/>
      <c r="N312" s="182"/>
      <c r="O312" s="399"/>
      <c r="P312" s="403"/>
      <c r="R312" s="401"/>
      <c r="S312" s="402"/>
    </row>
    <row r="313" spans="1:19" ht="30" customHeight="1">
      <c r="A313" s="53"/>
      <c r="C313" s="293">
        <v>10</v>
      </c>
      <c r="D313" s="211"/>
      <c r="E313" s="212"/>
      <c r="F313" s="213" t="s">
        <v>1381</v>
      </c>
      <c r="G313" s="212"/>
      <c r="H313" s="214"/>
      <c r="I313" s="214"/>
      <c r="J313" s="215">
        <f>SUBTOTAL(9,J314:J336)</f>
        <v>0</v>
      </c>
      <c r="K313" s="214" t="s">
        <v>5</v>
      </c>
      <c r="L313" s="215" t="e">
        <f>SUBTOTAL(9,L314:L336)</f>
        <v>#VALUE!</v>
      </c>
      <c r="M313" s="201"/>
      <c r="N313" s="182"/>
    </row>
    <row r="314" spans="1:19" ht="30" customHeight="1">
      <c r="A314" s="53"/>
      <c r="C314" s="294" t="s">
        <v>798</v>
      </c>
      <c r="D314" s="216"/>
      <c r="E314" s="217"/>
      <c r="F314" s="218" t="s">
        <v>869</v>
      </c>
      <c r="G314" s="217"/>
      <c r="H314" s="219"/>
      <c r="I314" s="219"/>
      <c r="J314" s="220">
        <f>SUBTOTAL(9,J315:J320)</f>
        <v>0</v>
      </c>
      <c r="K314" s="219" t="s">
        <v>5</v>
      </c>
      <c r="L314" s="220" t="e">
        <f>SUBTOTAL(9,L315:L320)</f>
        <v>#VALUE!</v>
      </c>
      <c r="M314" s="201"/>
      <c r="N314" s="182"/>
      <c r="O314" s="193"/>
      <c r="P314" s="404"/>
      <c r="Q314" s="385"/>
      <c r="R314" s="378"/>
    </row>
    <row r="315" spans="1:19" ht="45">
      <c r="A315" s="53"/>
      <c r="C315" s="295" t="s">
        <v>820</v>
      </c>
      <c r="D315" s="221" t="s">
        <v>154</v>
      </c>
      <c r="E315" s="221" t="s">
        <v>870</v>
      </c>
      <c r="F315" s="222" t="s">
        <v>872</v>
      </c>
      <c r="G315" s="223" t="s">
        <v>14</v>
      </c>
      <c r="H315" s="224">
        <v>1</v>
      </c>
      <c r="I315" s="225">
        <v>0</v>
      </c>
      <c r="J315" s="225">
        <f t="shared" ref="J315:J320" si="48">ROUND(I315*H315,2)</f>
        <v>0</v>
      </c>
      <c r="K315" s="226" t="str">
        <f t="shared" ref="K315:K320" si="49">IF(I315=0,"",ROUND(I315*(1+$L$2),2))</f>
        <v/>
      </c>
      <c r="L315" s="224" t="e">
        <f t="shared" ref="L315:L320" si="50">ROUND(K315*H315,2)</f>
        <v>#VALUE!</v>
      </c>
      <c r="M315" s="202"/>
      <c r="N315" s="182"/>
      <c r="O315" s="399"/>
      <c r="P315" s="403"/>
      <c r="R315" s="401"/>
      <c r="S315" s="402"/>
    </row>
    <row r="316" spans="1:19" ht="45">
      <c r="A316" s="53"/>
      <c r="C316" s="295" t="s">
        <v>821</v>
      </c>
      <c r="D316" s="221" t="s">
        <v>154</v>
      </c>
      <c r="E316" s="221" t="s">
        <v>871</v>
      </c>
      <c r="F316" s="222" t="s">
        <v>873</v>
      </c>
      <c r="G316" s="223" t="s">
        <v>14</v>
      </c>
      <c r="H316" s="224">
        <v>1</v>
      </c>
      <c r="I316" s="225">
        <v>0</v>
      </c>
      <c r="J316" s="225">
        <f t="shared" si="48"/>
        <v>0</v>
      </c>
      <c r="K316" s="226" t="str">
        <f t="shared" si="49"/>
        <v/>
      </c>
      <c r="L316" s="224" t="e">
        <f t="shared" si="50"/>
        <v>#VALUE!</v>
      </c>
      <c r="M316" s="202"/>
      <c r="N316" s="182"/>
      <c r="O316" s="399"/>
      <c r="P316" s="403"/>
      <c r="R316" s="401"/>
      <c r="S316" s="402"/>
    </row>
    <row r="317" spans="1:19" ht="45">
      <c r="A317" s="53"/>
      <c r="C317" s="295" t="s">
        <v>879</v>
      </c>
      <c r="D317" s="221" t="s">
        <v>0</v>
      </c>
      <c r="E317" s="221">
        <v>100651</v>
      </c>
      <c r="F317" s="222" t="s">
        <v>304</v>
      </c>
      <c r="G317" s="223" t="s">
        <v>25</v>
      </c>
      <c r="H317" s="224">
        <v>909.5</v>
      </c>
      <c r="I317" s="225">
        <v>0</v>
      </c>
      <c r="J317" s="225">
        <f t="shared" si="48"/>
        <v>0</v>
      </c>
      <c r="K317" s="226" t="str">
        <f t="shared" si="49"/>
        <v/>
      </c>
      <c r="L317" s="224" t="e">
        <f t="shared" si="50"/>
        <v>#VALUE!</v>
      </c>
      <c r="M317" s="202"/>
      <c r="N317" s="182"/>
      <c r="O317" s="399"/>
      <c r="P317" s="403"/>
      <c r="R317" s="401"/>
      <c r="S317" s="402"/>
    </row>
    <row r="318" spans="1:19" ht="30">
      <c r="A318" s="53"/>
      <c r="C318" s="295" t="s">
        <v>880</v>
      </c>
      <c r="D318" s="221" t="s">
        <v>0</v>
      </c>
      <c r="E318" s="221">
        <v>95601</v>
      </c>
      <c r="F318" s="222" t="s">
        <v>47</v>
      </c>
      <c r="G318" s="223" t="s">
        <v>14</v>
      </c>
      <c r="H318" s="224">
        <v>107</v>
      </c>
      <c r="I318" s="225">
        <v>0</v>
      </c>
      <c r="J318" s="225">
        <f t="shared" si="48"/>
        <v>0</v>
      </c>
      <c r="K318" s="226" t="str">
        <f t="shared" si="49"/>
        <v/>
      </c>
      <c r="L318" s="224" t="e">
        <f t="shared" si="50"/>
        <v>#VALUE!</v>
      </c>
      <c r="M318" s="202"/>
      <c r="N318" s="182"/>
      <c r="O318" s="399"/>
      <c r="P318" s="403"/>
      <c r="R318" s="401"/>
      <c r="S318" s="402"/>
    </row>
    <row r="319" spans="1:19" ht="60">
      <c r="A319" s="53"/>
      <c r="C319" s="295" t="s">
        <v>881</v>
      </c>
      <c r="D319" s="221" t="s">
        <v>0</v>
      </c>
      <c r="E319" s="221">
        <v>100979</v>
      </c>
      <c r="F319" s="222" t="s">
        <v>305</v>
      </c>
      <c r="G319" s="223" t="s">
        <v>22</v>
      </c>
      <c r="H319" s="224">
        <v>84.9</v>
      </c>
      <c r="I319" s="225">
        <v>0</v>
      </c>
      <c r="J319" s="225">
        <f t="shared" si="48"/>
        <v>0</v>
      </c>
      <c r="K319" s="226" t="str">
        <f t="shared" si="49"/>
        <v/>
      </c>
      <c r="L319" s="224" t="e">
        <f t="shared" si="50"/>
        <v>#VALUE!</v>
      </c>
      <c r="M319" s="202"/>
      <c r="N319" s="182"/>
      <c r="O319" s="399"/>
      <c r="P319" s="403"/>
      <c r="R319" s="401"/>
      <c r="S319" s="402"/>
    </row>
    <row r="320" spans="1:19" ht="30">
      <c r="A320" s="53"/>
      <c r="C320" s="295" t="s">
        <v>882</v>
      </c>
      <c r="D320" s="221" t="s">
        <v>0</v>
      </c>
      <c r="E320" s="221">
        <v>100939</v>
      </c>
      <c r="F320" s="222" t="s">
        <v>407</v>
      </c>
      <c r="G320" s="223" t="s">
        <v>67</v>
      </c>
      <c r="H320" s="224">
        <v>33.96</v>
      </c>
      <c r="I320" s="225">
        <v>0</v>
      </c>
      <c r="J320" s="225">
        <f t="shared" si="48"/>
        <v>0</v>
      </c>
      <c r="K320" s="226" t="str">
        <f t="shared" si="49"/>
        <v/>
      </c>
      <c r="L320" s="224" t="e">
        <f t="shared" si="50"/>
        <v>#VALUE!</v>
      </c>
      <c r="M320" s="202"/>
      <c r="N320" s="182"/>
      <c r="O320" s="399"/>
      <c r="P320" s="403"/>
      <c r="R320" s="401"/>
      <c r="S320" s="402"/>
    </row>
    <row r="321" spans="1:19" ht="30" customHeight="1">
      <c r="A321" s="53"/>
      <c r="C321" s="294" t="s">
        <v>819</v>
      </c>
      <c r="D321" s="216"/>
      <c r="E321" s="217"/>
      <c r="F321" s="218" t="s">
        <v>874</v>
      </c>
      <c r="G321" s="217"/>
      <c r="H321" s="219"/>
      <c r="I321" s="219"/>
      <c r="J321" s="220">
        <f>SUBTOTAL(9,J322:J336)</f>
        <v>0</v>
      </c>
      <c r="K321" s="219" t="s">
        <v>5</v>
      </c>
      <c r="L321" s="220" t="e">
        <f>SUBTOTAL(9,L322:L336)</f>
        <v>#VALUE!</v>
      </c>
      <c r="M321" s="201"/>
      <c r="N321" s="182"/>
      <c r="O321" s="193"/>
      <c r="P321" s="404"/>
      <c r="Q321" s="385"/>
      <c r="R321" s="378"/>
    </row>
    <row r="322" spans="1:19" ht="60">
      <c r="A322" s="53"/>
      <c r="C322" s="295" t="s">
        <v>824</v>
      </c>
      <c r="D322" s="221" t="s">
        <v>0</v>
      </c>
      <c r="E322" s="221">
        <v>90091</v>
      </c>
      <c r="F322" s="222" t="s">
        <v>137</v>
      </c>
      <c r="G322" s="223" t="s">
        <v>22</v>
      </c>
      <c r="H322" s="224">
        <v>376.25</v>
      </c>
      <c r="I322" s="225">
        <v>0</v>
      </c>
      <c r="J322" s="225">
        <f t="shared" ref="J322:J336" si="51">ROUND(I322*H322,2)</f>
        <v>0</v>
      </c>
      <c r="K322" s="226" t="str">
        <f t="shared" ref="K322:K336" si="52">IF(I322=0,"",ROUND(I322*(1+$L$2),2))</f>
        <v/>
      </c>
      <c r="L322" s="224" t="e">
        <f t="shared" ref="L322:L336" si="53">ROUND(K322*H322,2)</f>
        <v>#VALUE!</v>
      </c>
      <c r="M322" s="202"/>
      <c r="N322" s="182"/>
      <c r="O322" s="399"/>
      <c r="P322" s="403"/>
      <c r="R322" s="401"/>
      <c r="S322" s="402"/>
    </row>
    <row r="323" spans="1:19" ht="24.9" customHeight="1">
      <c r="A323" s="53"/>
      <c r="C323" s="295" t="s">
        <v>826</v>
      </c>
      <c r="D323" s="221" t="s">
        <v>154</v>
      </c>
      <c r="E323" s="221" t="s">
        <v>223</v>
      </c>
      <c r="F323" s="222" t="s">
        <v>151</v>
      </c>
      <c r="G323" s="223" t="s">
        <v>17</v>
      </c>
      <c r="H323" s="224">
        <v>365.5</v>
      </c>
      <c r="I323" s="225">
        <v>0</v>
      </c>
      <c r="J323" s="225">
        <f t="shared" si="51"/>
        <v>0</v>
      </c>
      <c r="K323" s="226" t="str">
        <f t="shared" si="52"/>
        <v/>
      </c>
      <c r="L323" s="224" t="e">
        <f t="shared" si="53"/>
        <v>#VALUE!</v>
      </c>
      <c r="M323" s="202"/>
      <c r="N323" s="182"/>
      <c r="O323" s="399"/>
      <c r="P323" s="403"/>
      <c r="R323" s="401"/>
      <c r="S323" s="402"/>
    </row>
    <row r="324" spans="1:19" ht="30">
      <c r="A324" s="53"/>
      <c r="C324" s="295" t="s">
        <v>829</v>
      </c>
      <c r="D324" s="221" t="s">
        <v>0</v>
      </c>
      <c r="E324" s="221">
        <v>100979</v>
      </c>
      <c r="F324" s="222" t="s">
        <v>900</v>
      </c>
      <c r="G324" s="223" t="s">
        <v>22</v>
      </c>
      <c r="H324" s="224">
        <v>164.11</v>
      </c>
      <c r="I324" s="225">
        <v>0</v>
      </c>
      <c r="J324" s="225">
        <f t="shared" si="51"/>
        <v>0</v>
      </c>
      <c r="K324" s="226" t="str">
        <f t="shared" si="52"/>
        <v/>
      </c>
      <c r="L324" s="224" t="e">
        <f t="shared" si="53"/>
        <v>#VALUE!</v>
      </c>
      <c r="M324" s="202"/>
      <c r="N324" s="182"/>
      <c r="O324" s="399"/>
      <c r="P324" s="403"/>
      <c r="R324" s="401"/>
      <c r="S324" s="402"/>
    </row>
    <row r="325" spans="1:19" ht="30">
      <c r="A325" s="53"/>
      <c r="C325" s="295" t="s">
        <v>883</v>
      </c>
      <c r="D325" s="221" t="s">
        <v>0</v>
      </c>
      <c r="E325" s="221">
        <v>95876</v>
      </c>
      <c r="F325" s="222" t="s">
        <v>901</v>
      </c>
      <c r="G325" s="223" t="s">
        <v>67</v>
      </c>
      <c r="H325" s="224">
        <v>2461.64</v>
      </c>
      <c r="I325" s="225">
        <v>0</v>
      </c>
      <c r="J325" s="225">
        <f t="shared" si="51"/>
        <v>0</v>
      </c>
      <c r="K325" s="226" t="str">
        <f t="shared" si="52"/>
        <v/>
      </c>
      <c r="L325" s="224" t="e">
        <f t="shared" si="53"/>
        <v>#VALUE!</v>
      </c>
      <c r="M325" s="202"/>
      <c r="N325" s="182"/>
      <c r="O325" s="399"/>
      <c r="P325" s="403"/>
      <c r="R325" s="401"/>
      <c r="S325" s="402"/>
    </row>
    <row r="326" spans="1:19" ht="30">
      <c r="A326" s="53"/>
      <c r="C326" s="295" t="s">
        <v>884</v>
      </c>
      <c r="D326" s="221" t="s">
        <v>154</v>
      </c>
      <c r="E326" s="221" t="s">
        <v>280</v>
      </c>
      <c r="F326" s="222" t="s">
        <v>417</v>
      </c>
      <c r="G326" s="223" t="s">
        <v>22</v>
      </c>
      <c r="H326" s="224">
        <v>109.65</v>
      </c>
      <c r="I326" s="225">
        <v>0</v>
      </c>
      <c r="J326" s="225">
        <f t="shared" si="51"/>
        <v>0</v>
      </c>
      <c r="K326" s="226" t="str">
        <f t="shared" si="52"/>
        <v/>
      </c>
      <c r="L326" s="224" t="e">
        <f t="shared" si="53"/>
        <v>#VALUE!</v>
      </c>
      <c r="M326" s="202"/>
      <c r="N326" s="182"/>
      <c r="O326" s="399"/>
      <c r="P326" s="403"/>
      <c r="R326" s="401"/>
      <c r="S326" s="402"/>
    </row>
    <row r="327" spans="1:19" ht="30">
      <c r="A327" s="53"/>
      <c r="C327" s="295" t="s">
        <v>885</v>
      </c>
      <c r="D327" s="221" t="s">
        <v>154</v>
      </c>
      <c r="E327" s="221" t="s">
        <v>281</v>
      </c>
      <c r="F327" s="222" t="s">
        <v>418</v>
      </c>
      <c r="G327" s="223" t="s">
        <v>22</v>
      </c>
      <c r="H327" s="224">
        <v>36.549999999999997</v>
      </c>
      <c r="I327" s="225">
        <v>0</v>
      </c>
      <c r="J327" s="225">
        <f t="shared" si="51"/>
        <v>0</v>
      </c>
      <c r="K327" s="226" t="str">
        <f t="shared" si="52"/>
        <v/>
      </c>
      <c r="L327" s="224" t="e">
        <f t="shared" si="53"/>
        <v>#VALUE!</v>
      </c>
      <c r="M327" s="202"/>
      <c r="N327" s="182"/>
      <c r="O327" s="399"/>
      <c r="P327" s="403"/>
      <c r="R327" s="401"/>
      <c r="S327" s="402"/>
    </row>
    <row r="328" spans="1:19" ht="45">
      <c r="A328" s="53"/>
      <c r="C328" s="295" t="s">
        <v>886</v>
      </c>
      <c r="D328" s="221" t="s">
        <v>0</v>
      </c>
      <c r="E328" s="221">
        <v>100341</v>
      </c>
      <c r="F328" s="222" t="s">
        <v>132</v>
      </c>
      <c r="G328" s="223" t="s">
        <v>17</v>
      </c>
      <c r="H328" s="224">
        <v>1077.1500000000001</v>
      </c>
      <c r="I328" s="225">
        <v>0</v>
      </c>
      <c r="J328" s="225">
        <f t="shared" si="51"/>
        <v>0</v>
      </c>
      <c r="K328" s="226" t="str">
        <f t="shared" si="52"/>
        <v/>
      </c>
      <c r="L328" s="224" t="e">
        <f t="shared" si="53"/>
        <v>#VALUE!</v>
      </c>
      <c r="M328" s="202"/>
      <c r="N328" s="182"/>
      <c r="O328" s="399"/>
      <c r="P328" s="403"/>
      <c r="R328" s="401"/>
      <c r="S328" s="402"/>
    </row>
    <row r="329" spans="1:19" ht="30">
      <c r="A329" s="53"/>
      <c r="C329" s="295" t="s">
        <v>887</v>
      </c>
      <c r="D329" s="221" t="s">
        <v>0</v>
      </c>
      <c r="E329" s="221">
        <v>100344</v>
      </c>
      <c r="F329" s="222" t="s">
        <v>133</v>
      </c>
      <c r="G329" s="223" t="s">
        <v>24</v>
      </c>
      <c r="H329" s="224">
        <v>16907.509999999998</v>
      </c>
      <c r="I329" s="225">
        <v>0</v>
      </c>
      <c r="J329" s="225">
        <f t="shared" si="51"/>
        <v>0</v>
      </c>
      <c r="K329" s="226" t="str">
        <f t="shared" si="52"/>
        <v/>
      </c>
      <c r="L329" s="224" t="e">
        <f t="shared" si="53"/>
        <v>#VALUE!</v>
      </c>
      <c r="M329" s="202"/>
      <c r="N329" s="182"/>
      <c r="O329" s="399"/>
      <c r="P329" s="403"/>
      <c r="R329" s="401"/>
      <c r="S329" s="402"/>
    </row>
    <row r="330" spans="1:19" ht="30">
      <c r="A330" s="53"/>
      <c r="C330" s="295" t="s">
        <v>888</v>
      </c>
      <c r="D330" s="221" t="s">
        <v>0</v>
      </c>
      <c r="E330" s="221">
        <v>100346</v>
      </c>
      <c r="F330" s="222" t="s">
        <v>134</v>
      </c>
      <c r="G330" s="223" t="s">
        <v>24</v>
      </c>
      <c r="H330" s="224">
        <v>8327.58</v>
      </c>
      <c r="I330" s="225">
        <v>0</v>
      </c>
      <c r="J330" s="225">
        <f t="shared" si="51"/>
        <v>0</v>
      </c>
      <c r="K330" s="226" t="str">
        <f t="shared" si="52"/>
        <v/>
      </c>
      <c r="L330" s="224" t="e">
        <f t="shared" si="53"/>
        <v>#VALUE!</v>
      </c>
      <c r="M330" s="202"/>
      <c r="N330" s="182"/>
      <c r="O330" s="399"/>
      <c r="P330" s="403"/>
      <c r="R330" s="401"/>
      <c r="S330" s="402"/>
    </row>
    <row r="331" spans="1:19" ht="30">
      <c r="A331" s="53"/>
      <c r="C331" s="295" t="s">
        <v>889</v>
      </c>
      <c r="D331" s="221" t="s">
        <v>0</v>
      </c>
      <c r="E331" s="221">
        <v>100349</v>
      </c>
      <c r="F331" s="222" t="s">
        <v>135</v>
      </c>
      <c r="G331" s="223" t="s">
        <v>22</v>
      </c>
      <c r="H331" s="224">
        <v>265.63</v>
      </c>
      <c r="I331" s="225">
        <v>0</v>
      </c>
      <c r="J331" s="225">
        <f t="shared" si="51"/>
        <v>0</v>
      </c>
      <c r="K331" s="226" t="str">
        <f t="shared" si="52"/>
        <v/>
      </c>
      <c r="L331" s="224" t="e">
        <f t="shared" si="53"/>
        <v>#VALUE!</v>
      </c>
      <c r="M331" s="202"/>
      <c r="N331" s="182"/>
      <c r="O331" s="399"/>
      <c r="P331" s="403"/>
      <c r="R331" s="401"/>
      <c r="S331" s="402"/>
    </row>
    <row r="332" spans="1:19" ht="45">
      <c r="A332" s="53"/>
      <c r="C332" s="295" t="s">
        <v>890</v>
      </c>
      <c r="D332" s="221" t="s">
        <v>0</v>
      </c>
      <c r="E332" s="221">
        <v>102668</v>
      </c>
      <c r="F332" s="222" t="s">
        <v>38</v>
      </c>
      <c r="G332" s="223" t="s">
        <v>25</v>
      </c>
      <c r="H332" s="224">
        <v>215</v>
      </c>
      <c r="I332" s="225">
        <v>0</v>
      </c>
      <c r="J332" s="225">
        <f t="shared" si="51"/>
        <v>0</v>
      </c>
      <c r="K332" s="226" t="str">
        <f t="shared" si="52"/>
        <v/>
      </c>
      <c r="L332" s="224" t="e">
        <f t="shared" si="53"/>
        <v>#VALUE!</v>
      </c>
      <c r="M332" s="202"/>
      <c r="N332" s="182"/>
      <c r="O332" s="399"/>
      <c r="P332" s="403"/>
      <c r="R332" s="401"/>
      <c r="S332" s="402"/>
    </row>
    <row r="333" spans="1:19" ht="30">
      <c r="A333" s="53"/>
      <c r="C333" s="295" t="s">
        <v>891</v>
      </c>
      <c r="D333" s="221" t="s">
        <v>0</v>
      </c>
      <c r="E333" s="221">
        <v>98557</v>
      </c>
      <c r="F333" s="222" t="s">
        <v>51</v>
      </c>
      <c r="G333" s="223" t="s">
        <v>17</v>
      </c>
      <c r="H333" s="224">
        <v>1313.97</v>
      </c>
      <c r="I333" s="225">
        <v>0</v>
      </c>
      <c r="J333" s="225">
        <f t="shared" si="51"/>
        <v>0</v>
      </c>
      <c r="K333" s="226" t="str">
        <f t="shared" si="52"/>
        <v/>
      </c>
      <c r="L333" s="224" t="e">
        <f t="shared" si="53"/>
        <v>#VALUE!</v>
      </c>
      <c r="M333" s="202"/>
      <c r="N333" s="182"/>
      <c r="O333" s="399"/>
      <c r="P333" s="403"/>
      <c r="R333" s="401"/>
      <c r="S333" s="402"/>
    </row>
    <row r="334" spans="1:19" ht="30">
      <c r="A334" s="53"/>
      <c r="C334" s="295" t="s">
        <v>892</v>
      </c>
      <c r="D334" s="221" t="s">
        <v>0</v>
      </c>
      <c r="E334" s="221">
        <v>93382</v>
      </c>
      <c r="F334" s="222" t="s">
        <v>63</v>
      </c>
      <c r="G334" s="223" t="s">
        <v>22</v>
      </c>
      <c r="H334" s="224">
        <v>101.05</v>
      </c>
      <c r="I334" s="225">
        <v>0</v>
      </c>
      <c r="J334" s="225">
        <f t="shared" si="51"/>
        <v>0</v>
      </c>
      <c r="K334" s="226" t="str">
        <f t="shared" si="52"/>
        <v/>
      </c>
      <c r="L334" s="224" t="e">
        <f t="shared" si="53"/>
        <v>#VALUE!</v>
      </c>
      <c r="M334" s="202"/>
      <c r="N334" s="182"/>
      <c r="O334" s="399"/>
      <c r="P334" s="403"/>
      <c r="R334" s="401"/>
      <c r="S334" s="402"/>
    </row>
    <row r="335" spans="1:19" ht="60">
      <c r="A335" s="53"/>
      <c r="C335" s="295" t="s">
        <v>902</v>
      </c>
      <c r="D335" s="221" t="s">
        <v>0</v>
      </c>
      <c r="E335" s="221">
        <v>100979</v>
      </c>
      <c r="F335" s="222" t="s">
        <v>305</v>
      </c>
      <c r="G335" s="223" t="s">
        <v>22</v>
      </c>
      <c r="H335" s="224">
        <v>344</v>
      </c>
      <c r="I335" s="225">
        <v>0</v>
      </c>
      <c r="J335" s="225">
        <f t="shared" si="51"/>
        <v>0</v>
      </c>
      <c r="K335" s="226" t="str">
        <f t="shared" si="52"/>
        <v/>
      </c>
      <c r="L335" s="224" t="e">
        <f t="shared" si="53"/>
        <v>#VALUE!</v>
      </c>
      <c r="M335" s="202"/>
      <c r="N335" s="182"/>
      <c r="O335" s="399"/>
      <c r="P335" s="403"/>
      <c r="R335" s="401"/>
      <c r="S335" s="402"/>
    </row>
    <row r="336" spans="1:19" ht="30">
      <c r="A336" s="53"/>
      <c r="C336" s="295" t="s">
        <v>903</v>
      </c>
      <c r="D336" s="221" t="s">
        <v>0</v>
      </c>
      <c r="E336" s="221">
        <v>100939</v>
      </c>
      <c r="F336" s="222" t="s">
        <v>407</v>
      </c>
      <c r="G336" s="223" t="s">
        <v>67</v>
      </c>
      <c r="H336" s="224">
        <v>137.6</v>
      </c>
      <c r="I336" s="225">
        <v>0</v>
      </c>
      <c r="J336" s="225">
        <f t="shared" si="51"/>
        <v>0</v>
      </c>
      <c r="K336" s="226" t="str">
        <f t="shared" si="52"/>
        <v/>
      </c>
      <c r="L336" s="224" t="e">
        <f t="shared" si="53"/>
        <v>#VALUE!</v>
      </c>
      <c r="M336" s="202"/>
      <c r="N336" s="182"/>
      <c r="O336" s="399"/>
      <c r="P336" s="403"/>
      <c r="R336" s="401"/>
      <c r="S336" s="402"/>
    </row>
    <row r="337" spans="1:19" ht="30" customHeight="1">
      <c r="A337" s="53"/>
      <c r="C337" s="293">
        <v>11</v>
      </c>
      <c r="D337" s="211"/>
      <c r="E337" s="212"/>
      <c r="F337" s="213" t="s">
        <v>367</v>
      </c>
      <c r="G337" s="212"/>
      <c r="H337" s="214"/>
      <c r="I337" s="214"/>
      <c r="J337" s="215">
        <f>SUBTOTAL(9,J338:J344)</f>
        <v>0</v>
      </c>
      <c r="K337" s="214" t="s">
        <v>5</v>
      </c>
      <c r="L337" s="215" t="e">
        <f>SUBTOTAL(9,L338:L344)</f>
        <v>#VALUE!</v>
      </c>
      <c r="M337" s="201"/>
      <c r="N337" s="182"/>
    </row>
    <row r="338" spans="1:19" ht="30" customHeight="1">
      <c r="A338" s="53"/>
      <c r="C338" s="294" t="s">
        <v>460</v>
      </c>
      <c r="D338" s="216"/>
      <c r="E338" s="217"/>
      <c r="F338" s="218" t="s">
        <v>817</v>
      </c>
      <c r="G338" s="217"/>
      <c r="H338" s="219"/>
      <c r="I338" s="219"/>
      <c r="J338" s="220">
        <f>SUBTOTAL(9,J339:J340)</f>
        <v>0</v>
      </c>
      <c r="K338" s="219" t="s">
        <v>5</v>
      </c>
      <c r="L338" s="220" t="e">
        <f>SUBTOTAL(9,L339:L340)</f>
        <v>#VALUE!</v>
      </c>
      <c r="M338" s="201"/>
      <c r="N338" s="182"/>
      <c r="O338" s="193"/>
      <c r="P338" s="404"/>
      <c r="Q338" s="385"/>
      <c r="R338" s="378"/>
    </row>
    <row r="339" spans="1:19" ht="30">
      <c r="A339" s="53"/>
      <c r="C339" s="295" t="s">
        <v>462</v>
      </c>
      <c r="D339" s="221" t="s">
        <v>1</v>
      </c>
      <c r="E339" s="221" t="s">
        <v>897</v>
      </c>
      <c r="F339" s="222" t="s">
        <v>822</v>
      </c>
      <c r="G339" s="223" t="s">
        <v>17</v>
      </c>
      <c r="H339" s="224">
        <v>155.1</v>
      </c>
      <c r="I339" s="225">
        <v>0</v>
      </c>
      <c r="J339" s="225">
        <f>ROUND(I339*H339,2)</f>
        <v>0</v>
      </c>
      <c r="K339" s="226" t="str">
        <f>IF(I339=0,"",ROUND(I339*(1+$L$2),2))</f>
        <v/>
      </c>
      <c r="L339" s="224" t="e">
        <f>ROUND(K339*H339,2)</f>
        <v>#VALUE!</v>
      </c>
      <c r="M339" s="202"/>
      <c r="N339" s="182"/>
      <c r="O339" s="399"/>
      <c r="P339" s="403"/>
      <c r="R339" s="401"/>
      <c r="S339" s="402"/>
    </row>
    <row r="340" spans="1:19" ht="30">
      <c r="A340" s="53"/>
      <c r="C340" s="295" t="s">
        <v>463</v>
      </c>
      <c r="D340" s="221" t="s">
        <v>1</v>
      </c>
      <c r="E340" s="221" t="s">
        <v>898</v>
      </c>
      <c r="F340" s="222" t="s">
        <v>823</v>
      </c>
      <c r="G340" s="223" t="s">
        <v>17</v>
      </c>
      <c r="H340" s="224">
        <v>360.43</v>
      </c>
      <c r="I340" s="225">
        <v>0</v>
      </c>
      <c r="J340" s="225">
        <f>ROUND(I340*H340,2)</f>
        <v>0</v>
      </c>
      <c r="K340" s="226" t="str">
        <f>IF(I340=0,"",ROUND(I340*(1+$L$2),2))</f>
        <v/>
      </c>
      <c r="L340" s="224" t="e">
        <f>ROUND(K340*H340,2)</f>
        <v>#VALUE!</v>
      </c>
      <c r="M340" s="202"/>
      <c r="N340" s="182"/>
      <c r="O340" s="399"/>
      <c r="P340" s="403"/>
      <c r="R340" s="401"/>
      <c r="S340" s="402"/>
    </row>
    <row r="341" spans="1:19" ht="30" customHeight="1">
      <c r="A341" s="53"/>
      <c r="C341" s="294" t="s">
        <v>461</v>
      </c>
      <c r="D341" s="216"/>
      <c r="E341" s="217"/>
      <c r="F341" s="218" t="s">
        <v>818</v>
      </c>
      <c r="G341" s="217"/>
      <c r="H341" s="219"/>
      <c r="I341" s="219"/>
      <c r="J341" s="220">
        <f>SUBTOTAL(9,J342:J344)</f>
        <v>0</v>
      </c>
      <c r="K341" s="219" t="s">
        <v>5</v>
      </c>
      <c r="L341" s="220" t="e">
        <f>SUBTOTAL(9,L342:L344)</f>
        <v>#VALUE!</v>
      </c>
      <c r="M341" s="201"/>
      <c r="N341" s="182"/>
      <c r="O341" s="193"/>
      <c r="P341" s="404"/>
      <c r="Q341" s="385"/>
      <c r="R341" s="378"/>
    </row>
    <row r="342" spans="1:19" ht="30">
      <c r="A342" s="53"/>
      <c r="C342" s="295" t="s">
        <v>464</v>
      </c>
      <c r="D342" s="221" t="s">
        <v>1</v>
      </c>
      <c r="E342" s="221" t="s">
        <v>899</v>
      </c>
      <c r="F342" s="222" t="s">
        <v>825</v>
      </c>
      <c r="G342" s="223" t="s">
        <v>17</v>
      </c>
      <c r="H342" s="224">
        <v>4.53</v>
      </c>
      <c r="I342" s="225">
        <v>0</v>
      </c>
      <c r="J342" s="225">
        <f>ROUND(I342*H342,2)</f>
        <v>0</v>
      </c>
      <c r="K342" s="226" t="str">
        <f>IF(I342=0,"",ROUND(I342*(1+$L$2),2))</f>
        <v/>
      </c>
      <c r="L342" s="224" t="e">
        <f>ROUND(K342*H342,2)</f>
        <v>#VALUE!</v>
      </c>
      <c r="M342" s="202"/>
      <c r="N342" s="182"/>
      <c r="O342" s="399"/>
      <c r="P342" s="403"/>
      <c r="R342" s="401"/>
      <c r="S342" s="402"/>
    </row>
    <row r="343" spans="1:19" ht="30">
      <c r="A343" s="53"/>
      <c r="C343" s="295" t="s">
        <v>465</v>
      </c>
      <c r="D343" s="221" t="s">
        <v>1</v>
      </c>
      <c r="E343" s="221" t="s">
        <v>827</v>
      </c>
      <c r="F343" s="222" t="s">
        <v>828</v>
      </c>
      <c r="G343" s="223" t="s">
        <v>17</v>
      </c>
      <c r="H343" s="224">
        <v>3.04</v>
      </c>
      <c r="I343" s="225">
        <v>0</v>
      </c>
      <c r="J343" s="225">
        <f>ROUND(I343*H343,2)</f>
        <v>0</v>
      </c>
      <c r="K343" s="226" t="str">
        <f>IF(I343=0,"",ROUND(I343*(1+$L$2),2))</f>
        <v/>
      </c>
      <c r="L343" s="224" t="e">
        <f>ROUND(K343*H343,2)</f>
        <v>#VALUE!</v>
      </c>
      <c r="M343" s="202"/>
      <c r="N343" s="182"/>
      <c r="O343" s="407"/>
      <c r="P343" s="403"/>
      <c r="R343" s="401"/>
      <c r="S343" s="402"/>
    </row>
    <row r="344" spans="1:19" ht="45">
      <c r="A344" s="53"/>
      <c r="C344" s="295" t="s">
        <v>466</v>
      </c>
      <c r="D344" s="221" t="s">
        <v>1</v>
      </c>
      <c r="E344" s="221" t="s">
        <v>830</v>
      </c>
      <c r="F344" s="222" t="s">
        <v>831</v>
      </c>
      <c r="G344" s="223" t="s">
        <v>14</v>
      </c>
      <c r="H344" s="224">
        <v>30</v>
      </c>
      <c r="I344" s="225">
        <v>0</v>
      </c>
      <c r="J344" s="225">
        <f>ROUND(I344*H344,2)</f>
        <v>0</v>
      </c>
      <c r="K344" s="226" t="str">
        <f>IF(I344=0,"",ROUND(I344*(1+$L$2),2))</f>
        <v/>
      </c>
      <c r="L344" s="224" t="e">
        <f>ROUND(K344*H344,2)</f>
        <v>#VALUE!</v>
      </c>
      <c r="M344" s="202"/>
      <c r="N344" s="182"/>
      <c r="O344" s="407"/>
      <c r="P344" s="403"/>
      <c r="R344" s="401"/>
      <c r="S344" s="402"/>
    </row>
    <row r="345" spans="1:19" ht="30" customHeight="1">
      <c r="A345" s="53"/>
      <c r="C345" s="293">
        <v>12</v>
      </c>
      <c r="D345" s="211"/>
      <c r="E345" s="212"/>
      <c r="F345" s="213" t="s">
        <v>387</v>
      </c>
      <c r="G345" s="212"/>
      <c r="H345" s="214"/>
      <c r="I345" s="214"/>
      <c r="J345" s="215">
        <f>SUBTOTAL(9,J346:J352)</f>
        <v>0</v>
      </c>
      <c r="K345" s="214" t="s">
        <v>5</v>
      </c>
      <c r="L345" s="215" t="e">
        <f>SUBTOTAL(9,L346:L352)</f>
        <v>#VALUE!</v>
      </c>
      <c r="M345" s="201"/>
      <c r="N345" s="182"/>
    </row>
    <row r="346" spans="1:19" ht="30" customHeight="1">
      <c r="A346" s="53"/>
      <c r="C346" s="294" t="s">
        <v>832</v>
      </c>
      <c r="D346" s="216"/>
      <c r="E346" s="217"/>
      <c r="F346" s="218" t="s">
        <v>454</v>
      </c>
      <c r="G346" s="217"/>
      <c r="H346" s="219"/>
      <c r="I346" s="219"/>
      <c r="J346" s="220">
        <f>SUBTOTAL(9,J347:J348)</f>
        <v>0</v>
      </c>
      <c r="K346" s="219" t="s">
        <v>5</v>
      </c>
      <c r="L346" s="220" t="e">
        <f>SUBTOTAL(9,L347:L348)</f>
        <v>#VALUE!</v>
      </c>
      <c r="M346" s="201"/>
      <c r="N346" s="182"/>
      <c r="O346" s="193"/>
      <c r="P346" s="404"/>
      <c r="Q346" s="385"/>
      <c r="R346" s="378"/>
    </row>
    <row r="347" spans="1:19" ht="45">
      <c r="A347" s="53"/>
      <c r="C347" s="295" t="s">
        <v>835</v>
      </c>
      <c r="D347" s="221" t="s">
        <v>154</v>
      </c>
      <c r="E347" s="221" t="s">
        <v>457</v>
      </c>
      <c r="F347" s="222" t="s">
        <v>458</v>
      </c>
      <c r="G347" s="223" t="s">
        <v>17</v>
      </c>
      <c r="H347" s="224">
        <v>3882.19</v>
      </c>
      <c r="I347" s="225">
        <v>0</v>
      </c>
      <c r="J347" s="225">
        <f>ROUND(I347*H347,2)</f>
        <v>0</v>
      </c>
      <c r="K347" s="226" t="str">
        <f>IF(I347=0,"",ROUND(I347*(1+$L$2),2))</f>
        <v/>
      </c>
      <c r="L347" s="224" t="e">
        <f>ROUND(K347*H347,2)</f>
        <v>#VALUE!</v>
      </c>
      <c r="M347" s="202"/>
      <c r="N347" s="182"/>
      <c r="O347" s="399"/>
      <c r="P347" s="403"/>
      <c r="R347" s="401"/>
      <c r="S347" s="402"/>
    </row>
    <row r="348" spans="1:19" ht="45">
      <c r="A348" s="53"/>
      <c r="C348" s="295" t="s">
        <v>893</v>
      </c>
      <c r="D348" s="221" t="s">
        <v>0</v>
      </c>
      <c r="E348" s="221">
        <v>94992</v>
      </c>
      <c r="F348" s="222" t="s">
        <v>66</v>
      </c>
      <c r="G348" s="223" t="s">
        <v>17</v>
      </c>
      <c r="H348" s="224">
        <v>529.75</v>
      </c>
      <c r="I348" s="225">
        <v>0</v>
      </c>
      <c r="J348" s="225">
        <f>ROUND(I348*H348,2)</f>
        <v>0</v>
      </c>
      <c r="K348" s="226" t="str">
        <f>IF(I348=0,"",ROUND(I348*(1+$L$2),2))</f>
        <v/>
      </c>
      <c r="L348" s="224" t="e">
        <f>ROUND(K348*H348,2)</f>
        <v>#VALUE!</v>
      </c>
      <c r="M348" s="202"/>
      <c r="N348" s="182"/>
      <c r="O348" s="399"/>
      <c r="P348" s="403"/>
      <c r="R348" s="401"/>
      <c r="S348" s="402"/>
    </row>
    <row r="349" spans="1:19" ht="30" customHeight="1">
      <c r="A349" s="53"/>
      <c r="C349" s="294" t="s">
        <v>833</v>
      </c>
      <c r="D349" s="216"/>
      <c r="E349" s="217"/>
      <c r="F349" s="218" t="s">
        <v>459</v>
      </c>
      <c r="G349" s="217"/>
      <c r="H349" s="219"/>
      <c r="I349" s="219"/>
      <c r="J349" s="220">
        <f>SUBTOTAL(9,J350:J352)</f>
        <v>0</v>
      </c>
      <c r="K349" s="219" t="s">
        <v>5</v>
      </c>
      <c r="L349" s="220" t="e">
        <f>SUBTOTAL(9,L350:L352)</f>
        <v>#VALUE!</v>
      </c>
      <c r="M349" s="201"/>
      <c r="N349" s="182"/>
      <c r="O349" s="193"/>
      <c r="P349" s="404"/>
      <c r="Q349" s="385"/>
      <c r="R349" s="378"/>
    </row>
    <row r="350" spans="1:19" ht="45">
      <c r="A350" s="53"/>
      <c r="C350" s="295" t="s">
        <v>836</v>
      </c>
      <c r="D350" s="221" t="s">
        <v>0</v>
      </c>
      <c r="E350" s="221">
        <v>105004</v>
      </c>
      <c r="F350" s="222" t="s">
        <v>126</v>
      </c>
      <c r="G350" s="223" t="s">
        <v>17</v>
      </c>
      <c r="H350" s="224">
        <v>273.24</v>
      </c>
      <c r="I350" s="225">
        <v>0</v>
      </c>
      <c r="J350" s="225">
        <f>ROUND(I350*H350,2)</f>
        <v>0</v>
      </c>
      <c r="K350" s="226" t="str">
        <f>IF(I350=0,"",ROUND(I350*(1+$L$2),2))</f>
        <v/>
      </c>
      <c r="L350" s="224" t="e">
        <f>ROUND(K350*H350,2)</f>
        <v>#VALUE!</v>
      </c>
      <c r="M350" s="202"/>
      <c r="N350" s="182"/>
      <c r="O350" s="399"/>
      <c r="P350" s="403"/>
      <c r="R350" s="401"/>
      <c r="S350" s="402"/>
    </row>
    <row r="351" spans="1:19" ht="30">
      <c r="A351" s="53"/>
      <c r="C351" s="295" t="s">
        <v>894</v>
      </c>
      <c r="D351" s="221" t="s">
        <v>0</v>
      </c>
      <c r="E351" s="221">
        <v>104658</v>
      </c>
      <c r="F351" s="222" t="s">
        <v>455</v>
      </c>
      <c r="G351" s="223" t="s">
        <v>17</v>
      </c>
      <c r="H351" s="224">
        <v>27.13</v>
      </c>
      <c r="I351" s="225">
        <v>0</v>
      </c>
      <c r="J351" s="225">
        <f>ROUND(I351*H351,2)</f>
        <v>0</v>
      </c>
      <c r="K351" s="226" t="str">
        <f>IF(I351=0,"",ROUND(I351*(1+$L$2),2))</f>
        <v/>
      </c>
      <c r="L351" s="224" t="e">
        <f>ROUND(K351*H351,2)</f>
        <v>#VALUE!</v>
      </c>
      <c r="M351" s="202"/>
      <c r="N351" s="182"/>
      <c r="O351" s="399"/>
      <c r="P351" s="403"/>
      <c r="R351" s="401"/>
      <c r="S351" s="402"/>
    </row>
    <row r="352" spans="1:19" ht="30">
      <c r="A352" s="53"/>
      <c r="C352" s="295" t="s">
        <v>895</v>
      </c>
      <c r="D352" s="221" t="s">
        <v>0</v>
      </c>
      <c r="E352" s="221">
        <v>104658</v>
      </c>
      <c r="F352" s="222" t="s">
        <v>456</v>
      </c>
      <c r="G352" s="223" t="s">
        <v>17</v>
      </c>
      <c r="H352" s="224">
        <v>459.75</v>
      </c>
      <c r="I352" s="225">
        <v>0</v>
      </c>
      <c r="J352" s="225">
        <f>ROUND(I352*H352,2)</f>
        <v>0</v>
      </c>
      <c r="K352" s="226" t="str">
        <f>IF(I352=0,"",ROUND(I352*(1+$L$2),2))</f>
        <v/>
      </c>
      <c r="L352" s="224" t="e">
        <f>ROUND(K352*H352,2)</f>
        <v>#VALUE!</v>
      </c>
      <c r="M352" s="202"/>
      <c r="N352" s="182"/>
      <c r="O352" s="399"/>
      <c r="P352" s="403"/>
      <c r="R352" s="401"/>
      <c r="S352" s="402"/>
    </row>
    <row r="353" spans="1:19" ht="30" customHeight="1">
      <c r="A353" s="53"/>
      <c r="C353" s="293">
        <v>13</v>
      </c>
      <c r="D353" s="211"/>
      <c r="E353" s="212"/>
      <c r="F353" s="213" t="s">
        <v>4</v>
      </c>
      <c r="G353" s="212"/>
      <c r="H353" s="214"/>
      <c r="I353" s="214"/>
      <c r="J353" s="215">
        <f>SUBTOTAL(9,J354:J359)</f>
        <v>0</v>
      </c>
      <c r="K353" s="214" t="s">
        <v>5</v>
      </c>
      <c r="L353" s="215" t="e">
        <f>SUBTOTAL(9,L354:L359)</f>
        <v>#VALUE!</v>
      </c>
      <c r="M353" s="201"/>
      <c r="N353" s="182"/>
    </row>
    <row r="354" spans="1:19" ht="30" customHeight="1">
      <c r="A354" s="53"/>
      <c r="C354" s="294" t="s">
        <v>875</v>
      </c>
      <c r="D354" s="216"/>
      <c r="E354" s="217"/>
      <c r="F354" s="218" t="s">
        <v>1374</v>
      </c>
      <c r="G354" s="217"/>
      <c r="H354" s="219"/>
      <c r="I354" s="219"/>
      <c r="J354" s="220">
        <f>SUBTOTAL(9,J355:J357)</f>
        <v>0</v>
      </c>
      <c r="K354" s="219" t="s">
        <v>5</v>
      </c>
      <c r="L354" s="220" t="e">
        <f>SUBTOTAL(9,L355:L357)</f>
        <v>#VALUE!</v>
      </c>
      <c r="M354" s="201"/>
      <c r="N354" s="182"/>
      <c r="O354" s="193"/>
      <c r="P354" s="404"/>
      <c r="Q354" s="385"/>
      <c r="R354" s="378"/>
    </row>
    <row r="355" spans="1:19" ht="60">
      <c r="A355" s="53"/>
      <c r="C355" s="295" t="s">
        <v>876</v>
      </c>
      <c r="D355" s="221" t="s">
        <v>0</v>
      </c>
      <c r="E355" s="221">
        <v>94275</v>
      </c>
      <c r="F355" s="222" t="s">
        <v>44</v>
      </c>
      <c r="G355" s="223" t="s">
        <v>25</v>
      </c>
      <c r="H355" s="224">
        <v>1655.59</v>
      </c>
      <c r="I355" s="225">
        <v>0</v>
      </c>
      <c r="J355" s="225">
        <f>ROUND(I355*H355,2)</f>
        <v>0</v>
      </c>
      <c r="K355" s="226" t="str">
        <f>IF(I355=0,"",ROUND(I355*(1+$L$2),2))</f>
        <v/>
      </c>
      <c r="L355" s="224" t="e">
        <f>ROUND(K355*H355,2)</f>
        <v>#VALUE!</v>
      </c>
      <c r="M355" s="202"/>
      <c r="N355" s="182"/>
      <c r="O355" s="399"/>
      <c r="P355" s="403"/>
      <c r="R355" s="401"/>
      <c r="S355" s="402"/>
    </row>
    <row r="356" spans="1:19" ht="60">
      <c r="A356" s="53"/>
      <c r="C356" s="295" t="s">
        <v>1375</v>
      </c>
      <c r="D356" s="221" t="s">
        <v>0</v>
      </c>
      <c r="E356" s="221">
        <v>94276</v>
      </c>
      <c r="F356" s="222" t="s">
        <v>45</v>
      </c>
      <c r="G356" s="223" t="s">
        <v>25</v>
      </c>
      <c r="H356" s="224">
        <v>112.61</v>
      </c>
      <c r="I356" s="225">
        <v>0</v>
      </c>
      <c r="J356" s="225">
        <f>ROUND(I356*H356,2)</f>
        <v>0</v>
      </c>
      <c r="K356" s="226" t="str">
        <f>IF(I356=0,"",ROUND(I356*(1+$L$2),2))</f>
        <v/>
      </c>
      <c r="L356" s="224" t="e">
        <f>ROUND(K356*H356,2)</f>
        <v>#VALUE!</v>
      </c>
      <c r="M356" s="202"/>
      <c r="N356" s="182"/>
      <c r="O356" s="399"/>
      <c r="P356" s="403"/>
      <c r="R356" s="401"/>
      <c r="S356" s="402"/>
    </row>
    <row r="357" spans="1:19" ht="30">
      <c r="A357" s="53"/>
      <c r="C357" s="295" t="s">
        <v>1376</v>
      </c>
      <c r="D357" s="221" t="s">
        <v>0</v>
      </c>
      <c r="E357" s="221">
        <v>102498</v>
      </c>
      <c r="F357" s="222" t="s">
        <v>65</v>
      </c>
      <c r="G357" s="223" t="s">
        <v>25</v>
      </c>
      <c r="H357" s="224">
        <v>1768.2</v>
      </c>
      <c r="I357" s="225">
        <v>0</v>
      </c>
      <c r="J357" s="225">
        <f>ROUND(I357*H357,2)</f>
        <v>0</v>
      </c>
      <c r="K357" s="226" t="str">
        <f>IF(I357=0,"",ROUND(I357*(1+$L$2),2))</f>
        <v/>
      </c>
      <c r="L357" s="224" t="e">
        <f>ROUND(K357*H357,2)</f>
        <v>#VALUE!</v>
      </c>
      <c r="M357" s="202"/>
      <c r="N357" s="182"/>
      <c r="O357" s="399"/>
      <c r="P357" s="403"/>
      <c r="R357" s="401"/>
      <c r="S357" s="402"/>
    </row>
    <row r="358" spans="1:19" ht="30" customHeight="1">
      <c r="A358" s="53"/>
      <c r="C358" s="294" t="s">
        <v>877</v>
      </c>
      <c r="D358" s="216"/>
      <c r="E358" s="217"/>
      <c r="F358" s="218" t="s">
        <v>834</v>
      </c>
      <c r="G358" s="217"/>
      <c r="H358" s="219"/>
      <c r="I358" s="219"/>
      <c r="J358" s="220">
        <f>SUBTOTAL(9,J359:J359)</f>
        <v>0</v>
      </c>
      <c r="K358" s="219" t="s">
        <v>5</v>
      </c>
      <c r="L358" s="220" t="e">
        <f>SUBTOTAL(9,L359:L359)</f>
        <v>#VALUE!</v>
      </c>
      <c r="M358" s="201"/>
      <c r="N358" s="182"/>
      <c r="O358" s="193"/>
      <c r="P358" s="404"/>
      <c r="Q358" s="385"/>
      <c r="R358" s="378"/>
    </row>
    <row r="359" spans="1:19" ht="60">
      <c r="A359" s="53"/>
      <c r="C359" s="295" t="s">
        <v>878</v>
      </c>
      <c r="D359" s="221" t="s">
        <v>0</v>
      </c>
      <c r="E359" s="221">
        <v>106460</v>
      </c>
      <c r="F359" s="222" t="s">
        <v>297</v>
      </c>
      <c r="G359" s="223" t="s">
        <v>25</v>
      </c>
      <c r="H359" s="224">
        <v>296</v>
      </c>
      <c r="I359" s="225">
        <v>0</v>
      </c>
      <c r="J359" s="225">
        <f>ROUND(I359*H359,2)</f>
        <v>0</v>
      </c>
      <c r="K359" s="226" t="str">
        <f>IF(I359=0,"",ROUND(I359*(1+$L$2),2))</f>
        <v/>
      </c>
      <c r="L359" s="224" t="e">
        <f>ROUND(K359*H359,2)</f>
        <v>#VALUE!</v>
      </c>
      <c r="M359" s="202"/>
      <c r="N359" s="182"/>
      <c r="O359" s="399"/>
      <c r="P359" s="403"/>
      <c r="R359" s="401"/>
      <c r="S359" s="402"/>
    </row>
    <row r="360" spans="1:19" ht="30" customHeight="1">
      <c r="A360" s="53"/>
      <c r="C360" s="293">
        <v>14</v>
      </c>
      <c r="D360" s="211"/>
      <c r="E360" s="212"/>
      <c r="F360" s="213" t="s">
        <v>1289</v>
      </c>
      <c r="G360" s="212"/>
      <c r="H360" s="214"/>
      <c r="I360" s="214"/>
      <c r="J360" s="215">
        <f>SUBTOTAL(9,J361:J546)</f>
        <v>0</v>
      </c>
      <c r="K360" s="214" t="s">
        <v>5</v>
      </c>
      <c r="L360" s="215" t="e">
        <f>SUBTOTAL(9,L361:L546)</f>
        <v>#VALUE!</v>
      </c>
      <c r="M360" s="201"/>
      <c r="N360" s="182"/>
      <c r="P360" s="404"/>
    </row>
    <row r="361" spans="1:19" ht="30" customHeight="1">
      <c r="A361" s="53"/>
      <c r="C361" s="294" t="s">
        <v>929</v>
      </c>
      <c r="D361" s="216"/>
      <c r="E361" s="217"/>
      <c r="F361" s="218" t="s">
        <v>930</v>
      </c>
      <c r="G361" s="217"/>
      <c r="H361" s="219"/>
      <c r="I361" s="219"/>
      <c r="J361" s="220">
        <f>SUBTOTAL(9,J362:J441)</f>
        <v>0</v>
      </c>
      <c r="K361" s="219" t="s">
        <v>5</v>
      </c>
      <c r="L361" s="220" t="e">
        <f>SUBTOTAL(9,L362:L441)</f>
        <v>#VALUE!</v>
      </c>
      <c r="M361" s="201"/>
      <c r="N361" s="182"/>
      <c r="O361" s="193"/>
      <c r="P361" s="398"/>
      <c r="R361" s="378"/>
    </row>
    <row r="362" spans="1:19" ht="30" customHeight="1">
      <c r="A362" s="53"/>
      <c r="C362" s="320" t="s">
        <v>931</v>
      </c>
      <c r="D362" s="321"/>
      <c r="E362" s="221"/>
      <c r="F362" s="322" t="s">
        <v>932</v>
      </c>
      <c r="G362" s="221"/>
      <c r="H362" s="225"/>
      <c r="I362" s="225"/>
      <c r="J362" s="323">
        <f>SUBTOTAL(9,J363:J370)</f>
        <v>0</v>
      </c>
      <c r="K362" s="225" t="s">
        <v>5</v>
      </c>
      <c r="L362" s="323" t="e">
        <f>SUBTOTAL(9,L363:L370)</f>
        <v>#VALUE!</v>
      </c>
      <c r="M362" s="201"/>
      <c r="N362" s="182"/>
      <c r="O362" s="193"/>
      <c r="Q362" s="385"/>
      <c r="R362" s="378"/>
    </row>
    <row r="363" spans="1:19" ht="23.25" customHeight="1">
      <c r="A363" s="53"/>
      <c r="C363" s="295" t="s">
        <v>933</v>
      </c>
      <c r="D363" s="221" t="s">
        <v>116</v>
      </c>
      <c r="E363" s="221">
        <v>95</v>
      </c>
      <c r="F363" s="222" t="s">
        <v>934</v>
      </c>
      <c r="G363" s="223" t="s">
        <v>14</v>
      </c>
      <c r="H363" s="224">
        <v>1</v>
      </c>
      <c r="I363" s="225">
        <v>0</v>
      </c>
      <c r="J363" s="225">
        <f t="shared" ref="J363:J370" si="54">ROUND(I363*H363,2)</f>
        <v>0</v>
      </c>
      <c r="K363" s="226" t="str">
        <f t="shared" ref="K363:K370" si="55">IF(I363=0,"",ROUND(I363*(1+$L$2),2))</f>
        <v/>
      </c>
      <c r="L363" s="224" t="e">
        <f t="shared" ref="L363:L370" si="56">ROUND(K363*H363,2)</f>
        <v>#VALUE!</v>
      </c>
      <c r="M363" s="202"/>
      <c r="N363" s="182"/>
      <c r="O363" s="399"/>
      <c r="P363" s="400"/>
      <c r="R363" s="401"/>
      <c r="S363" s="402"/>
    </row>
    <row r="364" spans="1:19" ht="24.75" customHeight="1">
      <c r="A364" s="53"/>
      <c r="C364" s="295" t="s">
        <v>935</v>
      </c>
      <c r="D364" s="221" t="s">
        <v>116</v>
      </c>
      <c r="E364" s="221">
        <v>97</v>
      </c>
      <c r="F364" s="222" t="s">
        <v>936</v>
      </c>
      <c r="G364" s="223" t="s">
        <v>14</v>
      </c>
      <c r="H364" s="224">
        <v>1</v>
      </c>
      <c r="I364" s="225">
        <v>0</v>
      </c>
      <c r="J364" s="225">
        <f t="shared" si="54"/>
        <v>0</v>
      </c>
      <c r="K364" s="226" t="str">
        <f t="shared" si="55"/>
        <v/>
      </c>
      <c r="L364" s="224" t="e">
        <f t="shared" si="56"/>
        <v>#VALUE!</v>
      </c>
      <c r="M364" s="202"/>
      <c r="N364" s="182"/>
      <c r="O364" s="399"/>
      <c r="P364" s="400"/>
      <c r="R364" s="401"/>
      <c r="S364" s="402"/>
    </row>
    <row r="365" spans="1:19" ht="30">
      <c r="A365" s="53"/>
      <c r="C365" s="295" t="s">
        <v>937</v>
      </c>
      <c r="D365" s="221" t="s">
        <v>116</v>
      </c>
      <c r="E365" s="221">
        <v>110</v>
      </c>
      <c r="F365" s="222" t="s">
        <v>938</v>
      </c>
      <c r="G365" s="223" t="s">
        <v>14</v>
      </c>
      <c r="H365" s="224">
        <v>1</v>
      </c>
      <c r="I365" s="225">
        <v>0</v>
      </c>
      <c r="J365" s="225">
        <f t="shared" si="54"/>
        <v>0</v>
      </c>
      <c r="K365" s="226" t="str">
        <f t="shared" si="55"/>
        <v/>
      </c>
      <c r="L365" s="224" t="e">
        <f t="shared" si="56"/>
        <v>#VALUE!</v>
      </c>
      <c r="M365" s="202"/>
      <c r="N365" s="182"/>
      <c r="O365" s="399"/>
      <c r="P365" s="400"/>
      <c r="R365" s="401"/>
      <c r="S365" s="402"/>
    </row>
    <row r="366" spans="1:19" ht="30">
      <c r="A366" s="53"/>
      <c r="C366" s="295" t="s">
        <v>939</v>
      </c>
      <c r="D366" s="221" t="s">
        <v>116</v>
      </c>
      <c r="E366" s="221">
        <v>113</v>
      </c>
      <c r="F366" s="222" t="s">
        <v>940</v>
      </c>
      <c r="G366" s="223" t="s">
        <v>14</v>
      </c>
      <c r="H366" s="224">
        <v>1</v>
      </c>
      <c r="I366" s="225">
        <v>0</v>
      </c>
      <c r="J366" s="225">
        <f t="shared" si="54"/>
        <v>0</v>
      </c>
      <c r="K366" s="226" t="str">
        <f t="shared" si="55"/>
        <v/>
      </c>
      <c r="L366" s="224" t="e">
        <f t="shared" si="56"/>
        <v>#VALUE!</v>
      </c>
      <c r="M366" s="202"/>
      <c r="N366" s="182"/>
      <c r="O366" s="399"/>
      <c r="P366" s="400"/>
      <c r="R366" s="401"/>
      <c r="S366" s="402"/>
    </row>
    <row r="367" spans="1:19" ht="30">
      <c r="A367" s="53"/>
      <c r="C367" s="295" t="s">
        <v>941</v>
      </c>
      <c r="D367" s="221" t="s">
        <v>116</v>
      </c>
      <c r="E367" s="221">
        <v>116</v>
      </c>
      <c r="F367" s="222" t="s">
        <v>942</v>
      </c>
      <c r="G367" s="223" t="s">
        <v>14</v>
      </c>
      <c r="H367" s="224">
        <v>1</v>
      </c>
      <c r="I367" s="225">
        <v>0</v>
      </c>
      <c r="J367" s="225">
        <f t="shared" si="54"/>
        <v>0</v>
      </c>
      <c r="K367" s="226" t="str">
        <f t="shared" si="55"/>
        <v/>
      </c>
      <c r="L367" s="224" t="e">
        <f t="shared" si="56"/>
        <v>#VALUE!</v>
      </c>
      <c r="M367" s="202"/>
      <c r="N367" s="182"/>
      <c r="O367" s="399"/>
      <c r="P367" s="400"/>
      <c r="R367" s="401"/>
      <c r="S367" s="402"/>
    </row>
    <row r="368" spans="1:19" ht="24.9" customHeight="1">
      <c r="A368" s="53"/>
      <c r="C368" s="295" t="s">
        <v>943</v>
      </c>
      <c r="D368" s="221" t="s">
        <v>116</v>
      </c>
      <c r="E368" s="221">
        <v>122</v>
      </c>
      <c r="F368" s="222" t="s">
        <v>944</v>
      </c>
      <c r="G368" s="223" t="s">
        <v>14</v>
      </c>
      <c r="H368" s="224">
        <v>1</v>
      </c>
      <c r="I368" s="225">
        <v>0</v>
      </c>
      <c r="J368" s="225">
        <f t="shared" si="54"/>
        <v>0</v>
      </c>
      <c r="K368" s="226" t="str">
        <f t="shared" si="55"/>
        <v/>
      </c>
      <c r="L368" s="224" t="e">
        <f t="shared" si="56"/>
        <v>#VALUE!</v>
      </c>
      <c r="M368" s="202"/>
      <c r="N368" s="182"/>
      <c r="O368" s="399"/>
      <c r="P368" s="400"/>
      <c r="R368" s="401"/>
      <c r="S368" s="402"/>
    </row>
    <row r="369" spans="1:19" ht="30">
      <c r="A369" s="53"/>
      <c r="C369" s="295" t="s">
        <v>945</v>
      </c>
      <c r="D369" s="221" t="s">
        <v>129</v>
      </c>
      <c r="E369" s="221">
        <v>7741</v>
      </c>
      <c r="F369" s="222" t="s">
        <v>946</v>
      </c>
      <c r="G369" s="223" t="s">
        <v>25</v>
      </c>
      <c r="H369" s="224">
        <v>1.5</v>
      </c>
      <c r="I369" s="225">
        <v>0</v>
      </c>
      <c r="J369" s="225">
        <f t="shared" si="54"/>
        <v>0</v>
      </c>
      <c r="K369" s="226" t="str">
        <f t="shared" si="55"/>
        <v/>
      </c>
      <c r="L369" s="224" t="e">
        <f t="shared" si="56"/>
        <v>#VALUE!</v>
      </c>
      <c r="M369" s="202"/>
      <c r="N369" s="182"/>
      <c r="O369" s="399"/>
      <c r="P369" s="400"/>
      <c r="R369" s="401"/>
      <c r="S369" s="402"/>
    </row>
    <row r="370" spans="1:19" ht="30">
      <c r="A370" s="53"/>
      <c r="C370" s="295" t="s">
        <v>947</v>
      </c>
      <c r="D370" s="221" t="s">
        <v>129</v>
      </c>
      <c r="E370" s="221">
        <v>7773</v>
      </c>
      <c r="F370" s="222" t="s">
        <v>948</v>
      </c>
      <c r="G370" s="223" t="s">
        <v>25</v>
      </c>
      <c r="H370" s="224">
        <v>5</v>
      </c>
      <c r="I370" s="225">
        <v>0</v>
      </c>
      <c r="J370" s="225">
        <f t="shared" si="54"/>
        <v>0</v>
      </c>
      <c r="K370" s="226" t="str">
        <f t="shared" si="55"/>
        <v/>
      </c>
      <c r="L370" s="224" t="e">
        <f t="shared" si="56"/>
        <v>#VALUE!</v>
      </c>
      <c r="M370" s="202"/>
      <c r="N370" s="182"/>
      <c r="O370" s="399"/>
      <c r="P370" s="400"/>
      <c r="R370" s="401"/>
      <c r="S370" s="402"/>
    </row>
    <row r="371" spans="1:19" ht="30" customHeight="1">
      <c r="A371" s="53"/>
      <c r="C371" s="320" t="s">
        <v>949</v>
      </c>
      <c r="D371" s="321"/>
      <c r="E371" s="221"/>
      <c r="F371" s="322" t="s">
        <v>950</v>
      </c>
      <c r="G371" s="221"/>
      <c r="H371" s="225"/>
      <c r="I371" s="225"/>
      <c r="J371" s="323">
        <f>SUBTOTAL(9,J372:J386)</f>
        <v>0</v>
      </c>
      <c r="K371" s="225" t="s">
        <v>5</v>
      </c>
      <c r="L371" s="323" t="e">
        <f>SUBTOTAL(9,L372:L386)</f>
        <v>#VALUE!</v>
      </c>
      <c r="M371" s="201"/>
      <c r="N371" s="182"/>
      <c r="O371" s="193"/>
      <c r="P371" s="400"/>
      <c r="Q371" s="385"/>
      <c r="R371" s="378"/>
    </row>
    <row r="372" spans="1:19" ht="23.25" customHeight="1">
      <c r="A372" s="53"/>
      <c r="C372" s="295" t="s">
        <v>951</v>
      </c>
      <c r="D372" s="221" t="s">
        <v>116</v>
      </c>
      <c r="E372" s="221">
        <v>292</v>
      </c>
      <c r="F372" s="222" t="s">
        <v>952</v>
      </c>
      <c r="G372" s="223" t="s">
        <v>14</v>
      </c>
      <c r="H372" s="224">
        <v>1</v>
      </c>
      <c r="I372" s="225">
        <v>0</v>
      </c>
      <c r="J372" s="225">
        <f t="shared" ref="J372:J386" si="57">ROUND(I372*H372,2)</f>
        <v>0</v>
      </c>
      <c r="K372" s="226" t="str">
        <f t="shared" ref="K372:K386" si="58">IF(I372=0,"",ROUND(I372*(1+$L$2),2))</f>
        <v/>
      </c>
      <c r="L372" s="224" t="e">
        <f t="shared" ref="L372:L386" si="59">ROUND(K372*H372,2)</f>
        <v>#VALUE!</v>
      </c>
      <c r="M372" s="202"/>
      <c r="N372" s="182"/>
      <c r="O372" s="399"/>
      <c r="P372" s="400"/>
      <c r="R372" s="401"/>
      <c r="S372" s="402"/>
    </row>
    <row r="373" spans="1:19" ht="24.75" customHeight="1">
      <c r="A373" s="53"/>
      <c r="C373" s="295" t="s">
        <v>953</v>
      </c>
      <c r="D373" s="221" t="s">
        <v>116</v>
      </c>
      <c r="E373" s="221">
        <v>293</v>
      </c>
      <c r="F373" s="222" t="s">
        <v>954</v>
      </c>
      <c r="G373" s="223" t="s">
        <v>14</v>
      </c>
      <c r="H373" s="224">
        <v>3</v>
      </c>
      <c r="I373" s="225">
        <v>0</v>
      </c>
      <c r="J373" s="225">
        <f t="shared" si="57"/>
        <v>0</v>
      </c>
      <c r="K373" s="226" t="str">
        <f t="shared" si="58"/>
        <v/>
      </c>
      <c r="L373" s="224" t="e">
        <f t="shared" si="59"/>
        <v>#VALUE!</v>
      </c>
      <c r="M373" s="202"/>
      <c r="N373" s="182"/>
      <c r="O373" s="399"/>
      <c r="P373" s="400"/>
      <c r="R373" s="401"/>
      <c r="S373" s="402"/>
    </row>
    <row r="374" spans="1:19" ht="24.9" customHeight="1">
      <c r="A374" s="53"/>
      <c r="C374" s="295" t="s">
        <v>955</v>
      </c>
      <c r="D374" s="221" t="s">
        <v>116</v>
      </c>
      <c r="E374" s="221">
        <v>294</v>
      </c>
      <c r="F374" s="222" t="s">
        <v>956</v>
      </c>
      <c r="G374" s="223" t="s">
        <v>14</v>
      </c>
      <c r="H374" s="224">
        <v>1</v>
      </c>
      <c r="I374" s="225">
        <v>0</v>
      </c>
      <c r="J374" s="225">
        <f t="shared" si="57"/>
        <v>0</v>
      </c>
      <c r="K374" s="226" t="str">
        <f t="shared" si="58"/>
        <v/>
      </c>
      <c r="L374" s="224" t="e">
        <f t="shared" si="59"/>
        <v>#VALUE!</v>
      </c>
      <c r="M374" s="202"/>
      <c r="N374" s="182"/>
      <c r="O374" s="399"/>
      <c r="P374" s="400"/>
      <c r="R374" s="401"/>
      <c r="S374" s="402"/>
    </row>
    <row r="375" spans="1:19" ht="24.9" customHeight="1">
      <c r="A375" s="53"/>
      <c r="C375" s="295" t="s">
        <v>957</v>
      </c>
      <c r="D375" s="221" t="s">
        <v>116</v>
      </c>
      <c r="E375" s="221">
        <v>295</v>
      </c>
      <c r="F375" s="222" t="s">
        <v>958</v>
      </c>
      <c r="G375" s="223" t="s">
        <v>14</v>
      </c>
      <c r="H375" s="224">
        <v>2</v>
      </c>
      <c r="I375" s="225">
        <v>0</v>
      </c>
      <c r="J375" s="225">
        <f t="shared" si="57"/>
        <v>0</v>
      </c>
      <c r="K375" s="226" t="str">
        <f t="shared" si="58"/>
        <v/>
      </c>
      <c r="L375" s="224" t="e">
        <f t="shared" si="59"/>
        <v>#VALUE!</v>
      </c>
      <c r="M375" s="202"/>
      <c r="N375" s="182"/>
      <c r="O375" s="399"/>
      <c r="P375" s="400"/>
      <c r="R375" s="401"/>
      <c r="S375" s="402"/>
    </row>
    <row r="376" spans="1:19" ht="24.9" customHeight="1">
      <c r="A376" s="53"/>
      <c r="C376" s="295" t="s">
        <v>959</v>
      </c>
      <c r="D376" s="221" t="s">
        <v>129</v>
      </c>
      <c r="E376" s="221">
        <v>44510</v>
      </c>
      <c r="F376" s="222" t="s">
        <v>960</v>
      </c>
      <c r="G376" s="223" t="s">
        <v>17</v>
      </c>
      <c r="H376" s="224">
        <v>0.15</v>
      </c>
      <c r="I376" s="225">
        <v>0</v>
      </c>
      <c r="J376" s="225">
        <f t="shared" si="57"/>
        <v>0</v>
      </c>
      <c r="K376" s="226" t="str">
        <f t="shared" si="58"/>
        <v/>
      </c>
      <c r="L376" s="224" t="e">
        <f t="shared" si="59"/>
        <v>#VALUE!</v>
      </c>
      <c r="M376" s="202"/>
      <c r="N376" s="182"/>
      <c r="O376" s="399"/>
      <c r="P376" s="400"/>
      <c r="R376" s="401"/>
      <c r="S376" s="402"/>
    </row>
    <row r="377" spans="1:19" ht="24.9" customHeight="1">
      <c r="A377" s="53"/>
      <c r="C377" s="295" t="s">
        <v>961</v>
      </c>
      <c r="D377" s="221" t="s">
        <v>116</v>
      </c>
      <c r="E377" s="221">
        <v>298</v>
      </c>
      <c r="F377" s="222" t="s">
        <v>962</v>
      </c>
      <c r="G377" s="223" t="s">
        <v>14</v>
      </c>
      <c r="H377" s="224">
        <v>1</v>
      </c>
      <c r="I377" s="225">
        <v>0</v>
      </c>
      <c r="J377" s="225">
        <f t="shared" si="57"/>
        <v>0</v>
      </c>
      <c r="K377" s="226" t="str">
        <f t="shared" si="58"/>
        <v/>
      </c>
      <c r="L377" s="224" t="e">
        <f t="shared" si="59"/>
        <v>#VALUE!</v>
      </c>
      <c r="M377" s="202"/>
      <c r="N377" s="182"/>
      <c r="O377" s="399"/>
      <c r="P377" s="400"/>
      <c r="R377" s="401"/>
      <c r="S377" s="402"/>
    </row>
    <row r="378" spans="1:19" ht="30">
      <c r="A378" s="53"/>
      <c r="C378" s="295" t="s">
        <v>963</v>
      </c>
      <c r="D378" s="221" t="s">
        <v>116</v>
      </c>
      <c r="E378" s="221">
        <v>309</v>
      </c>
      <c r="F378" s="222" t="s">
        <v>964</v>
      </c>
      <c r="G378" s="223" t="s">
        <v>14</v>
      </c>
      <c r="H378" s="224">
        <v>1</v>
      </c>
      <c r="I378" s="225">
        <v>0</v>
      </c>
      <c r="J378" s="225">
        <f t="shared" si="57"/>
        <v>0</v>
      </c>
      <c r="K378" s="226" t="str">
        <f t="shared" si="58"/>
        <v/>
      </c>
      <c r="L378" s="224" t="e">
        <f t="shared" si="59"/>
        <v>#VALUE!</v>
      </c>
      <c r="M378" s="202"/>
      <c r="N378" s="182"/>
      <c r="O378" s="399"/>
      <c r="P378" s="400"/>
      <c r="R378" s="401"/>
      <c r="S378" s="402"/>
    </row>
    <row r="379" spans="1:19" ht="30">
      <c r="A379" s="53"/>
      <c r="C379" s="295" t="s">
        <v>965</v>
      </c>
      <c r="D379" s="221" t="s">
        <v>116</v>
      </c>
      <c r="E379" s="221">
        <v>167</v>
      </c>
      <c r="F379" s="222" t="s">
        <v>966</v>
      </c>
      <c r="G379" s="223" t="s">
        <v>14</v>
      </c>
      <c r="H379" s="224">
        <v>1</v>
      </c>
      <c r="I379" s="225">
        <v>0</v>
      </c>
      <c r="J379" s="225">
        <f t="shared" si="57"/>
        <v>0</v>
      </c>
      <c r="K379" s="226" t="str">
        <f t="shared" si="58"/>
        <v/>
      </c>
      <c r="L379" s="224" t="e">
        <f t="shared" si="59"/>
        <v>#VALUE!</v>
      </c>
      <c r="M379" s="202"/>
      <c r="N379" s="182"/>
      <c r="O379" s="399"/>
      <c r="P379" s="400"/>
      <c r="R379" s="401"/>
      <c r="S379" s="402"/>
    </row>
    <row r="380" spans="1:19" ht="30">
      <c r="A380" s="53"/>
      <c r="C380" s="295" t="s">
        <v>967</v>
      </c>
      <c r="D380" s="221" t="s">
        <v>116</v>
      </c>
      <c r="E380" s="221">
        <v>168</v>
      </c>
      <c r="F380" s="222" t="s">
        <v>968</v>
      </c>
      <c r="G380" s="223" t="s">
        <v>14</v>
      </c>
      <c r="H380" s="224">
        <v>2</v>
      </c>
      <c r="I380" s="225">
        <v>0</v>
      </c>
      <c r="J380" s="225">
        <f t="shared" si="57"/>
        <v>0</v>
      </c>
      <c r="K380" s="226" t="str">
        <f t="shared" si="58"/>
        <v/>
      </c>
      <c r="L380" s="224" t="e">
        <f t="shared" si="59"/>
        <v>#VALUE!</v>
      </c>
      <c r="M380" s="202"/>
      <c r="N380" s="182"/>
      <c r="O380" s="399"/>
      <c r="P380" s="400"/>
      <c r="R380" s="401"/>
      <c r="S380" s="402"/>
    </row>
    <row r="381" spans="1:19" ht="24.9" customHeight="1">
      <c r="A381" s="53"/>
      <c r="C381" s="295" t="s">
        <v>969</v>
      </c>
      <c r="D381" s="221" t="s">
        <v>116</v>
      </c>
      <c r="E381" s="221">
        <v>178</v>
      </c>
      <c r="F381" s="222" t="s">
        <v>970</v>
      </c>
      <c r="G381" s="223" t="s">
        <v>14</v>
      </c>
      <c r="H381" s="224">
        <v>2</v>
      </c>
      <c r="I381" s="225">
        <v>0</v>
      </c>
      <c r="J381" s="225">
        <f t="shared" si="57"/>
        <v>0</v>
      </c>
      <c r="K381" s="226" t="str">
        <f t="shared" si="58"/>
        <v/>
      </c>
      <c r="L381" s="224" t="e">
        <f t="shared" si="59"/>
        <v>#VALUE!</v>
      </c>
      <c r="M381" s="202"/>
      <c r="N381" s="182"/>
      <c r="O381" s="399"/>
      <c r="P381" s="400"/>
      <c r="R381" s="401"/>
      <c r="S381" s="402"/>
    </row>
    <row r="382" spans="1:19" ht="30">
      <c r="A382" s="53"/>
      <c r="C382" s="295" t="s">
        <v>971</v>
      </c>
      <c r="D382" s="221" t="s">
        <v>116</v>
      </c>
      <c r="E382" s="221">
        <v>296</v>
      </c>
      <c r="F382" s="222" t="s">
        <v>972</v>
      </c>
      <c r="G382" s="223" t="s">
        <v>14</v>
      </c>
      <c r="H382" s="224">
        <v>2</v>
      </c>
      <c r="I382" s="225">
        <v>0</v>
      </c>
      <c r="J382" s="225">
        <f t="shared" si="57"/>
        <v>0</v>
      </c>
      <c r="K382" s="226" t="str">
        <f t="shared" si="58"/>
        <v/>
      </c>
      <c r="L382" s="224" t="e">
        <f t="shared" si="59"/>
        <v>#VALUE!</v>
      </c>
      <c r="M382" s="202"/>
      <c r="N382" s="182"/>
      <c r="O382" s="399"/>
      <c r="P382" s="400"/>
      <c r="R382" s="401"/>
      <c r="S382" s="402"/>
    </row>
    <row r="383" spans="1:19" ht="45">
      <c r="A383" s="53"/>
      <c r="C383" s="295" t="s">
        <v>973</v>
      </c>
      <c r="D383" s="221" t="s">
        <v>116</v>
      </c>
      <c r="E383" s="221">
        <v>297</v>
      </c>
      <c r="F383" s="222" t="s">
        <v>974</v>
      </c>
      <c r="G383" s="223" t="s">
        <v>14</v>
      </c>
      <c r="H383" s="224">
        <v>2</v>
      </c>
      <c r="I383" s="225">
        <v>0</v>
      </c>
      <c r="J383" s="225">
        <f t="shared" si="57"/>
        <v>0</v>
      </c>
      <c r="K383" s="226" t="str">
        <f t="shared" si="58"/>
        <v/>
      </c>
      <c r="L383" s="224" t="e">
        <f t="shared" si="59"/>
        <v>#VALUE!</v>
      </c>
      <c r="M383" s="202"/>
      <c r="N383" s="182"/>
      <c r="O383" s="399"/>
      <c r="P383" s="400"/>
      <c r="R383" s="401"/>
      <c r="S383" s="402"/>
    </row>
    <row r="384" spans="1:19" ht="30">
      <c r="A384" s="53"/>
      <c r="C384" s="295" t="s">
        <v>975</v>
      </c>
      <c r="D384" s="221" t="s">
        <v>116</v>
      </c>
      <c r="E384" s="221">
        <v>192</v>
      </c>
      <c r="F384" s="222" t="s">
        <v>976</v>
      </c>
      <c r="G384" s="223" t="s">
        <v>14</v>
      </c>
      <c r="H384" s="224">
        <v>1</v>
      </c>
      <c r="I384" s="225">
        <v>0</v>
      </c>
      <c r="J384" s="225">
        <f t="shared" si="57"/>
        <v>0</v>
      </c>
      <c r="K384" s="226" t="str">
        <f t="shared" si="58"/>
        <v/>
      </c>
      <c r="L384" s="224" t="e">
        <f t="shared" si="59"/>
        <v>#VALUE!</v>
      </c>
      <c r="M384" s="202"/>
      <c r="N384" s="182"/>
      <c r="O384" s="399"/>
      <c r="P384" s="400"/>
      <c r="R384" s="401"/>
      <c r="S384" s="402"/>
    </row>
    <row r="385" spans="1:19" ht="24.9" customHeight="1">
      <c r="A385" s="53"/>
      <c r="C385" s="295" t="s">
        <v>977</v>
      </c>
      <c r="D385" s="221" t="s">
        <v>129</v>
      </c>
      <c r="E385" s="221">
        <v>9836</v>
      </c>
      <c r="F385" s="222" t="s">
        <v>978</v>
      </c>
      <c r="G385" s="223" t="s">
        <v>25</v>
      </c>
      <c r="H385" s="224">
        <v>6.45</v>
      </c>
      <c r="I385" s="225">
        <v>0</v>
      </c>
      <c r="J385" s="225">
        <f t="shared" si="57"/>
        <v>0</v>
      </c>
      <c r="K385" s="226" t="str">
        <f t="shared" si="58"/>
        <v/>
      </c>
      <c r="L385" s="224" t="e">
        <f t="shared" si="59"/>
        <v>#VALUE!</v>
      </c>
      <c r="M385" s="202"/>
      <c r="N385" s="182"/>
      <c r="O385" s="399"/>
      <c r="P385" s="400"/>
      <c r="R385" s="401"/>
      <c r="S385" s="402"/>
    </row>
    <row r="386" spans="1:19" ht="24.9" customHeight="1">
      <c r="A386" s="53"/>
      <c r="C386" s="295" t="s">
        <v>979</v>
      </c>
      <c r="D386" s="221" t="s">
        <v>116</v>
      </c>
      <c r="E386" s="221">
        <v>331</v>
      </c>
      <c r="F386" s="222" t="s">
        <v>980</v>
      </c>
      <c r="G386" s="223" t="s">
        <v>14</v>
      </c>
      <c r="H386" s="224">
        <v>1</v>
      </c>
      <c r="I386" s="225">
        <v>0</v>
      </c>
      <c r="J386" s="225">
        <f t="shared" si="57"/>
        <v>0</v>
      </c>
      <c r="K386" s="226" t="str">
        <f t="shared" si="58"/>
        <v/>
      </c>
      <c r="L386" s="224" t="e">
        <f t="shared" si="59"/>
        <v>#VALUE!</v>
      </c>
      <c r="M386" s="202"/>
      <c r="N386" s="182"/>
      <c r="O386" s="399"/>
      <c r="P386" s="400"/>
      <c r="R386" s="401"/>
      <c r="S386" s="402"/>
    </row>
    <row r="387" spans="1:19" ht="30" customHeight="1">
      <c r="A387" s="53"/>
      <c r="C387" s="320" t="s">
        <v>981</v>
      </c>
      <c r="D387" s="321"/>
      <c r="E387" s="221"/>
      <c r="F387" s="322" t="s">
        <v>982</v>
      </c>
      <c r="G387" s="221"/>
      <c r="H387" s="225"/>
      <c r="I387" s="225"/>
      <c r="J387" s="323">
        <f>SUBTOTAL(9,J388:J401)</f>
        <v>0</v>
      </c>
      <c r="K387" s="225" t="s">
        <v>5</v>
      </c>
      <c r="L387" s="323" t="e">
        <f>SUBTOTAL(9,L388:L401)</f>
        <v>#VALUE!</v>
      </c>
      <c r="M387" s="201"/>
      <c r="N387" s="182"/>
      <c r="O387" s="193"/>
      <c r="P387" s="400"/>
      <c r="Q387" s="385"/>
      <c r="R387" s="378"/>
    </row>
    <row r="388" spans="1:19" ht="75">
      <c r="A388" s="53"/>
      <c r="C388" s="295" t="s">
        <v>983</v>
      </c>
      <c r="D388" s="221" t="s">
        <v>116</v>
      </c>
      <c r="E388" s="221">
        <v>200</v>
      </c>
      <c r="F388" s="222" t="s">
        <v>1263</v>
      </c>
      <c r="G388" s="223" t="s">
        <v>18</v>
      </c>
      <c r="H388" s="224">
        <v>2</v>
      </c>
      <c r="I388" s="225">
        <v>0</v>
      </c>
      <c r="J388" s="225">
        <f t="shared" ref="J388:J401" si="60">ROUND(I388*H388,2)</f>
        <v>0</v>
      </c>
      <c r="K388" s="226" t="str">
        <f t="shared" ref="K388:K401" si="61">IF(I388=0,"",ROUND(I388*(1+$L$2),2))</f>
        <v/>
      </c>
      <c r="L388" s="224" t="e">
        <f t="shared" ref="L388:L401" si="62">ROUND(K388*H388,2)</f>
        <v>#VALUE!</v>
      </c>
      <c r="M388" s="202"/>
      <c r="N388" s="182"/>
      <c r="O388" s="399"/>
      <c r="P388" s="400"/>
      <c r="R388" s="401"/>
      <c r="S388" s="402"/>
    </row>
    <row r="389" spans="1:19" ht="30">
      <c r="A389" s="53"/>
      <c r="C389" s="295" t="s">
        <v>984</v>
      </c>
      <c r="D389" s="221" t="s">
        <v>116</v>
      </c>
      <c r="E389" s="221">
        <v>203</v>
      </c>
      <c r="F389" s="222" t="s">
        <v>985</v>
      </c>
      <c r="G389" s="223" t="s">
        <v>14</v>
      </c>
      <c r="H389" s="224">
        <v>3</v>
      </c>
      <c r="I389" s="225">
        <v>0</v>
      </c>
      <c r="J389" s="225">
        <f t="shared" si="60"/>
        <v>0</v>
      </c>
      <c r="K389" s="226" t="str">
        <f t="shared" si="61"/>
        <v/>
      </c>
      <c r="L389" s="224" t="e">
        <f t="shared" si="62"/>
        <v>#VALUE!</v>
      </c>
      <c r="M389" s="202"/>
      <c r="N389" s="182"/>
      <c r="O389" s="399"/>
      <c r="P389" s="400"/>
      <c r="R389" s="401"/>
      <c r="S389" s="402"/>
    </row>
    <row r="390" spans="1:19" ht="60">
      <c r="A390" s="53"/>
      <c r="C390" s="295" t="s">
        <v>986</v>
      </c>
      <c r="D390" s="221" t="s">
        <v>116</v>
      </c>
      <c r="E390" s="221">
        <v>205</v>
      </c>
      <c r="F390" s="222" t="s">
        <v>987</v>
      </c>
      <c r="G390" s="223" t="s">
        <v>14</v>
      </c>
      <c r="H390" s="224">
        <v>1</v>
      </c>
      <c r="I390" s="225">
        <v>0</v>
      </c>
      <c r="J390" s="225">
        <f t="shared" si="60"/>
        <v>0</v>
      </c>
      <c r="K390" s="226" t="str">
        <f t="shared" si="61"/>
        <v/>
      </c>
      <c r="L390" s="224" t="e">
        <f t="shared" si="62"/>
        <v>#VALUE!</v>
      </c>
      <c r="M390" s="202"/>
      <c r="N390" s="182"/>
      <c r="O390" s="399"/>
      <c r="P390" s="400"/>
      <c r="R390" s="401"/>
      <c r="S390" s="402"/>
    </row>
    <row r="391" spans="1:19" ht="24.9" customHeight="1">
      <c r="A391" s="53"/>
      <c r="C391" s="295" t="s">
        <v>988</v>
      </c>
      <c r="D391" s="221" t="s">
        <v>116</v>
      </c>
      <c r="E391" s="221">
        <v>206</v>
      </c>
      <c r="F391" s="222" t="s">
        <v>989</v>
      </c>
      <c r="G391" s="223" t="s">
        <v>14</v>
      </c>
      <c r="H391" s="224">
        <v>4</v>
      </c>
      <c r="I391" s="225">
        <v>0</v>
      </c>
      <c r="J391" s="225">
        <f t="shared" si="60"/>
        <v>0</v>
      </c>
      <c r="K391" s="226" t="str">
        <f t="shared" si="61"/>
        <v/>
      </c>
      <c r="L391" s="224" t="e">
        <f t="shared" si="62"/>
        <v>#VALUE!</v>
      </c>
      <c r="M391" s="202"/>
      <c r="N391" s="182"/>
      <c r="O391" s="399"/>
      <c r="P391" s="400"/>
      <c r="R391" s="401"/>
      <c r="S391" s="402"/>
    </row>
    <row r="392" spans="1:19" ht="30">
      <c r="A392" s="53"/>
      <c r="C392" s="295" t="s">
        <v>990</v>
      </c>
      <c r="D392" s="221" t="s">
        <v>129</v>
      </c>
      <c r="E392" s="221">
        <v>38200</v>
      </c>
      <c r="F392" s="222" t="s">
        <v>991</v>
      </c>
      <c r="G392" s="223" t="s">
        <v>31</v>
      </c>
      <c r="H392" s="224">
        <v>0.04</v>
      </c>
      <c r="I392" s="225">
        <v>0</v>
      </c>
      <c r="J392" s="225">
        <f t="shared" si="60"/>
        <v>0</v>
      </c>
      <c r="K392" s="226" t="str">
        <f t="shared" si="61"/>
        <v/>
      </c>
      <c r="L392" s="224" t="e">
        <f t="shared" si="62"/>
        <v>#VALUE!</v>
      </c>
      <c r="M392" s="202"/>
      <c r="N392" s="182"/>
      <c r="O392" s="399"/>
      <c r="P392" s="400"/>
      <c r="R392" s="401"/>
      <c r="S392" s="402"/>
    </row>
    <row r="393" spans="1:19" ht="45">
      <c r="A393" s="53"/>
      <c r="C393" s="295" t="s">
        <v>992</v>
      </c>
      <c r="D393" s="221" t="s">
        <v>116</v>
      </c>
      <c r="E393" s="221">
        <v>224</v>
      </c>
      <c r="F393" s="222" t="s">
        <v>993</v>
      </c>
      <c r="G393" s="223" t="s">
        <v>14</v>
      </c>
      <c r="H393" s="224">
        <v>1</v>
      </c>
      <c r="I393" s="225">
        <v>0</v>
      </c>
      <c r="J393" s="225">
        <f t="shared" si="60"/>
        <v>0</v>
      </c>
      <c r="K393" s="226" t="str">
        <f t="shared" si="61"/>
        <v/>
      </c>
      <c r="L393" s="224" t="e">
        <f t="shared" si="62"/>
        <v>#VALUE!</v>
      </c>
      <c r="M393" s="202"/>
      <c r="N393" s="182"/>
      <c r="O393" s="399"/>
      <c r="P393" s="400"/>
      <c r="R393" s="401"/>
      <c r="S393" s="402"/>
    </row>
    <row r="394" spans="1:19" ht="30">
      <c r="A394" s="53"/>
      <c r="C394" s="295" t="s">
        <v>994</v>
      </c>
      <c r="D394" s="221" t="s">
        <v>116</v>
      </c>
      <c r="E394" s="221">
        <v>227</v>
      </c>
      <c r="F394" s="222" t="s">
        <v>1368</v>
      </c>
      <c r="G394" s="223" t="s">
        <v>14</v>
      </c>
      <c r="H394" s="224">
        <v>2</v>
      </c>
      <c r="I394" s="225">
        <v>0</v>
      </c>
      <c r="J394" s="225">
        <f t="shared" si="60"/>
        <v>0</v>
      </c>
      <c r="K394" s="226" t="str">
        <f t="shared" si="61"/>
        <v/>
      </c>
      <c r="L394" s="224" t="e">
        <f t="shared" si="62"/>
        <v>#VALUE!</v>
      </c>
      <c r="M394" s="202"/>
      <c r="N394" s="182"/>
      <c r="O394" s="399"/>
      <c r="P394" s="400"/>
      <c r="R394" s="401"/>
      <c r="S394" s="402"/>
    </row>
    <row r="395" spans="1:19" ht="30">
      <c r="A395" s="53"/>
      <c r="C395" s="295" t="s">
        <v>995</v>
      </c>
      <c r="D395" s="221" t="s">
        <v>116</v>
      </c>
      <c r="E395" s="221">
        <v>230</v>
      </c>
      <c r="F395" s="222" t="s">
        <v>1369</v>
      </c>
      <c r="G395" s="223" t="s">
        <v>14</v>
      </c>
      <c r="H395" s="224">
        <v>1</v>
      </c>
      <c r="I395" s="225">
        <v>0</v>
      </c>
      <c r="J395" s="225">
        <f t="shared" si="60"/>
        <v>0</v>
      </c>
      <c r="K395" s="226" t="str">
        <f t="shared" si="61"/>
        <v/>
      </c>
      <c r="L395" s="224" t="e">
        <f t="shared" si="62"/>
        <v>#VALUE!</v>
      </c>
      <c r="M395" s="202"/>
      <c r="N395" s="182"/>
      <c r="O395" s="399"/>
      <c r="P395" s="400"/>
      <c r="R395" s="401"/>
      <c r="S395" s="402"/>
    </row>
    <row r="396" spans="1:19" ht="30">
      <c r="A396" s="53"/>
      <c r="C396" s="295" t="s">
        <v>996</v>
      </c>
      <c r="D396" s="221" t="s">
        <v>116</v>
      </c>
      <c r="E396" s="221">
        <v>231</v>
      </c>
      <c r="F396" s="222" t="s">
        <v>1370</v>
      </c>
      <c r="G396" s="223" t="s">
        <v>14</v>
      </c>
      <c r="H396" s="224">
        <v>1</v>
      </c>
      <c r="I396" s="225">
        <v>0</v>
      </c>
      <c r="J396" s="225">
        <f t="shared" si="60"/>
        <v>0</v>
      </c>
      <c r="K396" s="226" t="str">
        <f t="shared" si="61"/>
        <v/>
      </c>
      <c r="L396" s="224" t="e">
        <f t="shared" si="62"/>
        <v>#VALUE!</v>
      </c>
      <c r="M396" s="202"/>
      <c r="N396" s="182"/>
      <c r="O396" s="399"/>
      <c r="P396" s="400"/>
      <c r="R396" s="401"/>
      <c r="S396" s="402"/>
    </row>
    <row r="397" spans="1:19" ht="30">
      <c r="A397" s="53"/>
      <c r="C397" s="295" t="s">
        <v>997</v>
      </c>
      <c r="D397" s="221" t="s">
        <v>116</v>
      </c>
      <c r="E397" s="221">
        <v>232</v>
      </c>
      <c r="F397" s="222" t="s">
        <v>1371</v>
      </c>
      <c r="G397" s="223" t="s">
        <v>14</v>
      </c>
      <c r="H397" s="224">
        <v>1</v>
      </c>
      <c r="I397" s="225">
        <v>0</v>
      </c>
      <c r="J397" s="225">
        <f t="shared" si="60"/>
        <v>0</v>
      </c>
      <c r="K397" s="226" t="str">
        <f t="shared" si="61"/>
        <v/>
      </c>
      <c r="L397" s="224" t="e">
        <f t="shared" si="62"/>
        <v>#VALUE!</v>
      </c>
      <c r="M397" s="202"/>
      <c r="N397" s="182"/>
      <c r="O397" s="399"/>
      <c r="P397" s="400"/>
      <c r="R397" s="401"/>
      <c r="S397" s="402"/>
    </row>
    <row r="398" spans="1:19" ht="30">
      <c r="A398" s="53"/>
      <c r="C398" s="295" t="s">
        <v>998</v>
      </c>
      <c r="D398" s="221" t="s">
        <v>116</v>
      </c>
      <c r="E398" s="221">
        <v>241</v>
      </c>
      <c r="F398" s="222" t="s">
        <v>999</v>
      </c>
      <c r="G398" s="223" t="s">
        <v>14</v>
      </c>
      <c r="H398" s="224">
        <v>68</v>
      </c>
      <c r="I398" s="225">
        <v>0</v>
      </c>
      <c r="J398" s="225">
        <f t="shared" si="60"/>
        <v>0</v>
      </c>
      <c r="K398" s="226" t="str">
        <f t="shared" si="61"/>
        <v/>
      </c>
      <c r="L398" s="224" t="e">
        <f t="shared" si="62"/>
        <v>#VALUE!</v>
      </c>
      <c r="M398" s="202"/>
      <c r="N398" s="182"/>
      <c r="O398" s="399"/>
      <c r="P398" s="400"/>
      <c r="R398" s="401"/>
      <c r="S398" s="402"/>
    </row>
    <row r="399" spans="1:19" ht="30">
      <c r="A399" s="53"/>
      <c r="C399" s="295" t="s">
        <v>1000</v>
      </c>
      <c r="D399" s="221" t="s">
        <v>116</v>
      </c>
      <c r="E399" s="221">
        <v>242</v>
      </c>
      <c r="F399" s="222" t="s">
        <v>1001</v>
      </c>
      <c r="G399" s="223" t="s">
        <v>14</v>
      </c>
      <c r="H399" s="224">
        <v>16</v>
      </c>
      <c r="I399" s="225">
        <v>0</v>
      </c>
      <c r="J399" s="225">
        <f t="shared" si="60"/>
        <v>0</v>
      </c>
      <c r="K399" s="226" t="str">
        <f t="shared" si="61"/>
        <v/>
      </c>
      <c r="L399" s="224" t="e">
        <f t="shared" si="62"/>
        <v>#VALUE!</v>
      </c>
      <c r="M399" s="202"/>
      <c r="N399" s="182"/>
      <c r="O399" s="399"/>
      <c r="P399" s="400"/>
      <c r="R399" s="401"/>
      <c r="S399" s="402"/>
    </row>
    <row r="400" spans="1:19" ht="30">
      <c r="A400" s="53"/>
      <c r="C400" s="295" t="s">
        <v>1002</v>
      </c>
      <c r="D400" s="221" t="s">
        <v>116</v>
      </c>
      <c r="E400" s="221">
        <v>245</v>
      </c>
      <c r="F400" s="222" t="s">
        <v>1003</v>
      </c>
      <c r="G400" s="223" t="s">
        <v>14</v>
      </c>
      <c r="H400" s="224">
        <v>16</v>
      </c>
      <c r="I400" s="225">
        <v>0</v>
      </c>
      <c r="J400" s="225">
        <f t="shared" si="60"/>
        <v>0</v>
      </c>
      <c r="K400" s="226" t="str">
        <f t="shared" si="61"/>
        <v/>
      </c>
      <c r="L400" s="224" t="e">
        <f t="shared" si="62"/>
        <v>#VALUE!</v>
      </c>
      <c r="M400" s="202"/>
      <c r="N400" s="182"/>
      <c r="O400" s="399"/>
      <c r="P400" s="400"/>
      <c r="R400" s="401"/>
      <c r="S400" s="402"/>
    </row>
    <row r="401" spans="1:19" ht="30">
      <c r="A401" s="53"/>
      <c r="C401" s="295" t="s">
        <v>1004</v>
      </c>
      <c r="D401" s="221" t="s">
        <v>116</v>
      </c>
      <c r="E401" s="221">
        <v>246</v>
      </c>
      <c r="F401" s="222" t="s">
        <v>1005</v>
      </c>
      <c r="G401" s="223" t="s">
        <v>14</v>
      </c>
      <c r="H401" s="224">
        <v>1</v>
      </c>
      <c r="I401" s="225">
        <v>0</v>
      </c>
      <c r="J401" s="225">
        <f t="shared" si="60"/>
        <v>0</v>
      </c>
      <c r="K401" s="226" t="str">
        <f t="shared" si="61"/>
        <v/>
      </c>
      <c r="L401" s="224" t="e">
        <f t="shared" si="62"/>
        <v>#VALUE!</v>
      </c>
      <c r="M401" s="202"/>
      <c r="N401" s="182"/>
      <c r="O401" s="399"/>
      <c r="P401" s="400"/>
      <c r="R401" s="401"/>
      <c r="S401" s="402"/>
    </row>
    <row r="402" spans="1:19" ht="30" customHeight="1">
      <c r="A402" s="53"/>
      <c r="C402" s="320" t="s">
        <v>1006</v>
      </c>
      <c r="D402" s="321"/>
      <c r="E402" s="221"/>
      <c r="F402" s="322" t="s">
        <v>1007</v>
      </c>
      <c r="G402" s="221"/>
      <c r="H402" s="225"/>
      <c r="I402" s="225"/>
      <c r="J402" s="323">
        <f>SUBTOTAL(9,J403:J406)</f>
        <v>0</v>
      </c>
      <c r="K402" s="225" t="s">
        <v>5</v>
      </c>
      <c r="L402" s="323" t="e">
        <f>SUBTOTAL(9,L403:L406)</f>
        <v>#VALUE!</v>
      </c>
      <c r="M402" s="201"/>
      <c r="N402" s="182"/>
      <c r="O402" s="193"/>
      <c r="P402" s="400"/>
      <c r="Q402" s="385"/>
      <c r="R402" s="378"/>
    </row>
    <row r="403" spans="1:19" ht="23.25" customHeight="1">
      <c r="A403" s="53"/>
      <c r="C403" s="295" t="s">
        <v>1008</v>
      </c>
      <c r="D403" s="221" t="s">
        <v>129</v>
      </c>
      <c r="E403" s="221">
        <v>20065</v>
      </c>
      <c r="F403" s="222" t="s">
        <v>1009</v>
      </c>
      <c r="G403" s="223" t="s">
        <v>25</v>
      </c>
      <c r="H403" s="224">
        <v>41</v>
      </c>
      <c r="I403" s="225">
        <v>0</v>
      </c>
      <c r="J403" s="225">
        <f>ROUND(I403*H403,2)</f>
        <v>0</v>
      </c>
      <c r="K403" s="226" t="str">
        <f>IF(I403=0,"",ROUND(I403*(1+$L$2),2))</f>
        <v/>
      </c>
      <c r="L403" s="224" t="e">
        <f>ROUND(K403*H403,2)</f>
        <v>#VALUE!</v>
      </c>
      <c r="M403" s="202"/>
      <c r="N403" s="182"/>
      <c r="O403" s="399"/>
      <c r="P403" s="400"/>
      <c r="R403" s="401"/>
      <c r="S403" s="402"/>
    </row>
    <row r="404" spans="1:19" ht="30">
      <c r="A404" s="53"/>
      <c r="C404" s="295" t="s">
        <v>1010</v>
      </c>
      <c r="D404" s="221" t="s">
        <v>0</v>
      </c>
      <c r="E404" s="221">
        <v>102137</v>
      </c>
      <c r="F404" s="222" t="s">
        <v>1011</v>
      </c>
      <c r="G404" s="223" t="s">
        <v>14</v>
      </c>
      <c r="H404" s="224">
        <v>1</v>
      </c>
      <c r="I404" s="225">
        <v>0</v>
      </c>
      <c r="J404" s="225">
        <f>ROUND(I404*H404,2)</f>
        <v>0</v>
      </c>
      <c r="K404" s="226" t="str">
        <f>IF(I404=0,"",ROUND(I404*(1+$L$2),2))</f>
        <v/>
      </c>
      <c r="L404" s="224" t="e">
        <f>ROUND(K404*H404,2)</f>
        <v>#VALUE!</v>
      </c>
      <c r="M404" s="202"/>
      <c r="N404" s="182"/>
      <c r="O404" s="399"/>
      <c r="P404" s="400"/>
      <c r="R404" s="401"/>
      <c r="S404" s="402"/>
    </row>
    <row r="405" spans="1:19" ht="24.9" customHeight="1">
      <c r="A405" s="53"/>
      <c r="C405" s="295" t="s">
        <v>1012</v>
      </c>
      <c r="D405" s="221" t="s">
        <v>116</v>
      </c>
      <c r="E405" s="221">
        <v>345</v>
      </c>
      <c r="F405" s="222" t="s">
        <v>1013</v>
      </c>
      <c r="G405" s="223" t="s">
        <v>14</v>
      </c>
      <c r="H405" s="224">
        <v>1</v>
      </c>
      <c r="I405" s="225">
        <v>0</v>
      </c>
      <c r="J405" s="225">
        <f>ROUND(I405*H405,2)</f>
        <v>0</v>
      </c>
      <c r="K405" s="226" t="str">
        <f>IF(I405=0,"",ROUND(I405*(1+$L$2),2))</f>
        <v/>
      </c>
      <c r="L405" s="224" t="e">
        <f>ROUND(K405*H405,2)</f>
        <v>#VALUE!</v>
      </c>
      <c r="M405" s="202"/>
      <c r="N405" s="182"/>
      <c r="O405" s="399"/>
      <c r="P405" s="400"/>
      <c r="R405" s="401"/>
      <c r="S405" s="402"/>
    </row>
    <row r="406" spans="1:19" ht="24.9" customHeight="1">
      <c r="A406" s="53"/>
      <c r="C406" s="295" t="s">
        <v>1014</v>
      </c>
      <c r="D406" s="221" t="s">
        <v>116</v>
      </c>
      <c r="E406" s="221">
        <v>17</v>
      </c>
      <c r="F406" s="222" t="s">
        <v>1015</v>
      </c>
      <c r="G406" s="223" t="s">
        <v>14</v>
      </c>
      <c r="H406" s="224">
        <v>2</v>
      </c>
      <c r="I406" s="225">
        <v>0</v>
      </c>
      <c r="J406" s="225">
        <f>ROUND(I406*H406,2)</f>
        <v>0</v>
      </c>
      <c r="K406" s="226" t="str">
        <f>IF(I406=0,"",ROUND(I406*(1+$L$2),2))</f>
        <v/>
      </c>
      <c r="L406" s="224" t="e">
        <f>ROUND(K406*H406,2)</f>
        <v>#VALUE!</v>
      </c>
      <c r="M406" s="202"/>
      <c r="N406" s="182"/>
      <c r="O406" s="399"/>
      <c r="P406" s="400"/>
      <c r="R406" s="401"/>
      <c r="S406" s="402"/>
    </row>
    <row r="407" spans="1:19" ht="30" customHeight="1">
      <c r="A407" s="53"/>
      <c r="C407" s="320" t="s">
        <v>1016</v>
      </c>
      <c r="D407" s="321"/>
      <c r="E407" s="221"/>
      <c r="F407" s="322" t="s">
        <v>1017</v>
      </c>
      <c r="G407" s="221"/>
      <c r="H407" s="225"/>
      <c r="I407" s="225"/>
      <c r="J407" s="323">
        <f>SUBTOTAL(9,J408:J439)</f>
        <v>0</v>
      </c>
      <c r="K407" s="225" t="s">
        <v>5</v>
      </c>
      <c r="L407" s="323" t="e">
        <f>SUBTOTAL(9,L408:L439)</f>
        <v>#VALUE!</v>
      </c>
      <c r="M407" s="201"/>
      <c r="N407" s="182"/>
      <c r="O407" s="193"/>
      <c r="P407" s="400"/>
      <c r="Q407" s="385"/>
      <c r="R407" s="378"/>
    </row>
    <row r="408" spans="1:19" ht="23.25" customHeight="1">
      <c r="A408" s="53"/>
      <c r="C408" s="295" t="s">
        <v>1018</v>
      </c>
      <c r="D408" s="221" t="s">
        <v>129</v>
      </c>
      <c r="E408" s="221">
        <v>11927</v>
      </c>
      <c r="F408" s="222" t="s">
        <v>1019</v>
      </c>
      <c r="G408" s="223" t="s">
        <v>14</v>
      </c>
      <c r="H408" s="224">
        <v>2</v>
      </c>
      <c r="I408" s="225">
        <v>0</v>
      </c>
      <c r="J408" s="225">
        <f t="shared" ref="J408:J439" si="63">ROUND(I408*H408,2)</f>
        <v>0</v>
      </c>
      <c r="K408" s="226" t="str">
        <f t="shared" ref="K408:K440" si="64">IF(I408=0,"",ROUND(I408*(1+$L$2),2))</f>
        <v/>
      </c>
      <c r="L408" s="224" t="e">
        <f t="shared" ref="L408:L439" si="65">ROUND(K408*H408,2)</f>
        <v>#VALUE!</v>
      </c>
      <c r="M408" s="202"/>
      <c r="N408" s="182"/>
      <c r="O408" s="399"/>
      <c r="P408" s="400"/>
      <c r="R408" s="401"/>
      <c r="S408" s="402"/>
    </row>
    <row r="409" spans="1:19" ht="30">
      <c r="A409" s="53"/>
      <c r="C409" s="295" t="s">
        <v>1020</v>
      </c>
      <c r="D409" s="221" t="s">
        <v>129</v>
      </c>
      <c r="E409" s="221">
        <v>408</v>
      </c>
      <c r="F409" s="222" t="s">
        <v>1021</v>
      </c>
      <c r="G409" s="223" t="s">
        <v>14</v>
      </c>
      <c r="H409" s="224">
        <v>5</v>
      </c>
      <c r="I409" s="225">
        <v>0</v>
      </c>
      <c r="J409" s="225">
        <f t="shared" si="63"/>
        <v>0</v>
      </c>
      <c r="K409" s="226" t="str">
        <f t="shared" si="64"/>
        <v/>
      </c>
      <c r="L409" s="224" t="e">
        <f t="shared" si="65"/>
        <v>#VALUE!</v>
      </c>
      <c r="M409" s="202"/>
      <c r="N409" s="182"/>
      <c r="O409" s="399"/>
      <c r="P409" s="400"/>
      <c r="R409" s="401"/>
      <c r="S409" s="402"/>
    </row>
    <row r="410" spans="1:19" ht="30">
      <c r="A410" s="53"/>
      <c r="C410" s="295" t="s">
        <v>1022</v>
      </c>
      <c r="D410" s="221" t="s">
        <v>116</v>
      </c>
      <c r="E410" s="221">
        <v>377</v>
      </c>
      <c r="F410" s="222" t="s">
        <v>1383</v>
      </c>
      <c r="G410" s="223" t="s">
        <v>25</v>
      </c>
      <c r="H410" s="224">
        <v>15</v>
      </c>
      <c r="I410" s="225">
        <v>0</v>
      </c>
      <c r="J410" s="225">
        <f t="shared" si="63"/>
        <v>0</v>
      </c>
      <c r="K410" s="226" t="str">
        <f t="shared" si="64"/>
        <v/>
      </c>
      <c r="L410" s="224" t="e">
        <f t="shared" si="65"/>
        <v>#VALUE!</v>
      </c>
      <c r="M410" s="202"/>
      <c r="N410" s="182"/>
      <c r="O410" s="399"/>
      <c r="P410" s="400"/>
      <c r="R410" s="401"/>
      <c r="S410" s="402"/>
    </row>
    <row r="411" spans="1:19" ht="30">
      <c r="A411" s="53"/>
      <c r="C411" s="295" t="s">
        <v>1023</v>
      </c>
      <c r="D411" s="221" t="s">
        <v>116</v>
      </c>
      <c r="E411" s="221">
        <v>377</v>
      </c>
      <c r="F411" s="222" t="s">
        <v>1384</v>
      </c>
      <c r="G411" s="223" t="s">
        <v>25</v>
      </c>
      <c r="H411" s="224">
        <v>15</v>
      </c>
      <c r="I411" s="225">
        <v>0</v>
      </c>
      <c r="J411" s="225">
        <f t="shared" si="63"/>
        <v>0</v>
      </c>
      <c r="K411" s="226" t="str">
        <f t="shared" si="64"/>
        <v/>
      </c>
      <c r="L411" s="224" t="e">
        <f t="shared" si="65"/>
        <v>#VALUE!</v>
      </c>
      <c r="M411" s="202"/>
      <c r="N411" s="182"/>
      <c r="O411" s="399"/>
      <c r="P411" s="400"/>
      <c r="R411" s="401"/>
      <c r="S411" s="402"/>
    </row>
    <row r="412" spans="1:19" ht="30">
      <c r="A412" s="53"/>
      <c r="C412" s="295" t="s">
        <v>1024</v>
      </c>
      <c r="D412" s="221" t="s">
        <v>116</v>
      </c>
      <c r="E412" s="221">
        <v>377</v>
      </c>
      <c r="F412" s="222" t="s">
        <v>1385</v>
      </c>
      <c r="G412" s="223" t="s">
        <v>25</v>
      </c>
      <c r="H412" s="224">
        <v>15</v>
      </c>
      <c r="I412" s="225">
        <v>0</v>
      </c>
      <c r="J412" s="225">
        <f t="shared" si="63"/>
        <v>0</v>
      </c>
      <c r="K412" s="226" t="str">
        <f t="shared" si="64"/>
        <v/>
      </c>
      <c r="L412" s="224" t="e">
        <f t="shared" si="65"/>
        <v>#VALUE!</v>
      </c>
      <c r="M412" s="202"/>
      <c r="N412" s="182"/>
      <c r="O412" s="399"/>
      <c r="P412" s="400"/>
      <c r="R412" s="401"/>
      <c r="S412" s="402"/>
    </row>
    <row r="413" spans="1:19" ht="30">
      <c r="A413" s="53"/>
      <c r="C413" s="295" t="s">
        <v>1025</v>
      </c>
      <c r="D413" s="221" t="s">
        <v>116</v>
      </c>
      <c r="E413" s="221">
        <v>377</v>
      </c>
      <c r="F413" s="222" t="s">
        <v>1386</v>
      </c>
      <c r="G413" s="223" t="s">
        <v>25</v>
      </c>
      <c r="H413" s="224">
        <v>3</v>
      </c>
      <c r="I413" s="225">
        <v>0</v>
      </c>
      <c r="J413" s="225">
        <f t="shared" si="63"/>
        <v>0</v>
      </c>
      <c r="K413" s="226" t="str">
        <f t="shared" si="64"/>
        <v/>
      </c>
      <c r="L413" s="224" t="e">
        <f t="shared" si="65"/>
        <v>#VALUE!</v>
      </c>
      <c r="M413" s="202"/>
      <c r="N413" s="182"/>
      <c r="O413" s="399"/>
      <c r="P413" s="400"/>
      <c r="R413" s="401"/>
      <c r="S413" s="402"/>
    </row>
    <row r="414" spans="1:19" ht="30">
      <c r="A414" s="53"/>
      <c r="C414" s="295" t="s">
        <v>1026</v>
      </c>
      <c r="D414" s="221" t="s">
        <v>116</v>
      </c>
      <c r="E414" s="221">
        <v>377</v>
      </c>
      <c r="F414" s="222" t="s">
        <v>1387</v>
      </c>
      <c r="G414" s="223" t="s">
        <v>25</v>
      </c>
      <c r="H414" s="224">
        <v>15</v>
      </c>
      <c r="I414" s="225">
        <v>0</v>
      </c>
      <c r="J414" s="225">
        <f t="shared" si="63"/>
        <v>0</v>
      </c>
      <c r="K414" s="226" t="str">
        <f t="shared" si="64"/>
        <v/>
      </c>
      <c r="L414" s="224" t="e">
        <f t="shared" si="65"/>
        <v>#VALUE!</v>
      </c>
      <c r="M414" s="202"/>
      <c r="N414" s="182"/>
      <c r="O414" s="399"/>
      <c r="P414" s="400"/>
      <c r="R414" s="401"/>
      <c r="S414" s="402"/>
    </row>
    <row r="415" spans="1:19" ht="30">
      <c r="A415" s="53"/>
      <c r="C415" s="295" t="s">
        <v>1027</v>
      </c>
      <c r="D415" s="221" t="s">
        <v>129</v>
      </c>
      <c r="E415" s="221">
        <v>39257</v>
      </c>
      <c r="F415" s="222" t="s">
        <v>1028</v>
      </c>
      <c r="G415" s="223" t="s">
        <v>25</v>
      </c>
      <c r="H415" s="224">
        <v>15</v>
      </c>
      <c r="I415" s="225">
        <v>0</v>
      </c>
      <c r="J415" s="225">
        <f t="shared" si="63"/>
        <v>0</v>
      </c>
      <c r="K415" s="226" t="str">
        <f t="shared" si="64"/>
        <v/>
      </c>
      <c r="L415" s="224" t="e">
        <f t="shared" si="65"/>
        <v>#VALUE!</v>
      </c>
      <c r="M415" s="202"/>
      <c r="N415" s="182"/>
      <c r="O415" s="399"/>
      <c r="P415" s="400"/>
      <c r="R415" s="401"/>
      <c r="S415" s="402"/>
    </row>
    <row r="416" spans="1:19" ht="60">
      <c r="A416" s="53"/>
      <c r="C416" s="295" t="s">
        <v>1029</v>
      </c>
      <c r="D416" s="221" t="s">
        <v>116</v>
      </c>
      <c r="E416" s="221">
        <v>321</v>
      </c>
      <c r="F416" s="222" t="s">
        <v>1030</v>
      </c>
      <c r="G416" s="223" t="s">
        <v>25</v>
      </c>
      <c r="H416" s="224">
        <v>30</v>
      </c>
      <c r="I416" s="225">
        <v>0</v>
      </c>
      <c r="J416" s="225">
        <f t="shared" si="63"/>
        <v>0</v>
      </c>
      <c r="K416" s="226" t="str">
        <f t="shared" si="64"/>
        <v/>
      </c>
      <c r="L416" s="224" t="e">
        <f t="shared" si="65"/>
        <v>#VALUE!</v>
      </c>
      <c r="M416" s="202"/>
      <c r="N416" s="182"/>
      <c r="O416" s="399"/>
      <c r="P416" s="400"/>
      <c r="R416" s="401"/>
      <c r="S416" s="402"/>
    </row>
    <row r="417" spans="1:19" ht="30">
      <c r="A417" s="53"/>
      <c r="C417" s="295" t="s">
        <v>1031</v>
      </c>
      <c r="D417" s="221" t="s">
        <v>154</v>
      </c>
      <c r="E417" s="221">
        <v>7</v>
      </c>
      <c r="F417" s="222" t="s">
        <v>1399</v>
      </c>
      <c r="G417" s="223" t="s">
        <v>14</v>
      </c>
      <c r="H417" s="224">
        <v>2</v>
      </c>
      <c r="I417" s="225">
        <v>0</v>
      </c>
      <c r="J417" s="225">
        <f t="shared" si="63"/>
        <v>0</v>
      </c>
      <c r="K417" s="226" t="str">
        <f t="shared" si="64"/>
        <v/>
      </c>
      <c r="L417" s="224" t="e">
        <f t="shared" si="65"/>
        <v>#VALUE!</v>
      </c>
      <c r="M417" s="202"/>
      <c r="N417" s="182"/>
      <c r="O417" s="399"/>
      <c r="P417" s="400"/>
      <c r="R417" s="401"/>
      <c r="S417" s="402"/>
    </row>
    <row r="418" spans="1:19" ht="45">
      <c r="A418" s="53"/>
      <c r="C418" s="295" t="s">
        <v>1032</v>
      </c>
      <c r="D418" s="221" t="s">
        <v>129</v>
      </c>
      <c r="E418" s="221">
        <v>39809</v>
      </c>
      <c r="F418" s="222" t="s">
        <v>1388</v>
      </c>
      <c r="G418" s="223" t="s">
        <v>14</v>
      </c>
      <c r="H418" s="224">
        <v>2</v>
      </c>
      <c r="I418" s="225">
        <v>0</v>
      </c>
      <c r="J418" s="225">
        <f t="shared" si="63"/>
        <v>0</v>
      </c>
      <c r="K418" s="226" t="str">
        <f t="shared" si="64"/>
        <v/>
      </c>
      <c r="L418" s="224" t="e">
        <f t="shared" si="65"/>
        <v>#VALUE!</v>
      </c>
      <c r="M418" s="202"/>
      <c r="N418" s="182"/>
      <c r="O418" s="399"/>
      <c r="P418" s="400"/>
      <c r="R418" s="401"/>
      <c r="S418" s="402"/>
    </row>
    <row r="419" spans="1:19" ht="30">
      <c r="A419" s="53"/>
      <c r="C419" s="295" t="s">
        <v>1033</v>
      </c>
      <c r="D419" s="221" t="s">
        <v>129</v>
      </c>
      <c r="E419" s="221">
        <v>2483</v>
      </c>
      <c r="F419" s="222" t="s">
        <v>1034</v>
      </c>
      <c r="G419" s="223" t="s">
        <v>14</v>
      </c>
      <c r="H419" s="224">
        <v>25</v>
      </c>
      <c r="I419" s="225">
        <v>0</v>
      </c>
      <c r="J419" s="225">
        <f t="shared" si="63"/>
        <v>0</v>
      </c>
      <c r="K419" s="226" t="str">
        <f t="shared" si="64"/>
        <v/>
      </c>
      <c r="L419" s="224" t="e">
        <f t="shared" si="65"/>
        <v>#VALUE!</v>
      </c>
      <c r="M419" s="202"/>
      <c r="N419" s="182"/>
      <c r="O419" s="399"/>
      <c r="P419" s="400"/>
      <c r="R419" s="401"/>
      <c r="S419" s="402"/>
    </row>
    <row r="420" spans="1:19" ht="30">
      <c r="A420" s="53"/>
      <c r="C420" s="295" t="s">
        <v>1035</v>
      </c>
      <c r="D420" s="221" t="s">
        <v>129</v>
      </c>
      <c r="E420" s="221">
        <v>2489</v>
      </c>
      <c r="F420" s="222" t="s">
        <v>1036</v>
      </c>
      <c r="G420" s="223" t="s">
        <v>14</v>
      </c>
      <c r="H420" s="224">
        <v>2</v>
      </c>
      <c r="I420" s="225">
        <v>0</v>
      </c>
      <c r="J420" s="225">
        <f t="shared" si="63"/>
        <v>0</v>
      </c>
      <c r="K420" s="226" t="str">
        <f t="shared" si="64"/>
        <v/>
      </c>
      <c r="L420" s="224" t="e">
        <f t="shared" si="65"/>
        <v>#VALUE!</v>
      </c>
      <c r="M420" s="202"/>
      <c r="N420" s="182"/>
      <c r="O420" s="399"/>
      <c r="P420" s="400"/>
      <c r="R420" s="401"/>
      <c r="S420" s="402"/>
    </row>
    <row r="421" spans="1:19" ht="30">
      <c r="A421" s="53"/>
      <c r="C421" s="295" t="s">
        <v>1037</v>
      </c>
      <c r="D421" s="221" t="s">
        <v>116</v>
      </c>
      <c r="E421" s="221">
        <v>323</v>
      </c>
      <c r="F421" s="222" t="s">
        <v>1389</v>
      </c>
      <c r="G421" s="223" t="s">
        <v>14</v>
      </c>
      <c r="H421" s="224">
        <v>7</v>
      </c>
      <c r="I421" s="225">
        <v>0</v>
      </c>
      <c r="J421" s="225">
        <f t="shared" si="63"/>
        <v>0</v>
      </c>
      <c r="K421" s="226" t="str">
        <f t="shared" si="64"/>
        <v/>
      </c>
      <c r="L421" s="224" t="e">
        <f t="shared" si="65"/>
        <v>#VALUE!</v>
      </c>
      <c r="M421" s="202"/>
      <c r="N421" s="182"/>
      <c r="O421" s="399"/>
      <c r="P421" s="400"/>
      <c r="R421" s="401"/>
      <c r="S421" s="402"/>
    </row>
    <row r="422" spans="1:19" ht="24.9" customHeight="1">
      <c r="A422" s="53"/>
      <c r="C422" s="295" t="s">
        <v>1038</v>
      </c>
      <c r="D422" s="221" t="s">
        <v>129</v>
      </c>
      <c r="E422" s="221">
        <v>38200</v>
      </c>
      <c r="F422" s="222" t="s">
        <v>1039</v>
      </c>
      <c r="G422" s="223" t="s">
        <v>31</v>
      </c>
      <c r="H422" s="224">
        <v>0.1</v>
      </c>
      <c r="I422" s="225">
        <v>0</v>
      </c>
      <c r="J422" s="225">
        <f t="shared" si="63"/>
        <v>0</v>
      </c>
      <c r="K422" s="226" t="str">
        <f t="shared" si="64"/>
        <v/>
      </c>
      <c r="L422" s="224" t="e">
        <f t="shared" si="65"/>
        <v>#VALUE!</v>
      </c>
      <c r="M422" s="202"/>
      <c r="N422" s="182"/>
      <c r="O422" s="399"/>
      <c r="P422" s="400"/>
      <c r="R422" s="401"/>
      <c r="S422" s="402"/>
    </row>
    <row r="423" spans="1:19" ht="30">
      <c r="A423" s="53"/>
      <c r="C423" s="295" t="s">
        <v>1040</v>
      </c>
      <c r="D423" s="221" t="s">
        <v>129</v>
      </c>
      <c r="E423" s="221">
        <v>1884</v>
      </c>
      <c r="F423" s="222" t="s">
        <v>1390</v>
      </c>
      <c r="G423" s="223" t="s">
        <v>14</v>
      </c>
      <c r="H423" s="224">
        <v>25</v>
      </c>
      <c r="I423" s="225">
        <v>0</v>
      </c>
      <c r="J423" s="225">
        <f t="shared" si="63"/>
        <v>0</v>
      </c>
      <c r="K423" s="226" t="str">
        <f t="shared" si="64"/>
        <v/>
      </c>
      <c r="L423" s="224" t="e">
        <f t="shared" si="65"/>
        <v>#VALUE!</v>
      </c>
      <c r="M423" s="202"/>
      <c r="N423" s="182"/>
      <c r="O423" s="399"/>
      <c r="P423" s="400"/>
      <c r="R423" s="401"/>
      <c r="S423" s="402"/>
    </row>
    <row r="424" spans="1:19" ht="30">
      <c r="A424" s="53"/>
      <c r="C424" s="295" t="s">
        <v>1041</v>
      </c>
      <c r="D424" s="221" t="s">
        <v>129</v>
      </c>
      <c r="E424" s="221">
        <v>1876</v>
      </c>
      <c r="F424" s="222" t="s">
        <v>1391</v>
      </c>
      <c r="G424" s="223" t="s">
        <v>14</v>
      </c>
      <c r="H424" s="224">
        <v>2</v>
      </c>
      <c r="I424" s="225">
        <v>0</v>
      </c>
      <c r="J424" s="225">
        <f t="shared" si="63"/>
        <v>0</v>
      </c>
      <c r="K424" s="226" t="str">
        <f t="shared" si="64"/>
        <v/>
      </c>
      <c r="L424" s="224" t="e">
        <f t="shared" si="65"/>
        <v>#VALUE!</v>
      </c>
      <c r="M424" s="202"/>
      <c r="N424" s="182"/>
      <c r="O424" s="399"/>
      <c r="P424" s="400"/>
      <c r="R424" s="401"/>
      <c r="S424" s="402"/>
    </row>
    <row r="425" spans="1:19" ht="30">
      <c r="A425" s="53"/>
      <c r="C425" s="295" t="s">
        <v>1042</v>
      </c>
      <c r="D425" s="221" t="s">
        <v>129</v>
      </c>
      <c r="E425" s="221">
        <v>40401</v>
      </c>
      <c r="F425" s="222" t="s">
        <v>1043</v>
      </c>
      <c r="G425" s="223" t="s">
        <v>25</v>
      </c>
      <c r="H425" s="224">
        <v>3</v>
      </c>
      <c r="I425" s="225">
        <v>0</v>
      </c>
      <c r="J425" s="225">
        <f t="shared" si="63"/>
        <v>0</v>
      </c>
      <c r="K425" s="226" t="str">
        <f t="shared" si="64"/>
        <v/>
      </c>
      <c r="L425" s="224" t="e">
        <f t="shared" si="65"/>
        <v>#VALUE!</v>
      </c>
      <c r="M425" s="202"/>
      <c r="N425" s="182"/>
      <c r="O425" s="399"/>
      <c r="P425" s="400"/>
      <c r="R425" s="401"/>
      <c r="S425" s="402"/>
    </row>
    <row r="426" spans="1:19" ht="30">
      <c r="A426" s="53"/>
      <c r="C426" s="295" t="s">
        <v>1044</v>
      </c>
      <c r="D426" s="221" t="s">
        <v>129</v>
      </c>
      <c r="E426" s="221">
        <v>2446</v>
      </c>
      <c r="F426" s="222" t="s">
        <v>1045</v>
      </c>
      <c r="G426" s="223" t="s">
        <v>25</v>
      </c>
      <c r="H426" s="224">
        <v>10</v>
      </c>
      <c r="I426" s="225">
        <v>0</v>
      </c>
      <c r="J426" s="225">
        <f t="shared" si="63"/>
        <v>0</v>
      </c>
      <c r="K426" s="226" t="str">
        <f t="shared" si="64"/>
        <v/>
      </c>
      <c r="L426" s="224" t="e">
        <f t="shared" si="65"/>
        <v>#VALUE!</v>
      </c>
      <c r="M426" s="202"/>
      <c r="N426" s="182"/>
      <c r="O426" s="399"/>
      <c r="P426" s="400"/>
      <c r="R426" s="401"/>
      <c r="S426" s="402"/>
    </row>
    <row r="427" spans="1:19" ht="45">
      <c r="A427" s="53"/>
      <c r="C427" s="295" t="s">
        <v>1046</v>
      </c>
      <c r="D427" s="221" t="s">
        <v>129</v>
      </c>
      <c r="E427" s="221">
        <v>2500</v>
      </c>
      <c r="F427" s="222" t="s">
        <v>1392</v>
      </c>
      <c r="G427" s="223" t="s">
        <v>14</v>
      </c>
      <c r="H427" s="224">
        <v>10</v>
      </c>
      <c r="I427" s="225">
        <v>0</v>
      </c>
      <c r="J427" s="225">
        <f t="shared" si="63"/>
        <v>0</v>
      </c>
      <c r="K427" s="226" t="str">
        <f t="shared" si="64"/>
        <v/>
      </c>
      <c r="L427" s="224" t="e">
        <f t="shared" si="65"/>
        <v>#VALUE!</v>
      </c>
      <c r="M427" s="202"/>
      <c r="N427" s="182"/>
      <c r="O427" s="399"/>
      <c r="P427" s="400"/>
      <c r="R427" s="401"/>
      <c r="S427" s="402"/>
    </row>
    <row r="428" spans="1:19" ht="30">
      <c r="A428" s="53"/>
      <c r="C428" s="295" t="s">
        <v>1047</v>
      </c>
      <c r="D428" s="221" t="s">
        <v>129</v>
      </c>
      <c r="E428" s="221">
        <v>2685</v>
      </c>
      <c r="F428" s="222" t="s">
        <v>1393</v>
      </c>
      <c r="G428" s="223" t="s">
        <v>25</v>
      </c>
      <c r="H428" s="224">
        <v>25</v>
      </c>
      <c r="I428" s="225">
        <v>0</v>
      </c>
      <c r="J428" s="225">
        <f t="shared" si="63"/>
        <v>0</v>
      </c>
      <c r="K428" s="226" t="str">
        <f t="shared" si="64"/>
        <v/>
      </c>
      <c r="L428" s="224" t="e">
        <f t="shared" si="65"/>
        <v>#VALUE!</v>
      </c>
      <c r="M428" s="202"/>
      <c r="N428" s="182"/>
      <c r="O428" s="399"/>
      <c r="P428" s="400"/>
      <c r="R428" s="401"/>
      <c r="S428" s="402"/>
    </row>
    <row r="429" spans="1:19" ht="30">
      <c r="A429" s="53"/>
      <c r="C429" s="295" t="s">
        <v>1048</v>
      </c>
      <c r="D429" s="221" t="s">
        <v>129</v>
      </c>
      <c r="E429" s="221">
        <v>2681</v>
      </c>
      <c r="F429" s="222" t="s">
        <v>1394</v>
      </c>
      <c r="G429" s="223" t="s">
        <v>25</v>
      </c>
      <c r="H429" s="224">
        <v>2</v>
      </c>
      <c r="I429" s="225">
        <v>0</v>
      </c>
      <c r="J429" s="225">
        <f t="shared" si="63"/>
        <v>0</v>
      </c>
      <c r="K429" s="226" t="str">
        <f t="shared" si="64"/>
        <v/>
      </c>
      <c r="L429" s="224" t="e">
        <f t="shared" si="65"/>
        <v>#VALUE!</v>
      </c>
      <c r="M429" s="202"/>
      <c r="N429" s="182"/>
      <c r="O429" s="399"/>
      <c r="P429" s="400"/>
      <c r="R429" s="401"/>
      <c r="S429" s="402"/>
    </row>
    <row r="430" spans="1:19" ht="24.9" customHeight="1">
      <c r="A430" s="53"/>
      <c r="C430" s="295" t="s">
        <v>1049</v>
      </c>
      <c r="D430" s="221" t="s">
        <v>129</v>
      </c>
      <c r="E430" s="221">
        <v>402</v>
      </c>
      <c r="F430" s="222" t="s">
        <v>1050</v>
      </c>
      <c r="G430" s="223" t="s">
        <v>14</v>
      </c>
      <c r="H430" s="224">
        <v>1</v>
      </c>
      <c r="I430" s="225">
        <v>0</v>
      </c>
      <c r="J430" s="225">
        <f t="shared" si="63"/>
        <v>0</v>
      </c>
      <c r="K430" s="226" t="str">
        <f t="shared" si="64"/>
        <v/>
      </c>
      <c r="L430" s="224" t="e">
        <f t="shared" si="65"/>
        <v>#VALUE!</v>
      </c>
      <c r="M430" s="202"/>
      <c r="N430" s="182"/>
      <c r="O430" s="399"/>
      <c r="P430" s="400"/>
      <c r="R430" s="401"/>
      <c r="S430" s="402"/>
    </row>
    <row r="431" spans="1:19" ht="60">
      <c r="A431" s="53"/>
      <c r="C431" s="295" t="s">
        <v>1051</v>
      </c>
      <c r="D431" s="221" t="s">
        <v>116</v>
      </c>
      <c r="E431" s="221">
        <v>324</v>
      </c>
      <c r="F431" s="222" t="s">
        <v>1052</v>
      </c>
      <c r="G431" s="223" t="s">
        <v>14</v>
      </c>
      <c r="H431" s="224">
        <v>4</v>
      </c>
      <c r="I431" s="225">
        <v>0</v>
      </c>
      <c r="J431" s="225">
        <f t="shared" si="63"/>
        <v>0</v>
      </c>
      <c r="K431" s="226" t="str">
        <f t="shared" si="64"/>
        <v/>
      </c>
      <c r="L431" s="224" t="e">
        <f t="shared" si="65"/>
        <v>#VALUE!</v>
      </c>
      <c r="M431" s="202"/>
      <c r="N431" s="182"/>
      <c r="O431" s="399"/>
      <c r="P431" s="400"/>
      <c r="R431" s="401"/>
      <c r="S431" s="402"/>
    </row>
    <row r="432" spans="1:19" ht="30">
      <c r="A432" s="53"/>
      <c r="C432" s="295" t="s">
        <v>1053</v>
      </c>
      <c r="D432" s="221" t="s">
        <v>129</v>
      </c>
      <c r="E432" s="221">
        <v>1892</v>
      </c>
      <c r="F432" s="222" t="s">
        <v>1395</v>
      </c>
      <c r="G432" s="223" t="s">
        <v>14</v>
      </c>
      <c r="H432" s="224">
        <v>25</v>
      </c>
      <c r="I432" s="225">
        <v>0</v>
      </c>
      <c r="J432" s="225">
        <f t="shared" si="63"/>
        <v>0</v>
      </c>
      <c r="K432" s="226" t="str">
        <f t="shared" si="64"/>
        <v/>
      </c>
      <c r="L432" s="224" t="e">
        <f t="shared" si="65"/>
        <v>#VALUE!</v>
      </c>
      <c r="M432" s="202"/>
      <c r="N432" s="182"/>
      <c r="O432" s="399"/>
      <c r="P432" s="400"/>
      <c r="R432" s="401"/>
      <c r="S432" s="402"/>
    </row>
    <row r="433" spans="1:19" ht="30">
      <c r="A433" s="53"/>
      <c r="C433" s="295" t="s">
        <v>1054</v>
      </c>
      <c r="D433" s="221" t="s">
        <v>129</v>
      </c>
      <c r="E433" s="221">
        <v>1894</v>
      </c>
      <c r="F433" s="222" t="s">
        <v>1396</v>
      </c>
      <c r="G433" s="223" t="s">
        <v>14</v>
      </c>
      <c r="H433" s="224">
        <v>4</v>
      </c>
      <c r="I433" s="225">
        <v>0</v>
      </c>
      <c r="J433" s="225">
        <f t="shared" si="63"/>
        <v>0</v>
      </c>
      <c r="K433" s="226" t="str">
        <f t="shared" si="64"/>
        <v/>
      </c>
      <c r="L433" s="224" t="e">
        <f t="shared" si="65"/>
        <v>#VALUE!</v>
      </c>
      <c r="M433" s="202"/>
      <c r="N433" s="182"/>
      <c r="O433" s="399"/>
      <c r="P433" s="400"/>
      <c r="R433" s="401"/>
      <c r="S433" s="402"/>
    </row>
    <row r="434" spans="1:19" ht="24.9" customHeight="1">
      <c r="A434" s="53"/>
      <c r="C434" s="295" t="s">
        <v>1055</v>
      </c>
      <c r="D434" s="221" t="s">
        <v>154</v>
      </c>
      <c r="E434" s="221">
        <v>24</v>
      </c>
      <c r="F434" s="222" t="s">
        <v>1056</v>
      </c>
      <c r="G434" s="223" t="s">
        <v>25</v>
      </c>
      <c r="H434" s="224">
        <v>13</v>
      </c>
      <c r="I434" s="225">
        <v>0</v>
      </c>
      <c r="J434" s="225">
        <f t="shared" si="63"/>
        <v>0</v>
      </c>
      <c r="K434" s="226" t="str">
        <f t="shared" si="64"/>
        <v/>
      </c>
      <c r="L434" s="224" t="e">
        <f t="shared" si="65"/>
        <v>#VALUE!</v>
      </c>
      <c r="M434" s="202"/>
      <c r="N434" s="182"/>
      <c r="O434" s="399"/>
      <c r="P434" s="400"/>
      <c r="R434" s="401"/>
      <c r="S434" s="402"/>
    </row>
    <row r="435" spans="1:19" ht="45">
      <c r="A435" s="53"/>
      <c r="C435" s="295" t="s">
        <v>1057</v>
      </c>
      <c r="D435" s="221" t="s">
        <v>116</v>
      </c>
      <c r="E435" s="221">
        <v>328</v>
      </c>
      <c r="F435" s="222" t="s">
        <v>1058</v>
      </c>
      <c r="G435" s="223" t="s">
        <v>14</v>
      </c>
      <c r="H435" s="224">
        <v>1</v>
      </c>
      <c r="I435" s="225">
        <v>0</v>
      </c>
      <c r="J435" s="225">
        <f t="shared" si="63"/>
        <v>0</v>
      </c>
      <c r="K435" s="226" t="str">
        <f t="shared" si="64"/>
        <v/>
      </c>
      <c r="L435" s="224" t="e">
        <f t="shared" si="65"/>
        <v>#VALUE!</v>
      </c>
      <c r="M435" s="202"/>
      <c r="N435" s="182"/>
      <c r="O435" s="399"/>
      <c r="P435" s="400"/>
      <c r="R435" s="401"/>
      <c r="S435" s="402"/>
    </row>
    <row r="436" spans="1:19" ht="30">
      <c r="A436" s="53"/>
      <c r="C436" s="295" t="s">
        <v>1059</v>
      </c>
      <c r="D436" s="221" t="s">
        <v>116</v>
      </c>
      <c r="E436" s="221">
        <v>329</v>
      </c>
      <c r="F436" s="222" t="s">
        <v>1397</v>
      </c>
      <c r="G436" s="223" t="s">
        <v>14</v>
      </c>
      <c r="H436" s="224">
        <v>2</v>
      </c>
      <c r="I436" s="225">
        <v>0</v>
      </c>
      <c r="J436" s="225">
        <f t="shared" si="63"/>
        <v>0</v>
      </c>
      <c r="K436" s="226" t="str">
        <f t="shared" si="64"/>
        <v/>
      </c>
      <c r="L436" s="224" t="e">
        <f t="shared" si="65"/>
        <v>#VALUE!</v>
      </c>
      <c r="M436" s="202"/>
      <c r="N436" s="182"/>
      <c r="O436" s="399"/>
      <c r="P436" s="400"/>
      <c r="R436" s="401"/>
      <c r="S436" s="402"/>
    </row>
    <row r="437" spans="1:19" ht="30">
      <c r="A437" s="53"/>
      <c r="C437" s="295" t="s">
        <v>1060</v>
      </c>
      <c r="D437" s="221" t="s">
        <v>129</v>
      </c>
      <c r="E437" s="221">
        <v>1578</v>
      </c>
      <c r="F437" s="222" t="s">
        <v>1398</v>
      </c>
      <c r="G437" s="223" t="s">
        <v>14</v>
      </c>
      <c r="H437" s="224">
        <v>1</v>
      </c>
      <c r="I437" s="225">
        <v>0</v>
      </c>
      <c r="J437" s="225">
        <f t="shared" si="63"/>
        <v>0</v>
      </c>
      <c r="K437" s="226" t="str">
        <f t="shared" si="64"/>
        <v/>
      </c>
      <c r="L437" s="224" t="e">
        <f t="shared" si="65"/>
        <v>#VALUE!</v>
      </c>
      <c r="M437" s="202"/>
      <c r="N437" s="182"/>
      <c r="O437" s="399"/>
      <c r="P437" s="400"/>
      <c r="R437" s="401"/>
      <c r="S437" s="402"/>
    </row>
    <row r="438" spans="1:19" ht="30">
      <c r="A438" s="53"/>
      <c r="C438" s="295" t="s">
        <v>1061</v>
      </c>
      <c r="D438" s="221" t="s">
        <v>129</v>
      </c>
      <c r="E438" s="221">
        <v>2668</v>
      </c>
      <c r="F438" s="222" t="s">
        <v>1062</v>
      </c>
      <c r="G438" s="223" t="s">
        <v>14</v>
      </c>
      <c r="H438" s="224">
        <v>4</v>
      </c>
      <c r="I438" s="225">
        <v>0</v>
      </c>
      <c r="J438" s="225">
        <f t="shared" si="63"/>
        <v>0</v>
      </c>
      <c r="K438" s="226" t="str">
        <f t="shared" si="64"/>
        <v/>
      </c>
      <c r="L438" s="224" t="e">
        <f t="shared" si="65"/>
        <v>#VALUE!</v>
      </c>
      <c r="M438" s="202"/>
      <c r="N438" s="182"/>
      <c r="O438" s="399"/>
      <c r="P438" s="400"/>
      <c r="R438" s="401"/>
      <c r="S438" s="402"/>
    </row>
    <row r="439" spans="1:19" ht="30">
      <c r="A439" s="53"/>
      <c r="C439" s="295" t="s">
        <v>1063</v>
      </c>
      <c r="D439" s="221" t="s">
        <v>129</v>
      </c>
      <c r="E439" s="221">
        <v>9838</v>
      </c>
      <c r="F439" s="222" t="s">
        <v>1064</v>
      </c>
      <c r="G439" s="223" t="s">
        <v>14</v>
      </c>
      <c r="H439" s="224">
        <v>1</v>
      </c>
      <c r="I439" s="225">
        <v>0</v>
      </c>
      <c r="J439" s="225">
        <f t="shared" si="63"/>
        <v>0</v>
      </c>
      <c r="K439" s="226" t="str">
        <f t="shared" si="64"/>
        <v/>
      </c>
      <c r="L439" s="224" t="e">
        <f t="shared" si="65"/>
        <v>#VALUE!</v>
      </c>
      <c r="M439" s="202"/>
      <c r="N439" s="182"/>
      <c r="O439" s="399"/>
      <c r="P439" s="400"/>
      <c r="R439" s="401"/>
      <c r="S439" s="402"/>
    </row>
    <row r="440" spans="1:19" ht="30" customHeight="1">
      <c r="A440" s="53"/>
      <c r="C440" s="320" t="s">
        <v>1065</v>
      </c>
      <c r="D440" s="321"/>
      <c r="E440" s="221"/>
      <c r="F440" s="322" t="s">
        <v>1066</v>
      </c>
      <c r="G440" s="221"/>
      <c r="H440" s="225"/>
      <c r="I440" s="225"/>
      <c r="J440" s="323">
        <f>SUBTOTAL(9,J441:J441)</f>
        <v>0</v>
      </c>
      <c r="K440" s="225" t="str">
        <f t="shared" si="64"/>
        <v/>
      </c>
      <c r="L440" s="323" t="e">
        <f>SUBTOTAL(9,L441:L441)</f>
        <v>#VALUE!</v>
      </c>
      <c r="M440" s="201"/>
      <c r="N440" s="182"/>
      <c r="O440" s="193"/>
      <c r="P440" s="400"/>
      <c r="Q440" s="385"/>
      <c r="R440" s="378"/>
    </row>
    <row r="441" spans="1:19" ht="30">
      <c r="A441" s="53"/>
      <c r="C441" s="295" t="s">
        <v>1067</v>
      </c>
      <c r="D441" s="221" t="s">
        <v>116</v>
      </c>
      <c r="E441" s="221">
        <v>334</v>
      </c>
      <c r="F441" s="222" t="s">
        <v>1264</v>
      </c>
      <c r="G441" s="223" t="s">
        <v>14</v>
      </c>
      <c r="H441" s="224">
        <v>1</v>
      </c>
      <c r="I441" s="225">
        <v>0</v>
      </c>
      <c r="J441" s="225">
        <f>ROUND(I441*H441,2)</f>
        <v>0</v>
      </c>
      <c r="K441" s="226" t="str">
        <f>IF(I441=0,"",ROUND(I441*(1+$L$2),2))</f>
        <v/>
      </c>
      <c r="L441" s="224" t="e">
        <f>ROUND(K441*H441,2)</f>
        <v>#VALUE!</v>
      </c>
      <c r="M441" s="202"/>
      <c r="N441" s="182"/>
      <c r="O441" s="399"/>
      <c r="P441" s="400"/>
      <c r="R441" s="401"/>
      <c r="S441" s="402"/>
    </row>
    <row r="442" spans="1:19" ht="30" customHeight="1">
      <c r="A442" s="53"/>
      <c r="C442" s="294" t="s">
        <v>1068</v>
      </c>
      <c r="D442" s="216"/>
      <c r="E442" s="217"/>
      <c r="F442" s="218" t="s">
        <v>1069</v>
      </c>
      <c r="G442" s="217"/>
      <c r="H442" s="219"/>
      <c r="I442" s="219"/>
      <c r="J442" s="220">
        <f>SUBTOTAL(9,J443:J546)</f>
        <v>0</v>
      </c>
      <c r="K442" s="219" t="s">
        <v>5</v>
      </c>
      <c r="L442" s="220" t="e">
        <f>SUBTOTAL(9,L443:L546)</f>
        <v>#VALUE!</v>
      </c>
      <c r="M442" s="201"/>
      <c r="N442" s="182"/>
      <c r="O442" s="193"/>
      <c r="P442" s="400"/>
      <c r="Q442" s="385"/>
      <c r="R442" s="378"/>
    </row>
    <row r="443" spans="1:19" ht="30" customHeight="1">
      <c r="A443" s="53"/>
      <c r="C443" s="320" t="s">
        <v>1070</v>
      </c>
      <c r="D443" s="321"/>
      <c r="E443" s="221"/>
      <c r="F443" s="322" t="s">
        <v>1071</v>
      </c>
      <c r="G443" s="221"/>
      <c r="H443" s="225"/>
      <c r="I443" s="225"/>
      <c r="J443" s="323">
        <f>SUBTOTAL(9,J444:J445)</f>
        <v>0</v>
      </c>
      <c r="K443" s="225" t="s">
        <v>5</v>
      </c>
      <c r="L443" s="323" t="e">
        <f>SUBTOTAL(9,L444:L445)</f>
        <v>#VALUE!</v>
      </c>
      <c r="M443" s="201"/>
      <c r="N443" s="182"/>
      <c r="O443" s="193"/>
      <c r="P443" s="400"/>
      <c r="Q443" s="385"/>
      <c r="R443" s="378"/>
    </row>
    <row r="444" spans="1:19" ht="23.25" customHeight="1">
      <c r="A444" s="53"/>
      <c r="C444" s="295" t="s">
        <v>1072</v>
      </c>
      <c r="D444" s="221" t="s">
        <v>1366</v>
      </c>
      <c r="E444" s="221">
        <v>2001041</v>
      </c>
      <c r="F444" s="222" t="s">
        <v>1073</v>
      </c>
      <c r="G444" s="223" t="s">
        <v>1074</v>
      </c>
      <c r="H444" s="224">
        <v>29.625599999999999</v>
      </c>
      <c r="I444" s="225">
        <v>0</v>
      </c>
      <c r="J444" s="225">
        <f>ROUND(I444*H444,2)</f>
        <v>0</v>
      </c>
      <c r="K444" s="226" t="str">
        <f>IF(I444=0,"",ROUND(I444*(1+$L$2),2))</f>
        <v/>
      </c>
      <c r="L444" s="224" t="e">
        <f>ROUND(K444*H444,2)</f>
        <v>#VALUE!</v>
      </c>
      <c r="M444" s="202"/>
      <c r="N444" s="182"/>
      <c r="O444" s="399"/>
      <c r="P444" s="400"/>
      <c r="R444" s="401"/>
      <c r="S444" s="402"/>
    </row>
    <row r="445" spans="1:19" ht="24.75" customHeight="1">
      <c r="A445" s="53"/>
      <c r="C445" s="295" t="s">
        <v>1075</v>
      </c>
      <c r="D445" s="221" t="s">
        <v>1366</v>
      </c>
      <c r="E445" s="221">
        <v>2001001</v>
      </c>
      <c r="F445" s="222" t="s">
        <v>1076</v>
      </c>
      <c r="G445" s="223" t="s">
        <v>1074</v>
      </c>
      <c r="H445" s="224">
        <v>29.625599999999999</v>
      </c>
      <c r="I445" s="225">
        <v>0</v>
      </c>
      <c r="J445" s="225">
        <f>ROUND(I445*H445,2)</f>
        <v>0</v>
      </c>
      <c r="K445" s="226" t="str">
        <f>IF(I445=0,"",ROUND(I445*(1+$L$2),2))</f>
        <v/>
      </c>
      <c r="L445" s="224" t="e">
        <f>ROUND(K445*H445,2)</f>
        <v>#VALUE!</v>
      </c>
      <c r="M445" s="202"/>
      <c r="N445" s="182"/>
      <c r="O445" s="399"/>
      <c r="P445" s="400"/>
      <c r="R445" s="401"/>
      <c r="S445" s="402"/>
    </row>
    <row r="446" spans="1:19" ht="30" customHeight="1">
      <c r="A446" s="53"/>
      <c r="C446" s="320" t="s">
        <v>1077</v>
      </c>
      <c r="D446" s="321"/>
      <c r="E446" s="221"/>
      <c r="F446" s="322" t="s">
        <v>1078</v>
      </c>
      <c r="G446" s="221"/>
      <c r="H446" s="225"/>
      <c r="I446" s="225"/>
      <c r="J446" s="323">
        <f>SUBTOTAL(9,J447:J454)</f>
        <v>0</v>
      </c>
      <c r="K446" s="225" t="s">
        <v>5</v>
      </c>
      <c r="L446" s="323" t="e">
        <f>SUBTOTAL(9,L447:L454)</f>
        <v>#VALUE!</v>
      </c>
      <c r="M446" s="201"/>
      <c r="N446" s="182"/>
      <c r="O446" s="193"/>
      <c r="P446" s="400"/>
      <c r="Q446" s="385"/>
      <c r="R446" s="378"/>
    </row>
    <row r="447" spans="1:19" ht="30" customHeight="1">
      <c r="A447" s="53"/>
      <c r="C447" s="324" t="s">
        <v>1265</v>
      </c>
      <c r="D447" s="325"/>
      <c r="E447" s="325"/>
      <c r="F447" s="326" t="s">
        <v>1079</v>
      </c>
      <c r="G447" s="327"/>
      <c r="H447" s="328"/>
      <c r="I447" s="328"/>
      <c r="J447" s="329"/>
      <c r="K447" s="328"/>
      <c r="L447" s="329"/>
      <c r="M447" s="201"/>
      <c r="N447" s="182"/>
      <c r="O447" s="193"/>
      <c r="P447" s="400"/>
      <c r="Q447" s="385"/>
      <c r="R447" s="378"/>
    </row>
    <row r="448" spans="1:19" ht="24.9" customHeight="1">
      <c r="A448" s="53"/>
      <c r="C448" s="295" t="s">
        <v>1080</v>
      </c>
      <c r="D448" s="221" t="s">
        <v>1366</v>
      </c>
      <c r="E448" s="221">
        <v>3006002</v>
      </c>
      <c r="F448" s="222" t="s">
        <v>1081</v>
      </c>
      <c r="G448" s="223" t="s">
        <v>14</v>
      </c>
      <c r="H448" s="224">
        <v>4</v>
      </c>
      <c r="I448" s="225">
        <v>0</v>
      </c>
      <c r="J448" s="225">
        <f>ROUND(I448*H448,2)</f>
        <v>0</v>
      </c>
      <c r="K448" s="226" t="str">
        <f>IF(I448=0,"",ROUND(I448*(1+$L$2),2))</f>
        <v/>
      </c>
      <c r="L448" s="224" t="e">
        <f>ROUND(K448*H448,2)</f>
        <v>#VALUE!</v>
      </c>
      <c r="M448" s="202"/>
      <c r="N448" s="182"/>
      <c r="O448" s="399"/>
      <c r="P448" s="400"/>
      <c r="R448" s="401"/>
      <c r="S448" s="402"/>
    </row>
    <row r="449" spans="1:19" ht="24.9" customHeight="1">
      <c r="A449" s="53"/>
      <c r="C449" s="295" t="s">
        <v>1082</v>
      </c>
      <c r="D449" s="221" t="s">
        <v>1366</v>
      </c>
      <c r="E449" s="221">
        <v>1004003</v>
      </c>
      <c r="F449" s="222" t="s">
        <v>1083</v>
      </c>
      <c r="G449" s="223" t="s">
        <v>1074</v>
      </c>
      <c r="H449" s="224">
        <v>23</v>
      </c>
      <c r="I449" s="225">
        <v>0</v>
      </c>
      <c r="J449" s="225">
        <f>ROUND(I449*H449,2)</f>
        <v>0</v>
      </c>
      <c r="K449" s="226" t="str">
        <f>IF(I449=0,"",ROUND(I449*(1+$L$2),2))</f>
        <v/>
      </c>
      <c r="L449" s="224" t="e">
        <f>ROUND(K449*H449,2)</f>
        <v>#VALUE!</v>
      </c>
      <c r="M449" s="202"/>
      <c r="N449" s="182"/>
      <c r="O449" s="399"/>
      <c r="P449" s="400"/>
      <c r="R449" s="401"/>
      <c r="S449" s="402"/>
    </row>
    <row r="450" spans="1:19" ht="30" customHeight="1">
      <c r="A450" s="53"/>
      <c r="C450" s="324" t="s">
        <v>1266</v>
      </c>
      <c r="D450" s="325"/>
      <c r="E450" s="325"/>
      <c r="F450" s="326" t="s">
        <v>1084</v>
      </c>
      <c r="G450" s="327"/>
      <c r="H450" s="328"/>
      <c r="I450" s="328"/>
      <c r="J450" s="329"/>
      <c r="K450" s="328"/>
      <c r="L450" s="329"/>
      <c r="M450" s="201"/>
      <c r="N450" s="182"/>
      <c r="O450" s="193"/>
      <c r="P450" s="400"/>
      <c r="Q450" s="385"/>
      <c r="R450" s="378"/>
    </row>
    <row r="451" spans="1:19" ht="30">
      <c r="A451" s="53"/>
      <c r="C451" s="295" t="s">
        <v>1085</v>
      </c>
      <c r="D451" s="221" t="s">
        <v>0</v>
      </c>
      <c r="E451" s="221">
        <v>98524</v>
      </c>
      <c r="F451" s="222" t="s">
        <v>125</v>
      </c>
      <c r="G451" s="223" t="s">
        <v>17</v>
      </c>
      <c r="H451" s="224">
        <v>29.625599999999999</v>
      </c>
      <c r="I451" s="225">
        <v>0</v>
      </c>
      <c r="J451" s="225">
        <f>ROUND(I451*H451,2)</f>
        <v>0</v>
      </c>
      <c r="K451" s="226" t="str">
        <f>IF(I451=0,"",ROUND(I451*(1+$L$2),2))</f>
        <v/>
      </c>
      <c r="L451" s="224" t="e">
        <f>ROUND(K451*H451,2)</f>
        <v>#VALUE!</v>
      </c>
      <c r="M451" s="202"/>
      <c r="N451" s="182"/>
      <c r="O451" s="399"/>
      <c r="P451" s="400"/>
      <c r="R451" s="401"/>
      <c r="S451" s="402"/>
    </row>
    <row r="452" spans="1:19" ht="60">
      <c r="A452" s="53"/>
      <c r="C452" s="295" t="s">
        <v>1086</v>
      </c>
      <c r="D452" s="221" t="s">
        <v>0</v>
      </c>
      <c r="E452" s="221">
        <v>100975</v>
      </c>
      <c r="F452" s="222" t="s">
        <v>71</v>
      </c>
      <c r="G452" s="223" t="s">
        <v>22</v>
      </c>
      <c r="H452" s="224">
        <v>7.41</v>
      </c>
      <c r="I452" s="225">
        <v>0</v>
      </c>
      <c r="J452" s="225">
        <f>ROUND(I452*H452,2)</f>
        <v>0</v>
      </c>
      <c r="K452" s="226" t="str">
        <f>IF(I452=0,"",ROUND(I452*(1+$L$2),2))</f>
        <v/>
      </c>
      <c r="L452" s="224" t="e">
        <f>ROUND(K452*H452,2)</f>
        <v>#VALUE!</v>
      </c>
      <c r="M452" s="202"/>
      <c r="N452" s="182"/>
      <c r="O452" s="399"/>
      <c r="P452" s="400"/>
      <c r="R452" s="401"/>
      <c r="S452" s="402"/>
    </row>
    <row r="453" spans="1:19" ht="30">
      <c r="A453" s="53"/>
      <c r="C453" s="295" t="s">
        <v>1087</v>
      </c>
      <c r="D453" s="221" t="s">
        <v>0</v>
      </c>
      <c r="E453" s="221">
        <v>95876</v>
      </c>
      <c r="F453" s="222" t="s">
        <v>70</v>
      </c>
      <c r="G453" s="223" t="s">
        <v>67</v>
      </c>
      <c r="H453" s="224">
        <v>192.57</v>
      </c>
      <c r="I453" s="225">
        <v>0</v>
      </c>
      <c r="J453" s="225">
        <f>ROUND(I453*H453,2)</f>
        <v>0</v>
      </c>
      <c r="K453" s="226" t="str">
        <f>IF(I453=0,"",ROUND(I453*(1+$L$2),2))</f>
        <v/>
      </c>
      <c r="L453" s="224" t="e">
        <f>ROUND(K453*H453,2)</f>
        <v>#VALUE!</v>
      </c>
      <c r="M453" s="202"/>
      <c r="N453" s="182"/>
      <c r="O453" s="399"/>
      <c r="P453" s="400"/>
      <c r="R453" s="401"/>
      <c r="S453" s="402"/>
    </row>
    <row r="454" spans="1:19" ht="24.9" customHeight="1">
      <c r="A454" s="53"/>
      <c r="C454" s="295" t="s">
        <v>1088</v>
      </c>
      <c r="D454" s="221" t="s">
        <v>0</v>
      </c>
      <c r="E454" s="221">
        <v>100574</v>
      </c>
      <c r="F454" s="222" t="s">
        <v>222</v>
      </c>
      <c r="G454" s="223" t="s">
        <v>22</v>
      </c>
      <c r="H454" s="224">
        <v>7.41</v>
      </c>
      <c r="I454" s="225">
        <v>0</v>
      </c>
      <c r="J454" s="225">
        <f>ROUND(I454*H454,2)</f>
        <v>0</v>
      </c>
      <c r="K454" s="226" t="str">
        <f>IF(I454=0,"",ROUND(I454*(1+$L$2),2))</f>
        <v/>
      </c>
      <c r="L454" s="224" t="e">
        <f>ROUND(K454*H454,2)</f>
        <v>#VALUE!</v>
      </c>
      <c r="M454" s="202"/>
      <c r="N454" s="182"/>
      <c r="O454" s="399"/>
      <c r="P454" s="400"/>
      <c r="R454" s="401"/>
      <c r="S454" s="402"/>
    </row>
    <row r="455" spans="1:19" ht="30" customHeight="1">
      <c r="A455" s="53"/>
      <c r="C455" s="320" t="s">
        <v>1089</v>
      </c>
      <c r="D455" s="321"/>
      <c r="E455" s="221"/>
      <c r="F455" s="322" t="s">
        <v>1090</v>
      </c>
      <c r="G455" s="221"/>
      <c r="H455" s="225"/>
      <c r="I455" s="225"/>
      <c r="J455" s="323">
        <f>SUBTOTAL(9,J456:J479)</f>
        <v>0</v>
      </c>
      <c r="K455" s="225" t="s">
        <v>5</v>
      </c>
      <c r="L455" s="323" t="e">
        <f>SUBTOTAL(9,L456:L479)</f>
        <v>#VALUE!</v>
      </c>
      <c r="M455" s="201"/>
      <c r="N455" s="182"/>
      <c r="O455" s="193"/>
      <c r="P455" s="400"/>
      <c r="Q455" s="385"/>
      <c r="R455" s="378"/>
    </row>
    <row r="456" spans="1:19" ht="30" customHeight="1">
      <c r="A456" s="53"/>
      <c r="C456" s="324" t="s">
        <v>1267</v>
      </c>
      <c r="D456" s="325"/>
      <c r="E456" s="325"/>
      <c r="F456" s="326" t="s">
        <v>1091</v>
      </c>
      <c r="G456" s="327"/>
      <c r="H456" s="328"/>
      <c r="I456" s="328"/>
      <c r="J456" s="329"/>
      <c r="K456" s="328"/>
      <c r="L456" s="329"/>
      <c r="M456" s="201"/>
      <c r="N456" s="182"/>
      <c r="O456" s="193"/>
      <c r="P456" s="400"/>
      <c r="Q456" s="385"/>
      <c r="R456" s="378"/>
    </row>
    <row r="457" spans="1:19" ht="24.9" customHeight="1">
      <c r="A457" s="53"/>
      <c r="C457" s="295" t="s">
        <v>1092</v>
      </c>
      <c r="D457" s="221" t="s">
        <v>1367</v>
      </c>
      <c r="E457" s="221">
        <v>40202</v>
      </c>
      <c r="F457" s="222" t="s">
        <v>1093</v>
      </c>
      <c r="G457" s="223" t="s">
        <v>1094</v>
      </c>
      <c r="H457" s="224">
        <v>0.208385352</v>
      </c>
      <c r="I457" s="225">
        <v>0</v>
      </c>
      <c r="J457" s="225">
        <f>ROUND(I457*H457,2)</f>
        <v>0</v>
      </c>
      <c r="K457" s="226" t="str">
        <f>IF(I457=0,"",ROUND(I457*(1+$L$2),2))</f>
        <v/>
      </c>
      <c r="L457" s="224" t="e">
        <f>ROUND(K457*H457,2)</f>
        <v>#VALUE!</v>
      </c>
      <c r="M457" s="202"/>
      <c r="N457" s="182"/>
      <c r="O457" s="399"/>
      <c r="P457" s="400"/>
      <c r="R457" s="401"/>
      <c r="S457" s="402"/>
    </row>
    <row r="458" spans="1:19" ht="24.9" customHeight="1">
      <c r="A458" s="53"/>
      <c r="C458" s="324" t="s">
        <v>1268</v>
      </c>
      <c r="D458" s="325"/>
      <c r="E458" s="325"/>
      <c r="F458" s="326" t="s">
        <v>1095</v>
      </c>
      <c r="G458" s="327"/>
      <c r="H458" s="328"/>
      <c r="I458" s="328"/>
      <c r="J458" s="329"/>
      <c r="K458" s="328"/>
      <c r="L458" s="329"/>
      <c r="M458" s="201"/>
      <c r="N458" s="182"/>
      <c r="O458" s="193"/>
      <c r="P458" s="400"/>
      <c r="Q458" s="385"/>
      <c r="R458" s="378"/>
    </row>
    <row r="459" spans="1:19" ht="24.9" customHeight="1">
      <c r="A459" s="53"/>
      <c r="C459" s="295" t="s">
        <v>1096</v>
      </c>
      <c r="D459" s="221" t="s">
        <v>0</v>
      </c>
      <c r="E459" s="221">
        <v>90100</v>
      </c>
      <c r="F459" s="222" t="s">
        <v>1097</v>
      </c>
      <c r="G459" s="223" t="s">
        <v>1094</v>
      </c>
      <c r="H459" s="224">
        <v>4.3992463200000005</v>
      </c>
      <c r="I459" s="225">
        <v>0</v>
      </c>
      <c r="J459" s="225">
        <f>ROUND(I459*H459,2)</f>
        <v>0</v>
      </c>
      <c r="K459" s="226" t="str">
        <f>IF(I459=0,"",ROUND(I459*(1+$L$2),2))</f>
        <v/>
      </c>
      <c r="L459" s="224" t="e">
        <f>ROUND(K459*H459,2)</f>
        <v>#VALUE!</v>
      </c>
      <c r="M459" s="202"/>
      <c r="N459" s="182"/>
      <c r="O459" s="399"/>
      <c r="P459" s="400"/>
      <c r="R459" s="401"/>
      <c r="S459" s="402"/>
    </row>
    <row r="460" spans="1:19" ht="24.9" customHeight="1">
      <c r="A460" s="53"/>
      <c r="C460" s="295" t="s">
        <v>1098</v>
      </c>
      <c r="D460" s="221" t="s">
        <v>0</v>
      </c>
      <c r="E460" s="221">
        <v>102277</v>
      </c>
      <c r="F460" s="222" t="s">
        <v>1099</v>
      </c>
      <c r="G460" s="223" t="s">
        <v>1094</v>
      </c>
      <c r="H460" s="224">
        <v>144.20956840199997</v>
      </c>
      <c r="I460" s="225">
        <v>0</v>
      </c>
      <c r="J460" s="225">
        <f>ROUND(I460*H460,2)</f>
        <v>0</v>
      </c>
      <c r="K460" s="226" t="str">
        <f>IF(I460=0,"",ROUND(I460*(1+$L$2),2))</f>
        <v/>
      </c>
      <c r="L460" s="224" t="e">
        <f>ROUND(K460*H460,2)</f>
        <v>#VALUE!</v>
      </c>
      <c r="M460" s="202"/>
      <c r="N460" s="182"/>
      <c r="O460" s="399"/>
      <c r="P460" s="400"/>
      <c r="R460" s="401"/>
      <c r="S460" s="402"/>
    </row>
    <row r="461" spans="1:19" ht="24.9" customHeight="1">
      <c r="A461" s="53"/>
      <c r="C461" s="324" t="s">
        <v>1269</v>
      </c>
      <c r="D461" s="325"/>
      <c r="E461" s="325"/>
      <c r="F461" s="326" t="s">
        <v>1100</v>
      </c>
      <c r="G461" s="327"/>
      <c r="H461" s="328"/>
      <c r="I461" s="328"/>
      <c r="J461" s="329"/>
      <c r="K461" s="328"/>
      <c r="L461" s="329"/>
      <c r="M461" s="201"/>
      <c r="N461" s="182"/>
      <c r="O461" s="193"/>
      <c r="P461" s="400"/>
      <c r="Q461" s="385"/>
      <c r="R461" s="378"/>
    </row>
    <row r="462" spans="1:19" ht="24.9" customHeight="1">
      <c r="A462" s="53"/>
      <c r="C462" s="295" t="s">
        <v>1101</v>
      </c>
      <c r="D462" s="221" t="s">
        <v>1366</v>
      </c>
      <c r="E462" s="221">
        <v>4010005</v>
      </c>
      <c r="F462" s="222" t="s">
        <v>1102</v>
      </c>
      <c r="G462" s="223" t="s">
        <v>1094</v>
      </c>
      <c r="H462" s="224">
        <v>2.3153928000000001E-2</v>
      </c>
      <c r="I462" s="225">
        <v>0</v>
      </c>
      <c r="J462" s="225">
        <f>ROUND(I462*H462,2)</f>
        <v>0</v>
      </c>
      <c r="K462" s="226" t="str">
        <f>IF(I462=0,"",ROUND(I462*(1+$L$2),2))</f>
        <v/>
      </c>
      <c r="L462" s="224" t="e">
        <f>ROUND(K462*H462,2)</f>
        <v>#VALUE!</v>
      </c>
      <c r="M462" s="202"/>
      <c r="N462" s="182"/>
      <c r="O462" s="399"/>
      <c r="P462" s="400"/>
      <c r="R462" s="401"/>
      <c r="S462" s="402"/>
    </row>
    <row r="463" spans="1:19" ht="24.9" customHeight="1">
      <c r="A463" s="53"/>
      <c r="C463" s="295" t="s">
        <v>1103</v>
      </c>
      <c r="D463" s="221" t="s">
        <v>1366</v>
      </c>
      <c r="E463" s="221">
        <v>4010007</v>
      </c>
      <c r="F463" s="222" t="s">
        <v>1104</v>
      </c>
      <c r="G463" s="223" t="s">
        <v>1094</v>
      </c>
      <c r="H463" s="224">
        <v>0.72467119799999991</v>
      </c>
      <c r="I463" s="225">
        <v>0</v>
      </c>
      <c r="J463" s="225">
        <f>ROUND(I463*H463,2)</f>
        <v>0</v>
      </c>
      <c r="K463" s="226" t="str">
        <f>IF(I463=0,"",ROUND(I463*(1+$L$2),2))</f>
        <v/>
      </c>
      <c r="L463" s="224" t="e">
        <f>ROUND(K463*H463,2)</f>
        <v>#VALUE!</v>
      </c>
      <c r="M463" s="202"/>
      <c r="N463" s="182"/>
      <c r="O463" s="399"/>
      <c r="P463" s="400"/>
      <c r="R463" s="401"/>
      <c r="S463" s="402"/>
    </row>
    <row r="464" spans="1:19" ht="24.9" customHeight="1">
      <c r="A464" s="53"/>
      <c r="C464" s="295" t="s">
        <v>1105</v>
      </c>
      <c r="D464" s="221" t="s">
        <v>1366</v>
      </c>
      <c r="E464" s="221">
        <v>4009002</v>
      </c>
      <c r="F464" s="222" t="s">
        <v>1106</v>
      </c>
      <c r="G464" s="223" t="s">
        <v>1094</v>
      </c>
      <c r="H464" s="224">
        <v>0.74782512599999995</v>
      </c>
      <c r="I464" s="225">
        <v>0</v>
      </c>
      <c r="J464" s="225">
        <f>ROUND(I464*H464,2)</f>
        <v>0</v>
      </c>
      <c r="K464" s="226" t="str">
        <f>IF(I464=0,"",ROUND(I464*(1+$L$2),2))</f>
        <v/>
      </c>
      <c r="L464" s="224" t="e">
        <f>ROUND(K464*H464,2)</f>
        <v>#VALUE!</v>
      </c>
      <c r="M464" s="202"/>
      <c r="N464" s="182"/>
      <c r="O464" s="399"/>
      <c r="P464" s="400"/>
      <c r="R464" s="401"/>
      <c r="S464" s="402"/>
    </row>
    <row r="465" spans="1:19" ht="24.9" customHeight="1">
      <c r="A465" s="53"/>
      <c r="C465" s="324" t="s">
        <v>1270</v>
      </c>
      <c r="D465" s="325"/>
      <c r="E465" s="325"/>
      <c r="F465" s="326" t="s">
        <v>1107</v>
      </c>
      <c r="G465" s="327"/>
      <c r="H465" s="328"/>
      <c r="I465" s="328"/>
      <c r="J465" s="329"/>
      <c r="K465" s="328"/>
      <c r="L465" s="329"/>
      <c r="M465" s="201"/>
      <c r="N465" s="182"/>
      <c r="O465" s="193"/>
      <c r="P465" s="400"/>
      <c r="Q465" s="385"/>
      <c r="R465" s="378"/>
    </row>
    <row r="466" spans="1:19" ht="24.9" customHeight="1">
      <c r="A466" s="53"/>
      <c r="C466" s="295" t="s">
        <v>1108</v>
      </c>
      <c r="D466" s="221" t="s">
        <v>0</v>
      </c>
      <c r="E466" s="221">
        <v>93361</v>
      </c>
      <c r="F466" s="222" t="s">
        <v>1109</v>
      </c>
      <c r="G466" s="223" t="s">
        <v>1094</v>
      </c>
      <c r="H466" s="224">
        <v>61.667025944166376</v>
      </c>
      <c r="I466" s="225">
        <v>0</v>
      </c>
      <c r="J466" s="225">
        <f>ROUND(I466*H466,2)</f>
        <v>0</v>
      </c>
      <c r="K466" s="226" t="str">
        <f>IF(I466=0,"",ROUND(I466*(1+$L$2),2))</f>
        <v/>
      </c>
      <c r="L466" s="224" t="e">
        <f>ROUND(K466*H466,2)</f>
        <v>#VALUE!</v>
      </c>
      <c r="M466" s="202"/>
      <c r="N466" s="182"/>
      <c r="O466" s="399"/>
      <c r="P466" s="400"/>
      <c r="R466" s="401"/>
      <c r="S466" s="402"/>
    </row>
    <row r="467" spans="1:19" ht="24.9" customHeight="1">
      <c r="A467" s="53"/>
      <c r="C467" s="295" t="s">
        <v>1110</v>
      </c>
      <c r="D467" s="221" t="s">
        <v>154</v>
      </c>
      <c r="E467" s="221">
        <v>26</v>
      </c>
      <c r="F467" s="222" t="s">
        <v>1111</v>
      </c>
      <c r="G467" s="223" t="s">
        <v>1094</v>
      </c>
      <c r="H467" s="224">
        <v>61.667025944166376</v>
      </c>
      <c r="I467" s="225">
        <v>0</v>
      </c>
      <c r="J467" s="225">
        <f>ROUND(I467*H467,2)</f>
        <v>0</v>
      </c>
      <c r="K467" s="226" t="str">
        <f>IF(I467=0,"",ROUND(I467*(1+$L$2),2))</f>
        <v/>
      </c>
      <c r="L467" s="224" t="e">
        <f>ROUND(K467*H467,2)</f>
        <v>#VALUE!</v>
      </c>
      <c r="M467" s="202"/>
      <c r="N467" s="182"/>
      <c r="O467" s="399"/>
      <c r="P467" s="400"/>
      <c r="R467" s="401"/>
      <c r="S467" s="402"/>
    </row>
    <row r="468" spans="1:19" ht="30" customHeight="1">
      <c r="A468" s="53"/>
      <c r="C468" s="324" t="s">
        <v>1271</v>
      </c>
      <c r="D468" s="325"/>
      <c r="E468" s="325"/>
      <c r="F468" s="326" t="s">
        <v>1112</v>
      </c>
      <c r="G468" s="327"/>
      <c r="H468" s="328"/>
      <c r="I468" s="328"/>
      <c r="J468" s="329"/>
      <c r="K468" s="328" t="str">
        <f>IF(I468=0,"",ROUND(I468*(1+$L$2),2))</f>
        <v/>
      </c>
      <c r="L468" s="329"/>
      <c r="M468" s="201"/>
      <c r="N468" s="182"/>
      <c r="O468" s="193"/>
      <c r="P468" s="400"/>
      <c r="Q468" s="385"/>
      <c r="R468" s="378"/>
    </row>
    <row r="469" spans="1:19" ht="24.9" customHeight="1">
      <c r="A469" s="53"/>
      <c r="C469" s="295" t="s">
        <v>1113</v>
      </c>
      <c r="D469" s="221" t="s">
        <v>1367</v>
      </c>
      <c r="E469" s="221">
        <v>40801</v>
      </c>
      <c r="F469" s="222" t="s">
        <v>1114</v>
      </c>
      <c r="G469" s="223" t="s">
        <v>1094</v>
      </c>
      <c r="H469" s="224">
        <v>109.87249906979201</v>
      </c>
      <c r="I469" s="225">
        <v>0</v>
      </c>
      <c r="J469" s="225">
        <f>ROUND(I469*H469,2)</f>
        <v>0</v>
      </c>
      <c r="K469" s="226" t="str">
        <f>IF(I469=0,"",ROUND(I469*(1+$L$2),2))</f>
        <v/>
      </c>
      <c r="L469" s="224" t="e">
        <f>ROUND(K469*H469,2)</f>
        <v>#VALUE!</v>
      </c>
      <c r="M469" s="202"/>
      <c r="N469" s="182"/>
      <c r="O469" s="399"/>
      <c r="P469" s="400"/>
      <c r="R469" s="401"/>
      <c r="S469" s="402"/>
    </row>
    <row r="470" spans="1:19" ht="24.9" customHeight="1">
      <c r="A470" s="53"/>
      <c r="C470" s="295" t="s">
        <v>1115</v>
      </c>
      <c r="D470" s="221" t="s">
        <v>1367</v>
      </c>
      <c r="E470" s="221">
        <v>40802</v>
      </c>
      <c r="F470" s="222" t="s">
        <v>1116</v>
      </c>
      <c r="G470" s="223" t="s">
        <v>1094</v>
      </c>
      <c r="H470" s="224">
        <v>0.9721726638</v>
      </c>
      <c r="I470" s="225">
        <v>0</v>
      </c>
      <c r="J470" s="225">
        <f>ROUND(I470*H470,2)</f>
        <v>0</v>
      </c>
      <c r="K470" s="226" t="str">
        <f>IF(I470=0,"",ROUND(I470*(1+$L$2),2))</f>
        <v/>
      </c>
      <c r="L470" s="224" t="e">
        <f>ROUND(K470*H470,2)</f>
        <v>#VALUE!</v>
      </c>
      <c r="M470" s="202"/>
      <c r="N470" s="182"/>
      <c r="O470" s="399"/>
      <c r="P470" s="400"/>
      <c r="R470" s="401"/>
      <c r="S470" s="402"/>
    </row>
    <row r="471" spans="1:19" ht="24.9" customHeight="1">
      <c r="A471" s="53"/>
      <c r="C471" s="295" t="s">
        <v>1117</v>
      </c>
      <c r="D471" s="221" t="s">
        <v>1367</v>
      </c>
      <c r="E471" s="221">
        <v>40801</v>
      </c>
      <c r="F471" s="222" t="s">
        <v>1118</v>
      </c>
      <c r="G471" s="223" t="s">
        <v>1094</v>
      </c>
      <c r="H471" s="224">
        <v>77.083782430207975</v>
      </c>
      <c r="I471" s="225">
        <v>0</v>
      </c>
      <c r="J471" s="225">
        <f>ROUND(I471*H471,2)</f>
        <v>0</v>
      </c>
      <c r="K471" s="226" t="str">
        <f>IF(I471=0,"",ROUND(I471*(1+$L$2),2))</f>
        <v/>
      </c>
      <c r="L471" s="224" t="e">
        <f>ROUND(K471*H471,2)</f>
        <v>#VALUE!</v>
      </c>
      <c r="M471" s="202"/>
      <c r="N471" s="182"/>
      <c r="O471" s="399"/>
      <c r="P471" s="400"/>
      <c r="R471" s="401"/>
      <c r="S471" s="402"/>
    </row>
    <row r="472" spans="1:19" ht="24.9" customHeight="1">
      <c r="A472" s="53"/>
      <c r="C472" s="295" t="s">
        <v>1119</v>
      </c>
      <c r="D472" s="221" t="s">
        <v>1367</v>
      </c>
      <c r="E472" s="221">
        <v>40803</v>
      </c>
      <c r="F472" s="222" t="s">
        <v>1120</v>
      </c>
      <c r="G472" s="223" t="s">
        <v>1094</v>
      </c>
      <c r="H472" s="224">
        <v>0.78000000000000014</v>
      </c>
      <c r="I472" s="225">
        <v>0</v>
      </c>
      <c r="J472" s="225">
        <f>ROUND(I472*H472,2)</f>
        <v>0</v>
      </c>
      <c r="K472" s="226" t="str">
        <f>IF(I472=0,"",ROUND(I472*(1+$L$2),2))</f>
        <v/>
      </c>
      <c r="L472" s="224" t="e">
        <f>ROUND(K472*H472,2)</f>
        <v>#VALUE!</v>
      </c>
      <c r="M472" s="202"/>
      <c r="N472" s="182"/>
      <c r="O472" s="399"/>
      <c r="P472" s="400"/>
      <c r="R472" s="401"/>
      <c r="S472" s="402"/>
    </row>
    <row r="473" spans="1:19" ht="30" customHeight="1">
      <c r="A473" s="53"/>
      <c r="C473" s="324" t="s">
        <v>1272</v>
      </c>
      <c r="D473" s="325"/>
      <c r="E473" s="325"/>
      <c r="F473" s="326" t="s">
        <v>1121</v>
      </c>
      <c r="G473" s="327"/>
      <c r="H473" s="328"/>
      <c r="I473" s="328"/>
      <c r="J473" s="329"/>
      <c r="K473" s="328"/>
      <c r="L473" s="329"/>
      <c r="M473" s="201"/>
      <c r="N473" s="182"/>
      <c r="O473" s="193"/>
      <c r="P473" s="400"/>
      <c r="Q473" s="385"/>
      <c r="R473" s="378"/>
    </row>
    <row r="474" spans="1:19" ht="24.9" customHeight="1">
      <c r="A474" s="53"/>
      <c r="C474" s="295" t="s">
        <v>1122</v>
      </c>
      <c r="D474" s="221" t="s">
        <v>1367</v>
      </c>
      <c r="E474" s="221">
        <v>40804</v>
      </c>
      <c r="F474" s="222" t="s">
        <v>1123</v>
      </c>
      <c r="G474" s="223" t="s">
        <v>1124</v>
      </c>
      <c r="H474" s="224">
        <v>2527.0674786052164</v>
      </c>
      <c r="I474" s="225">
        <v>0</v>
      </c>
      <c r="J474" s="225">
        <f>ROUND(I474*H474,2)</f>
        <v>0</v>
      </c>
      <c r="K474" s="226" t="str">
        <f>IF(I474=0,"",ROUND(I474*(1+$L$2),2))</f>
        <v/>
      </c>
      <c r="L474" s="224" t="e">
        <f>ROUND(K474*H474,2)</f>
        <v>#VALUE!</v>
      </c>
      <c r="M474" s="202"/>
      <c r="N474" s="182"/>
      <c r="O474" s="399"/>
      <c r="P474" s="400"/>
      <c r="R474" s="401"/>
      <c r="S474" s="402"/>
    </row>
    <row r="475" spans="1:19" ht="24.9" customHeight="1">
      <c r="A475" s="53"/>
      <c r="C475" s="295" t="s">
        <v>1125</v>
      </c>
      <c r="D475" s="221" t="s">
        <v>1367</v>
      </c>
      <c r="E475" s="221">
        <v>40805</v>
      </c>
      <c r="F475" s="222" t="s">
        <v>1126</v>
      </c>
      <c r="G475" s="223" t="s">
        <v>1124</v>
      </c>
      <c r="H475" s="224">
        <v>22.359971267399999</v>
      </c>
      <c r="I475" s="225">
        <v>0</v>
      </c>
      <c r="J475" s="225">
        <f>ROUND(I475*H475,2)</f>
        <v>0</v>
      </c>
      <c r="K475" s="226" t="str">
        <f>IF(I475=0,"",ROUND(I475*(1+$L$2),2))</f>
        <v/>
      </c>
      <c r="L475" s="224" t="e">
        <f>ROUND(K475*H475,2)</f>
        <v>#VALUE!</v>
      </c>
      <c r="M475" s="202"/>
      <c r="N475" s="182"/>
      <c r="O475" s="399"/>
      <c r="P475" s="400"/>
      <c r="R475" s="401"/>
      <c r="S475" s="402"/>
    </row>
    <row r="476" spans="1:19" ht="24.9" customHeight="1">
      <c r="A476" s="53"/>
      <c r="C476" s="295" t="s">
        <v>1127</v>
      </c>
      <c r="D476" s="221" t="s">
        <v>1367</v>
      </c>
      <c r="E476" s="221">
        <v>40806</v>
      </c>
      <c r="F476" s="222" t="s">
        <v>1128</v>
      </c>
      <c r="G476" s="223" t="s">
        <v>1124</v>
      </c>
      <c r="H476" s="224">
        <v>17.940000000000005</v>
      </c>
      <c r="I476" s="225">
        <v>0</v>
      </c>
      <c r="J476" s="225">
        <f>ROUND(I476*H476,2)</f>
        <v>0</v>
      </c>
      <c r="K476" s="226" t="str">
        <f>IF(I476=0,"",ROUND(I476*(1+$L$2),2))</f>
        <v/>
      </c>
      <c r="L476" s="224" t="e">
        <f>ROUND(K476*H476,2)</f>
        <v>#VALUE!</v>
      </c>
      <c r="M476" s="202"/>
      <c r="N476" s="182"/>
      <c r="O476" s="399"/>
      <c r="P476" s="400"/>
      <c r="R476" s="401"/>
      <c r="S476" s="402"/>
    </row>
    <row r="477" spans="1:19" ht="24.9" customHeight="1">
      <c r="A477" s="53"/>
      <c r="C477" s="295" t="s">
        <v>1129</v>
      </c>
      <c r="D477" s="221" t="s">
        <v>1367</v>
      </c>
      <c r="E477" s="221">
        <v>40804</v>
      </c>
      <c r="F477" s="222" t="s">
        <v>1130</v>
      </c>
      <c r="G477" s="223" t="s">
        <v>1124</v>
      </c>
      <c r="H477" s="224">
        <v>385.41891215103988</v>
      </c>
      <c r="I477" s="225">
        <v>0</v>
      </c>
      <c r="J477" s="225">
        <f>ROUND(I477*H477,2)</f>
        <v>0</v>
      </c>
      <c r="K477" s="226" t="str">
        <f>IF(I477=0,"",ROUND(I477*(1+$L$2),2))</f>
        <v/>
      </c>
      <c r="L477" s="224" t="e">
        <f>ROUND(K477*H477,2)</f>
        <v>#VALUE!</v>
      </c>
      <c r="M477" s="202"/>
      <c r="N477" s="182"/>
      <c r="O477" s="399"/>
      <c r="P477" s="400"/>
      <c r="R477" s="401"/>
      <c r="S477" s="402"/>
    </row>
    <row r="478" spans="1:19" ht="30" customHeight="1">
      <c r="A478" s="53"/>
      <c r="C478" s="324" t="s">
        <v>1273</v>
      </c>
      <c r="D478" s="325"/>
      <c r="E478" s="325"/>
      <c r="F478" s="326" t="s">
        <v>1131</v>
      </c>
      <c r="G478" s="327"/>
      <c r="H478" s="328"/>
      <c r="I478" s="328"/>
      <c r="J478" s="329"/>
      <c r="K478" s="328"/>
      <c r="L478" s="329"/>
      <c r="M478" s="201"/>
      <c r="N478" s="182"/>
      <c r="O478" s="193"/>
      <c r="P478" s="400"/>
      <c r="Q478" s="385"/>
      <c r="R478" s="378"/>
    </row>
    <row r="479" spans="1:19" ht="24.9" customHeight="1">
      <c r="A479" s="53"/>
      <c r="C479" s="295" t="s">
        <v>1132</v>
      </c>
      <c r="D479" s="221" t="s">
        <v>116</v>
      </c>
      <c r="E479" s="221">
        <v>45</v>
      </c>
      <c r="F479" s="222" t="s">
        <v>1131</v>
      </c>
      <c r="G479" s="223" t="s">
        <v>1094</v>
      </c>
      <c r="H479" s="224">
        <v>111.62467173359201</v>
      </c>
      <c r="I479" s="225">
        <v>0</v>
      </c>
      <c r="J479" s="225">
        <f>ROUND(I479*H479,2)</f>
        <v>0</v>
      </c>
      <c r="K479" s="226" t="str">
        <f>IF(I479=0,"",ROUND(I479*(1+$L$2),2))</f>
        <v/>
      </c>
      <c r="L479" s="224" t="e">
        <f>ROUND(K479*H479,2)</f>
        <v>#VALUE!</v>
      </c>
      <c r="M479" s="202"/>
      <c r="N479" s="182"/>
      <c r="O479" s="399"/>
      <c r="P479" s="400"/>
      <c r="R479" s="401"/>
      <c r="S479" s="402"/>
    </row>
    <row r="480" spans="1:19" ht="30" customHeight="1">
      <c r="A480" s="53"/>
      <c r="C480" s="320" t="s">
        <v>1133</v>
      </c>
      <c r="D480" s="321"/>
      <c r="E480" s="221"/>
      <c r="F480" s="322" t="s">
        <v>1134</v>
      </c>
      <c r="G480" s="221"/>
      <c r="H480" s="225"/>
      <c r="I480" s="225"/>
      <c r="J480" s="323">
        <f>SUBTOTAL(9,J481)</f>
        <v>0</v>
      </c>
      <c r="K480" s="225" t="s">
        <v>5</v>
      </c>
      <c r="L480" s="323" t="e">
        <f>SUBTOTAL(9,L481)</f>
        <v>#VALUE!</v>
      </c>
      <c r="M480" s="201"/>
      <c r="N480" s="182"/>
      <c r="O480" s="193"/>
      <c r="P480" s="400"/>
      <c r="Q480" s="385"/>
      <c r="R480" s="378"/>
    </row>
    <row r="481" spans="1:19" ht="30">
      <c r="A481" s="53"/>
      <c r="C481" s="295" t="s">
        <v>1135</v>
      </c>
      <c r="D481" s="221" t="s">
        <v>1367</v>
      </c>
      <c r="E481" s="221">
        <v>50201</v>
      </c>
      <c r="F481" s="222" t="s">
        <v>1136</v>
      </c>
      <c r="G481" s="223" t="s">
        <v>1074</v>
      </c>
      <c r="H481" s="224">
        <v>114.33335999999998</v>
      </c>
      <c r="I481" s="225">
        <v>0</v>
      </c>
      <c r="J481" s="225">
        <f>ROUND(I481*H481,2)</f>
        <v>0</v>
      </c>
      <c r="K481" s="226" t="str">
        <f>IF(I481=0,"",ROUND(I481*(1+$L$2),2))</f>
        <v/>
      </c>
      <c r="L481" s="224" t="e">
        <f>ROUND(K481*H481,2)</f>
        <v>#VALUE!</v>
      </c>
      <c r="M481" s="202"/>
      <c r="N481" s="182"/>
      <c r="O481" s="399"/>
      <c r="P481" s="400"/>
      <c r="R481" s="401"/>
      <c r="S481" s="402"/>
    </row>
    <row r="482" spans="1:19" ht="30" customHeight="1">
      <c r="A482" s="53"/>
      <c r="C482" s="320" t="s">
        <v>1137</v>
      </c>
      <c r="D482" s="321"/>
      <c r="E482" s="221"/>
      <c r="F482" s="322" t="s">
        <v>1138</v>
      </c>
      <c r="G482" s="221"/>
      <c r="H482" s="225"/>
      <c r="I482" s="225"/>
      <c r="J482" s="323">
        <f>SUBTOTAL(9,J483:J488)</f>
        <v>0</v>
      </c>
      <c r="K482" s="225" t="s">
        <v>5</v>
      </c>
      <c r="L482" s="323" t="e">
        <f>SUBTOTAL(9,L483:L488)</f>
        <v>#VALUE!</v>
      </c>
      <c r="M482" s="201"/>
      <c r="N482" s="182"/>
      <c r="O482" s="193"/>
      <c r="P482" s="400"/>
      <c r="Q482" s="385"/>
      <c r="R482" s="378"/>
    </row>
    <row r="483" spans="1:19" ht="30" customHeight="1">
      <c r="A483" s="53"/>
      <c r="C483" s="324" t="s">
        <v>1274</v>
      </c>
      <c r="D483" s="325"/>
      <c r="E483" s="325"/>
      <c r="F483" s="326" t="s">
        <v>1139</v>
      </c>
      <c r="G483" s="327"/>
      <c r="H483" s="328"/>
      <c r="I483" s="328"/>
      <c r="J483" s="329"/>
      <c r="K483" s="328"/>
      <c r="L483" s="329"/>
      <c r="M483" s="201"/>
      <c r="N483" s="182"/>
      <c r="O483" s="193"/>
      <c r="P483" s="400"/>
      <c r="Q483" s="385"/>
      <c r="R483" s="378"/>
    </row>
    <row r="484" spans="1:19" ht="23.25" customHeight="1">
      <c r="A484" s="53"/>
      <c r="C484" s="295" t="s">
        <v>1140</v>
      </c>
      <c r="D484" s="221" t="s">
        <v>1367</v>
      </c>
      <c r="E484" s="221">
        <v>60102</v>
      </c>
      <c r="F484" s="222" t="s">
        <v>1141</v>
      </c>
      <c r="G484" s="223" t="s">
        <v>23</v>
      </c>
      <c r="H484" s="224">
        <v>57.758400000000002</v>
      </c>
      <c r="I484" s="225">
        <v>0</v>
      </c>
      <c r="J484" s="225">
        <f>ROUND(I484*H484,2)</f>
        <v>0</v>
      </c>
      <c r="K484" s="226" t="str">
        <f>IF(I484=0,"",ROUND(I484*(1+$L$2),2))</f>
        <v/>
      </c>
      <c r="L484" s="224" t="e">
        <f>ROUND(K484*H484,2)</f>
        <v>#VALUE!</v>
      </c>
      <c r="M484" s="202"/>
      <c r="N484" s="182"/>
      <c r="O484" s="399"/>
      <c r="P484" s="400"/>
      <c r="R484" s="401"/>
      <c r="S484" s="402"/>
    </row>
    <row r="485" spans="1:19" ht="30" customHeight="1">
      <c r="A485" s="53"/>
      <c r="C485" s="324" t="s">
        <v>1275</v>
      </c>
      <c r="D485" s="325"/>
      <c r="E485" s="325"/>
      <c r="F485" s="326" t="s">
        <v>1142</v>
      </c>
      <c r="G485" s="327"/>
      <c r="H485" s="328"/>
      <c r="I485" s="328"/>
      <c r="J485" s="329"/>
      <c r="K485" s="328"/>
      <c r="L485" s="329"/>
      <c r="M485" s="201"/>
      <c r="N485" s="182"/>
      <c r="O485" s="193"/>
      <c r="P485" s="400"/>
      <c r="Q485" s="385"/>
      <c r="R485" s="378"/>
    </row>
    <row r="486" spans="1:19" ht="24.9" customHeight="1">
      <c r="A486" s="53"/>
      <c r="C486" s="295" t="s">
        <v>1143</v>
      </c>
      <c r="D486" s="221" t="s">
        <v>1367</v>
      </c>
      <c r="E486" s="221">
        <v>60201</v>
      </c>
      <c r="F486" s="222" t="s">
        <v>1144</v>
      </c>
      <c r="G486" s="223" t="s">
        <v>14</v>
      </c>
      <c r="H486" s="224">
        <v>1</v>
      </c>
      <c r="I486" s="225">
        <v>0</v>
      </c>
      <c r="J486" s="225">
        <f>ROUND(I486*H486,2)</f>
        <v>0</v>
      </c>
      <c r="K486" s="226" t="str">
        <f>IF(I486=0,"",ROUND(I486*(1+$L$2),2))</f>
        <v/>
      </c>
      <c r="L486" s="224" t="e">
        <f>ROUND(K486*H486,2)</f>
        <v>#VALUE!</v>
      </c>
      <c r="M486" s="202"/>
      <c r="N486" s="182"/>
      <c r="O486" s="399"/>
      <c r="P486" s="400"/>
      <c r="R486" s="401"/>
      <c r="S486" s="402"/>
    </row>
    <row r="487" spans="1:19" ht="24.9" customHeight="1">
      <c r="A487" s="53"/>
      <c r="C487" s="295" t="s">
        <v>1145</v>
      </c>
      <c r="D487" s="221" t="s">
        <v>1366</v>
      </c>
      <c r="E487" s="221">
        <v>6002003</v>
      </c>
      <c r="F487" s="222" t="s">
        <v>1146</v>
      </c>
      <c r="G487" s="223" t="s">
        <v>14</v>
      </c>
      <c r="H487" s="224">
        <v>11</v>
      </c>
      <c r="I487" s="225">
        <v>0</v>
      </c>
      <c r="J487" s="225">
        <f>ROUND(I487*H487,2)</f>
        <v>0</v>
      </c>
      <c r="K487" s="226" t="str">
        <f>IF(I487=0,"",ROUND(I487*(1+$L$2),2))</f>
        <v/>
      </c>
      <c r="L487" s="224" t="e">
        <f>ROUND(K487*H487,2)</f>
        <v>#VALUE!</v>
      </c>
      <c r="M487" s="202"/>
      <c r="N487" s="182"/>
      <c r="O487" s="399"/>
      <c r="P487" s="400"/>
      <c r="R487" s="401"/>
      <c r="S487" s="402"/>
    </row>
    <row r="488" spans="1:19" ht="24.9" customHeight="1">
      <c r="A488" s="53"/>
      <c r="C488" s="295" t="s">
        <v>1147</v>
      </c>
      <c r="D488" s="221" t="s">
        <v>1367</v>
      </c>
      <c r="E488" s="221">
        <v>60202</v>
      </c>
      <c r="F488" s="222" t="s">
        <v>1148</v>
      </c>
      <c r="G488" s="223" t="s">
        <v>1149</v>
      </c>
      <c r="H488" s="224">
        <v>20</v>
      </c>
      <c r="I488" s="225">
        <v>0</v>
      </c>
      <c r="J488" s="225">
        <f>ROUND(I488*H488,2)</f>
        <v>0</v>
      </c>
      <c r="K488" s="226" t="str">
        <f>IF(I488=0,"",ROUND(I488*(1+$L$2),2))</f>
        <v/>
      </c>
      <c r="L488" s="224" t="e">
        <f>ROUND(K488*H488,2)</f>
        <v>#VALUE!</v>
      </c>
      <c r="M488" s="202"/>
      <c r="N488" s="182"/>
      <c r="O488" s="399"/>
      <c r="P488" s="400"/>
      <c r="R488" s="401"/>
      <c r="S488" s="402"/>
    </row>
    <row r="489" spans="1:19" ht="30" customHeight="1">
      <c r="A489" s="53"/>
      <c r="C489" s="320" t="s">
        <v>1150</v>
      </c>
      <c r="D489" s="321"/>
      <c r="E489" s="221"/>
      <c r="F489" s="322" t="s">
        <v>1151</v>
      </c>
      <c r="G489" s="221"/>
      <c r="H489" s="225"/>
      <c r="I489" s="225"/>
      <c r="J489" s="323">
        <f>SUBTOTAL(9,J490:J508)</f>
        <v>0</v>
      </c>
      <c r="K489" s="225" t="str">
        <f>IF(I489=0,"",ROUND(I489*(1+$L$2),2))</f>
        <v/>
      </c>
      <c r="L489" s="323" t="e">
        <f>SUBTOTAL(9,L490:L508)</f>
        <v>#VALUE!</v>
      </c>
      <c r="M489" s="201"/>
      <c r="N489" s="182"/>
      <c r="O489" s="193"/>
      <c r="P489" s="400"/>
      <c r="Q489" s="385"/>
      <c r="R489" s="378"/>
    </row>
    <row r="490" spans="1:19" ht="30" customHeight="1">
      <c r="A490" s="53"/>
      <c r="C490" s="324" t="s">
        <v>1276</v>
      </c>
      <c r="D490" s="325"/>
      <c r="E490" s="325"/>
      <c r="F490" s="326" t="s">
        <v>1152</v>
      </c>
      <c r="G490" s="327"/>
      <c r="H490" s="328"/>
      <c r="I490" s="328"/>
      <c r="J490" s="329"/>
      <c r="K490" s="328"/>
      <c r="L490" s="329"/>
      <c r="M490" s="201"/>
      <c r="N490" s="182"/>
      <c r="O490" s="193"/>
      <c r="P490" s="400"/>
      <c r="Q490" s="385"/>
      <c r="R490" s="378"/>
    </row>
    <row r="491" spans="1:19" ht="24.9" customHeight="1">
      <c r="A491" s="53"/>
      <c r="C491" s="295" t="s">
        <v>1153</v>
      </c>
      <c r="D491" s="221" t="s">
        <v>0</v>
      </c>
      <c r="E491" s="221">
        <v>94964</v>
      </c>
      <c r="F491" s="222" t="s">
        <v>1154</v>
      </c>
      <c r="G491" s="223" t="s">
        <v>1094</v>
      </c>
      <c r="H491" s="224">
        <v>0.54</v>
      </c>
      <c r="I491" s="225">
        <v>0</v>
      </c>
      <c r="J491" s="225">
        <f>ROUND(I491*H491,2)</f>
        <v>0</v>
      </c>
      <c r="K491" s="226" t="str">
        <f>IF(I491=0,"",ROUND(I491*(1+$L$2),2))</f>
        <v/>
      </c>
      <c r="L491" s="224" t="e">
        <f>ROUND(K491*H491,2)</f>
        <v>#VALUE!</v>
      </c>
      <c r="M491" s="202"/>
      <c r="N491" s="182"/>
      <c r="O491" s="399"/>
      <c r="P491" s="400"/>
      <c r="R491" s="401"/>
      <c r="S491" s="402"/>
    </row>
    <row r="492" spans="1:19" ht="24.9" customHeight="1">
      <c r="A492" s="53"/>
      <c r="C492" s="295" t="s">
        <v>1155</v>
      </c>
      <c r="D492" s="221" t="s">
        <v>0</v>
      </c>
      <c r="E492" s="221">
        <v>103673</v>
      </c>
      <c r="F492" s="222" t="s">
        <v>1156</v>
      </c>
      <c r="G492" s="223" t="s">
        <v>1094</v>
      </c>
      <c r="H492" s="224">
        <v>0.54</v>
      </c>
      <c r="I492" s="225">
        <v>0</v>
      </c>
      <c r="J492" s="225">
        <f>ROUND(I492*H492,2)</f>
        <v>0</v>
      </c>
      <c r="K492" s="226" t="str">
        <f>IF(I492=0,"",ROUND(I492*(1+$L$2),2))</f>
        <v/>
      </c>
      <c r="L492" s="224" t="e">
        <f>ROUND(K492*H492,2)</f>
        <v>#VALUE!</v>
      </c>
      <c r="M492" s="202"/>
      <c r="N492" s="182"/>
      <c r="O492" s="399"/>
      <c r="P492" s="400"/>
      <c r="R492" s="401"/>
      <c r="S492" s="402"/>
    </row>
    <row r="493" spans="1:19" ht="30" customHeight="1">
      <c r="A493" s="53"/>
      <c r="C493" s="324" t="s">
        <v>1277</v>
      </c>
      <c r="D493" s="325"/>
      <c r="E493" s="325"/>
      <c r="F493" s="326" t="s">
        <v>1157</v>
      </c>
      <c r="G493" s="327"/>
      <c r="H493" s="328"/>
      <c r="I493" s="328"/>
      <c r="J493" s="329"/>
      <c r="K493" s="328"/>
      <c r="L493" s="329"/>
      <c r="M493" s="201"/>
      <c r="N493" s="182"/>
      <c r="O493" s="193"/>
      <c r="P493" s="400"/>
      <c r="Q493" s="385"/>
      <c r="R493" s="378"/>
    </row>
    <row r="494" spans="1:19" ht="24.9" customHeight="1">
      <c r="A494" s="53"/>
      <c r="C494" s="295" t="s">
        <v>1158</v>
      </c>
      <c r="D494" s="221" t="s">
        <v>1366</v>
      </c>
      <c r="E494" s="221">
        <v>8008001</v>
      </c>
      <c r="F494" s="222" t="s">
        <v>1159</v>
      </c>
      <c r="G494" s="223" t="s">
        <v>1074</v>
      </c>
      <c r="H494" s="224">
        <v>31.21</v>
      </c>
      <c r="I494" s="225">
        <v>0</v>
      </c>
      <c r="J494" s="225">
        <f>ROUND(I494*H494,2)</f>
        <v>0</v>
      </c>
      <c r="K494" s="226" t="str">
        <f>IF(I494=0,"",ROUND(I494*(1+$L$2),2))</f>
        <v/>
      </c>
      <c r="L494" s="224" t="e">
        <f>ROUND(K494*H494,2)</f>
        <v>#VALUE!</v>
      </c>
      <c r="M494" s="202"/>
      <c r="N494" s="182"/>
      <c r="O494" s="399"/>
      <c r="P494" s="400"/>
      <c r="R494" s="401"/>
      <c r="S494" s="402"/>
    </row>
    <row r="495" spans="1:19" ht="24.9" customHeight="1">
      <c r="A495" s="53"/>
      <c r="C495" s="295" t="s">
        <v>1160</v>
      </c>
      <c r="D495" s="221" t="s">
        <v>1366</v>
      </c>
      <c r="E495" s="221">
        <v>8009011</v>
      </c>
      <c r="F495" s="222" t="s">
        <v>1161</v>
      </c>
      <c r="G495" s="223" t="s">
        <v>1074</v>
      </c>
      <c r="H495" s="224">
        <v>55.91</v>
      </c>
      <c r="I495" s="225">
        <v>0</v>
      </c>
      <c r="J495" s="225">
        <f>ROUND(I495*H495,2)</f>
        <v>0</v>
      </c>
      <c r="K495" s="226" t="str">
        <f>IF(I495=0,"",ROUND(I495*(1+$L$2),2))</f>
        <v/>
      </c>
      <c r="L495" s="224" t="e">
        <f>ROUND(K495*H495,2)</f>
        <v>#VALUE!</v>
      </c>
      <c r="M495" s="202"/>
      <c r="N495" s="182"/>
      <c r="O495" s="399"/>
      <c r="P495" s="400"/>
      <c r="R495" s="401"/>
      <c r="S495" s="402"/>
    </row>
    <row r="496" spans="1:19" ht="30" customHeight="1">
      <c r="A496" s="53"/>
      <c r="C496" s="324" t="s">
        <v>1278</v>
      </c>
      <c r="D496" s="325"/>
      <c r="E496" s="325"/>
      <c r="F496" s="326" t="s">
        <v>1162</v>
      </c>
      <c r="G496" s="327"/>
      <c r="H496" s="328"/>
      <c r="I496" s="328"/>
      <c r="J496" s="329"/>
      <c r="K496" s="328"/>
      <c r="L496" s="329"/>
      <c r="M496" s="201"/>
      <c r="N496" s="182"/>
      <c r="O496" s="193"/>
      <c r="P496" s="400"/>
      <c r="Q496" s="385"/>
      <c r="R496" s="378"/>
    </row>
    <row r="497" spans="1:19" ht="30">
      <c r="A497" s="53"/>
      <c r="C497" s="295" t="s">
        <v>1163</v>
      </c>
      <c r="D497" s="221" t="s">
        <v>0</v>
      </c>
      <c r="E497" s="221">
        <v>92769</v>
      </c>
      <c r="F497" s="222" t="s">
        <v>1164</v>
      </c>
      <c r="G497" s="223" t="s">
        <v>24</v>
      </c>
      <c r="H497" s="224">
        <v>7</v>
      </c>
      <c r="I497" s="225">
        <v>0</v>
      </c>
      <c r="J497" s="225">
        <f>ROUND(I497*H497,2)</f>
        <v>0</v>
      </c>
      <c r="K497" s="226" t="str">
        <f>IF(I497=0,"",ROUND(I497*(1+$L$2),2))</f>
        <v/>
      </c>
      <c r="L497" s="224" t="e">
        <f>ROUND(K497*H497,2)</f>
        <v>#VALUE!</v>
      </c>
      <c r="M497" s="202"/>
      <c r="N497" s="182"/>
      <c r="O497" s="399"/>
      <c r="P497" s="400"/>
      <c r="R497" s="401"/>
      <c r="S497" s="402"/>
    </row>
    <row r="498" spans="1:19" ht="30">
      <c r="A498" s="53"/>
      <c r="C498" s="295" t="s">
        <v>1165</v>
      </c>
      <c r="D498" s="221" t="s">
        <v>0</v>
      </c>
      <c r="E498" s="221">
        <v>92770</v>
      </c>
      <c r="F498" s="222" t="s">
        <v>1166</v>
      </c>
      <c r="G498" s="223" t="s">
        <v>24</v>
      </c>
      <c r="H498" s="224">
        <v>60.599999999999994</v>
      </c>
      <c r="I498" s="225">
        <v>0</v>
      </c>
      <c r="J498" s="225">
        <f>ROUND(I498*H498,2)</f>
        <v>0</v>
      </c>
      <c r="K498" s="226" t="str">
        <f>IF(I498=0,"",ROUND(I498*(1+$L$2),2))</f>
        <v/>
      </c>
      <c r="L498" s="224" t="e">
        <f>ROUND(K498*H498,2)</f>
        <v>#VALUE!</v>
      </c>
      <c r="M498" s="202"/>
      <c r="N498" s="182"/>
      <c r="O498" s="399"/>
      <c r="P498" s="400"/>
      <c r="R498" s="401"/>
      <c r="S498" s="402"/>
    </row>
    <row r="499" spans="1:19" ht="30">
      <c r="A499" s="53"/>
      <c r="C499" s="295" t="s">
        <v>1167</v>
      </c>
      <c r="D499" s="221" t="s">
        <v>0</v>
      </c>
      <c r="E499" s="221">
        <v>92771</v>
      </c>
      <c r="F499" s="222" t="s">
        <v>1168</v>
      </c>
      <c r="G499" s="223" t="s">
        <v>24</v>
      </c>
      <c r="H499" s="224">
        <v>258.90000000000003</v>
      </c>
      <c r="I499" s="225">
        <v>0</v>
      </c>
      <c r="J499" s="225">
        <f>ROUND(I499*H499,2)</f>
        <v>0</v>
      </c>
      <c r="K499" s="226" t="str">
        <f>IF(I499=0,"",ROUND(I499*(1+$L$2),2))</f>
        <v/>
      </c>
      <c r="L499" s="224" t="e">
        <f>ROUND(K499*H499,2)</f>
        <v>#VALUE!</v>
      </c>
      <c r="M499" s="202"/>
      <c r="N499" s="182"/>
      <c r="O499" s="399"/>
      <c r="P499" s="400"/>
      <c r="R499" s="401"/>
      <c r="S499" s="402"/>
    </row>
    <row r="500" spans="1:19" ht="30">
      <c r="A500" s="53"/>
      <c r="C500" s="295" t="s">
        <v>1169</v>
      </c>
      <c r="D500" s="221" t="s">
        <v>0</v>
      </c>
      <c r="E500" s="221">
        <v>92772</v>
      </c>
      <c r="F500" s="222" t="s">
        <v>1170</v>
      </c>
      <c r="G500" s="223" t="s">
        <v>24</v>
      </c>
      <c r="H500" s="224">
        <v>992.29999999999984</v>
      </c>
      <c r="I500" s="225">
        <v>0</v>
      </c>
      <c r="J500" s="225">
        <f>ROUND(I500*H500,2)</f>
        <v>0</v>
      </c>
      <c r="K500" s="226" t="str">
        <f>IF(I500=0,"",ROUND(I500*(1+$L$2),2))</f>
        <v/>
      </c>
      <c r="L500" s="224" t="e">
        <f>ROUND(K500*H500,2)</f>
        <v>#VALUE!</v>
      </c>
      <c r="M500" s="202"/>
      <c r="N500" s="182"/>
      <c r="O500" s="399"/>
      <c r="P500" s="400"/>
      <c r="R500" s="401"/>
      <c r="S500" s="402"/>
    </row>
    <row r="501" spans="1:19" ht="30">
      <c r="A501" s="53"/>
      <c r="C501" s="295" t="s">
        <v>1171</v>
      </c>
      <c r="D501" s="221" t="s">
        <v>0</v>
      </c>
      <c r="E501" s="221">
        <v>97092</v>
      </c>
      <c r="F501" s="222" t="s">
        <v>1172</v>
      </c>
      <c r="G501" s="223" t="s">
        <v>24</v>
      </c>
      <c r="H501" s="224">
        <v>56.59</v>
      </c>
      <c r="I501" s="225">
        <v>0</v>
      </c>
      <c r="J501" s="225">
        <f>ROUND(I501*H501,2)</f>
        <v>0</v>
      </c>
      <c r="K501" s="226" t="str">
        <f>IF(I501=0,"",ROUND(I501*(1+$L$2),2))</f>
        <v/>
      </c>
      <c r="L501" s="224" t="e">
        <f>ROUND(K501*H501,2)</f>
        <v>#VALUE!</v>
      </c>
      <c r="M501" s="202"/>
      <c r="N501" s="182"/>
      <c r="O501" s="399"/>
      <c r="P501" s="400"/>
      <c r="R501" s="401"/>
      <c r="S501" s="402"/>
    </row>
    <row r="502" spans="1:19" ht="30" customHeight="1">
      <c r="A502" s="53"/>
      <c r="C502" s="324" t="s">
        <v>1279</v>
      </c>
      <c r="D502" s="325"/>
      <c r="E502" s="325"/>
      <c r="F502" s="326" t="s">
        <v>1173</v>
      </c>
      <c r="G502" s="327"/>
      <c r="H502" s="328"/>
      <c r="I502" s="328"/>
      <c r="J502" s="329"/>
      <c r="K502" s="328"/>
      <c r="L502" s="329"/>
      <c r="M502" s="201"/>
      <c r="N502" s="182"/>
      <c r="O502" s="193"/>
      <c r="P502" s="400"/>
      <c r="Q502" s="385"/>
      <c r="R502" s="378"/>
    </row>
    <row r="503" spans="1:19" ht="24.9" customHeight="1">
      <c r="A503" s="53"/>
      <c r="C503" s="295" t="s">
        <v>1174</v>
      </c>
      <c r="D503" s="221" t="s">
        <v>129</v>
      </c>
      <c r="E503" s="221">
        <v>34479</v>
      </c>
      <c r="F503" s="222" t="s">
        <v>1175</v>
      </c>
      <c r="G503" s="223" t="s">
        <v>1094</v>
      </c>
      <c r="H503" s="224">
        <v>11.439999999999998</v>
      </c>
      <c r="I503" s="225">
        <v>0</v>
      </c>
      <c r="J503" s="225">
        <f>ROUND(I503*H503,2)</f>
        <v>0</v>
      </c>
      <c r="K503" s="226" t="str">
        <f>IF(I503=0,"",ROUND(I503*(1+$L$2),2))</f>
        <v/>
      </c>
      <c r="L503" s="224" t="e">
        <f>ROUND(K503*H503,2)</f>
        <v>#VALUE!</v>
      </c>
      <c r="M503" s="202"/>
      <c r="N503" s="182"/>
      <c r="O503" s="399"/>
      <c r="P503" s="400"/>
      <c r="R503" s="401"/>
      <c r="S503" s="402"/>
    </row>
    <row r="504" spans="1:19" ht="24.9" customHeight="1">
      <c r="A504" s="53"/>
      <c r="C504" s="295" t="s">
        <v>1176</v>
      </c>
      <c r="D504" s="221" t="s">
        <v>0</v>
      </c>
      <c r="E504" s="221">
        <v>94963</v>
      </c>
      <c r="F504" s="222" t="s">
        <v>1177</v>
      </c>
      <c r="G504" s="223" t="s">
        <v>1094</v>
      </c>
      <c r="H504" s="224">
        <v>0.27032314194341367</v>
      </c>
      <c r="I504" s="225">
        <v>0</v>
      </c>
      <c r="J504" s="225">
        <f>ROUND(I504*H504,2)</f>
        <v>0</v>
      </c>
      <c r="K504" s="226" t="str">
        <f>IF(I504=0,"",ROUND(I504*(1+$L$2),2))</f>
        <v/>
      </c>
      <c r="L504" s="224" t="e">
        <f>ROUND(K504*H504,2)</f>
        <v>#VALUE!</v>
      </c>
      <c r="M504" s="202"/>
      <c r="N504" s="182"/>
      <c r="O504" s="399"/>
      <c r="P504" s="400"/>
      <c r="R504" s="401"/>
      <c r="S504" s="402"/>
    </row>
    <row r="505" spans="1:19" ht="24.9" customHeight="1">
      <c r="A505" s="53"/>
      <c r="C505" s="295" t="s">
        <v>1178</v>
      </c>
      <c r="D505" s="221" t="s">
        <v>0</v>
      </c>
      <c r="E505" s="221">
        <v>103673</v>
      </c>
      <c r="F505" s="222" t="s">
        <v>1156</v>
      </c>
      <c r="G505" s="223" t="s">
        <v>1094</v>
      </c>
      <c r="H505" s="224">
        <v>11.710323141943411</v>
      </c>
      <c r="I505" s="225">
        <v>0</v>
      </c>
      <c r="J505" s="225">
        <f>ROUND(I505*H505,2)</f>
        <v>0</v>
      </c>
      <c r="K505" s="226" t="str">
        <f>IF(I505=0,"",ROUND(I505*(1+$L$2),2))</f>
        <v/>
      </c>
      <c r="L505" s="224" t="e">
        <f>ROUND(K505*H505,2)</f>
        <v>#VALUE!</v>
      </c>
      <c r="M505" s="202"/>
      <c r="N505" s="182"/>
      <c r="O505" s="399"/>
      <c r="P505" s="400"/>
      <c r="R505" s="401"/>
      <c r="S505" s="402"/>
    </row>
    <row r="506" spans="1:19" ht="30" customHeight="1">
      <c r="A506" s="53"/>
      <c r="C506" s="324" t="s">
        <v>1280</v>
      </c>
      <c r="D506" s="325"/>
      <c r="E506" s="325"/>
      <c r="F506" s="326" t="s">
        <v>1179</v>
      </c>
      <c r="G506" s="327"/>
      <c r="H506" s="328"/>
      <c r="I506" s="328"/>
      <c r="J506" s="329"/>
      <c r="K506" s="328"/>
      <c r="L506" s="329"/>
      <c r="M506" s="201"/>
      <c r="N506" s="182"/>
      <c r="O506" s="193"/>
      <c r="P506" s="400"/>
      <c r="Q506" s="385"/>
      <c r="R506" s="378"/>
    </row>
    <row r="507" spans="1:19" ht="30">
      <c r="A507" s="53"/>
      <c r="C507" s="295" t="s">
        <v>1180</v>
      </c>
      <c r="D507" s="221" t="s">
        <v>0</v>
      </c>
      <c r="E507" s="221" t="s">
        <v>1181</v>
      </c>
      <c r="F507" s="222" t="s">
        <v>1182</v>
      </c>
      <c r="G507" s="223" t="s">
        <v>1094</v>
      </c>
      <c r="H507" s="224">
        <v>3.4274240000000002</v>
      </c>
      <c r="I507" s="225">
        <v>0</v>
      </c>
      <c r="J507" s="225">
        <f>ROUND(I507*H507,2)</f>
        <v>0</v>
      </c>
      <c r="K507" s="226" t="str">
        <f>IF(I507=0,"",ROUND(I507*(1+$L$2),2))</f>
        <v/>
      </c>
      <c r="L507" s="224" t="e">
        <f>ROUND(K507*H507,2)</f>
        <v>#VALUE!</v>
      </c>
      <c r="M507" s="202"/>
      <c r="N507" s="182"/>
      <c r="O507" s="399"/>
      <c r="P507" s="400"/>
      <c r="R507" s="401"/>
      <c r="S507" s="402"/>
    </row>
    <row r="508" spans="1:19" ht="24.9" customHeight="1">
      <c r="A508" s="53"/>
      <c r="C508" s="295" t="s">
        <v>1183</v>
      </c>
      <c r="D508" s="221" t="s">
        <v>0</v>
      </c>
      <c r="E508" s="221" t="s">
        <v>1184</v>
      </c>
      <c r="F508" s="222" t="s">
        <v>1185</v>
      </c>
      <c r="G508" s="223" t="s">
        <v>1094</v>
      </c>
      <c r="H508" s="224">
        <v>10.890527283209867</v>
      </c>
      <c r="I508" s="225">
        <v>0</v>
      </c>
      <c r="J508" s="225">
        <f>ROUND(I508*H508,2)</f>
        <v>0</v>
      </c>
      <c r="K508" s="226" t="str">
        <f>IF(I508=0,"",ROUND(I508*(1+$L$2),2))</f>
        <v/>
      </c>
      <c r="L508" s="224" t="e">
        <f>ROUND(K508*H508,2)</f>
        <v>#VALUE!</v>
      </c>
      <c r="M508" s="202"/>
      <c r="N508" s="182"/>
      <c r="O508" s="399"/>
      <c r="P508" s="400"/>
      <c r="R508" s="401"/>
      <c r="S508" s="402"/>
    </row>
    <row r="509" spans="1:19" ht="30" customHeight="1">
      <c r="A509" s="53"/>
      <c r="C509" s="320" t="s">
        <v>1186</v>
      </c>
      <c r="D509" s="321"/>
      <c r="E509" s="221"/>
      <c r="F509" s="322" t="s">
        <v>1187</v>
      </c>
      <c r="G509" s="221"/>
      <c r="H509" s="225"/>
      <c r="I509" s="225"/>
      <c r="J509" s="323">
        <f>SUBTOTAL(9,J510:J511)</f>
        <v>0</v>
      </c>
      <c r="K509" s="225" t="s">
        <v>5</v>
      </c>
      <c r="L509" s="323" t="e">
        <f>SUBTOTAL(9,L510:L511)</f>
        <v>#VALUE!</v>
      </c>
      <c r="M509" s="201"/>
      <c r="N509" s="182"/>
      <c r="O509" s="193"/>
      <c r="P509" s="400"/>
      <c r="Q509" s="385"/>
      <c r="R509" s="378"/>
    </row>
    <row r="510" spans="1:19" ht="45">
      <c r="A510" s="53"/>
      <c r="C510" s="295" t="s">
        <v>1188</v>
      </c>
      <c r="D510" s="221" t="s">
        <v>1367</v>
      </c>
      <c r="E510" s="221">
        <v>130215</v>
      </c>
      <c r="F510" s="222" t="s">
        <v>1189</v>
      </c>
      <c r="G510" s="223" t="s">
        <v>1074</v>
      </c>
      <c r="H510" s="224">
        <v>119.22836829398562</v>
      </c>
      <c r="I510" s="225">
        <v>0</v>
      </c>
      <c r="J510" s="225">
        <f>ROUND(I510*H510,2)</f>
        <v>0</v>
      </c>
      <c r="K510" s="226" t="str">
        <f>IF(I510=0,"",ROUND(I510*(1+$L$2),2))</f>
        <v/>
      </c>
      <c r="L510" s="224" t="e">
        <f>ROUND(K510*H510,2)</f>
        <v>#VALUE!</v>
      </c>
      <c r="M510" s="202"/>
      <c r="N510" s="182"/>
      <c r="O510" s="399"/>
      <c r="P510" s="400"/>
      <c r="R510" s="401"/>
      <c r="S510" s="402"/>
    </row>
    <row r="511" spans="1:19" ht="60">
      <c r="A511" s="53"/>
      <c r="C511" s="295" t="s">
        <v>1190</v>
      </c>
      <c r="D511" s="221" t="s">
        <v>116</v>
      </c>
      <c r="E511" s="221">
        <v>383</v>
      </c>
      <c r="F511" s="222" t="s">
        <v>1191</v>
      </c>
      <c r="G511" s="223" t="s">
        <v>24</v>
      </c>
      <c r="H511" s="224">
        <v>35.463999999999992</v>
      </c>
      <c r="I511" s="225">
        <v>0</v>
      </c>
      <c r="J511" s="225">
        <f>ROUND(I511*H511,2)</f>
        <v>0</v>
      </c>
      <c r="K511" s="226" t="str">
        <f>IF(I511=0,"",ROUND(I511*(1+$L$2),2))</f>
        <v/>
      </c>
      <c r="L511" s="224" t="e">
        <f>ROUND(K511*H511,2)</f>
        <v>#VALUE!</v>
      </c>
      <c r="M511" s="202"/>
      <c r="N511" s="182"/>
      <c r="O511" s="399"/>
      <c r="P511" s="400"/>
      <c r="R511" s="401"/>
      <c r="S511" s="402"/>
    </row>
    <row r="512" spans="1:19" ht="30" customHeight="1">
      <c r="A512" s="53"/>
      <c r="C512" s="320" t="s">
        <v>1192</v>
      </c>
      <c r="D512" s="321"/>
      <c r="E512" s="221"/>
      <c r="F512" s="322" t="s">
        <v>1193</v>
      </c>
      <c r="G512" s="221"/>
      <c r="H512" s="225"/>
      <c r="I512" s="225"/>
      <c r="J512" s="323">
        <f>SUBTOTAL(9,J513:J532)</f>
        <v>0</v>
      </c>
      <c r="K512" s="225" t="s">
        <v>5</v>
      </c>
      <c r="L512" s="323" t="e">
        <f>SUBTOTAL(9,L513:L532)</f>
        <v>#VALUE!</v>
      </c>
      <c r="M512" s="201"/>
      <c r="N512" s="182"/>
      <c r="O512" s="193"/>
      <c r="P512" s="400"/>
      <c r="Q512" s="385"/>
      <c r="R512" s="378"/>
    </row>
    <row r="513" spans="1:19" ht="30" customHeight="1">
      <c r="A513" s="53"/>
      <c r="C513" s="324" t="s">
        <v>1281</v>
      </c>
      <c r="D513" s="325"/>
      <c r="E513" s="325"/>
      <c r="F513" s="326" t="s">
        <v>1194</v>
      </c>
      <c r="G513" s="327"/>
      <c r="H513" s="328"/>
      <c r="I513" s="328"/>
      <c r="J513" s="329"/>
      <c r="K513" s="328"/>
      <c r="L513" s="329"/>
      <c r="M513" s="201"/>
      <c r="N513" s="182"/>
      <c r="O513" s="193"/>
      <c r="P513" s="400"/>
      <c r="Q513" s="385"/>
      <c r="R513" s="378"/>
    </row>
    <row r="514" spans="1:19" ht="24.9" customHeight="1">
      <c r="A514" s="53"/>
      <c r="C514" s="295" t="s">
        <v>1195</v>
      </c>
      <c r="D514" s="221" t="s">
        <v>1366</v>
      </c>
      <c r="E514" s="221">
        <v>14004016</v>
      </c>
      <c r="F514" s="222" t="s">
        <v>1196</v>
      </c>
      <c r="G514" s="223" t="s">
        <v>14</v>
      </c>
      <c r="H514" s="224">
        <v>4</v>
      </c>
      <c r="I514" s="225">
        <v>0</v>
      </c>
      <c r="J514" s="225">
        <f>ROUND(I514*H514,2)</f>
        <v>0</v>
      </c>
      <c r="K514" s="226" t="str">
        <f>IF(I514=0,"",ROUND(I514*(1+$L$2),2))</f>
        <v/>
      </c>
      <c r="L514" s="224" t="e">
        <f>ROUND(K514*H514,2)</f>
        <v>#VALUE!</v>
      </c>
      <c r="M514" s="202"/>
      <c r="N514" s="182"/>
      <c r="O514" s="399"/>
      <c r="P514" s="400"/>
      <c r="R514" s="401"/>
      <c r="S514" s="402"/>
    </row>
    <row r="515" spans="1:19" ht="24.9" customHeight="1">
      <c r="A515" s="53"/>
      <c r="C515" s="295" t="s">
        <v>1197</v>
      </c>
      <c r="D515" s="221" t="s">
        <v>1366</v>
      </c>
      <c r="E515" s="221">
        <v>14004018</v>
      </c>
      <c r="F515" s="222" t="s">
        <v>1198</v>
      </c>
      <c r="G515" s="223" t="s">
        <v>14</v>
      </c>
      <c r="H515" s="224">
        <v>1</v>
      </c>
      <c r="I515" s="225">
        <v>0</v>
      </c>
      <c r="J515" s="225">
        <f>ROUND(I515*H515,2)</f>
        <v>0</v>
      </c>
      <c r="K515" s="226" t="str">
        <f>IF(I515=0,"",ROUND(I515*(1+$L$2),2))</f>
        <v/>
      </c>
      <c r="L515" s="224" t="e">
        <f>ROUND(K515*H515,2)</f>
        <v>#VALUE!</v>
      </c>
      <c r="M515" s="202"/>
      <c r="N515" s="182"/>
      <c r="O515" s="399"/>
      <c r="P515" s="400"/>
      <c r="R515" s="401"/>
      <c r="S515" s="402"/>
    </row>
    <row r="516" spans="1:19" ht="30" customHeight="1">
      <c r="A516" s="53"/>
      <c r="C516" s="324" t="s">
        <v>1282</v>
      </c>
      <c r="D516" s="325"/>
      <c r="E516" s="325"/>
      <c r="F516" s="326" t="s">
        <v>1199</v>
      </c>
      <c r="G516" s="327"/>
      <c r="H516" s="328"/>
      <c r="I516" s="328"/>
      <c r="J516" s="329"/>
      <c r="K516" s="328"/>
      <c r="L516" s="329"/>
      <c r="M516" s="201"/>
      <c r="N516" s="182"/>
      <c r="O516" s="193"/>
      <c r="P516" s="400"/>
      <c r="Q516" s="385"/>
      <c r="R516" s="378"/>
    </row>
    <row r="517" spans="1:19" ht="24.9" customHeight="1">
      <c r="A517" s="53"/>
      <c r="C517" s="295" t="s">
        <v>1200</v>
      </c>
      <c r="D517" s="221" t="s">
        <v>1366</v>
      </c>
      <c r="E517" s="221">
        <v>14036020</v>
      </c>
      <c r="F517" s="222" t="s">
        <v>1201</v>
      </c>
      <c r="G517" s="223" t="s">
        <v>14</v>
      </c>
      <c r="H517" s="224">
        <v>13</v>
      </c>
      <c r="I517" s="225">
        <v>0</v>
      </c>
      <c r="J517" s="225">
        <f>ROUND(I517*H517,2)</f>
        <v>0</v>
      </c>
      <c r="K517" s="226" t="str">
        <f>IF(I517=0,"",ROUND(I517*(1+$L$2),2))</f>
        <v/>
      </c>
      <c r="L517" s="224" t="e">
        <f>ROUND(K517*H517,2)</f>
        <v>#VALUE!</v>
      </c>
      <c r="M517" s="202"/>
      <c r="N517" s="182"/>
      <c r="O517" s="399"/>
      <c r="P517" s="400"/>
      <c r="R517" s="401"/>
      <c r="S517" s="402"/>
    </row>
    <row r="518" spans="1:19" ht="24.9" customHeight="1">
      <c r="A518" s="53"/>
      <c r="C518" s="295" t="s">
        <v>1202</v>
      </c>
      <c r="D518" s="221" t="s">
        <v>1366</v>
      </c>
      <c r="E518" s="221">
        <v>14036022</v>
      </c>
      <c r="F518" s="222" t="s">
        <v>1203</v>
      </c>
      <c r="G518" s="223" t="s">
        <v>14</v>
      </c>
      <c r="H518" s="224">
        <v>1</v>
      </c>
      <c r="I518" s="225">
        <v>0</v>
      </c>
      <c r="J518" s="225">
        <f>ROUND(I518*H518,2)</f>
        <v>0</v>
      </c>
      <c r="K518" s="226" t="str">
        <f>IF(I518=0,"",ROUND(I518*(1+$L$2),2))</f>
        <v/>
      </c>
      <c r="L518" s="224" t="e">
        <f>ROUND(K518*H518,2)</f>
        <v>#VALUE!</v>
      </c>
      <c r="M518" s="202"/>
      <c r="N518" s="182"/>
      <c r="O518" s="399"/>
      <c r="P518" s="400"/>
      <c r="R518" s="401"/>
      <c r="S518" s="402"/>
    </row>
    <row r="519" spans="1:19" ht="24.9" customHeight="1">
      <c r="A519" s="53"/>
      <c r="C519" s="295" t="s">
        <v>1204</v>
      </c>
      <c r="D519" s="221" t="s">
        <v>1366</v>
      </c>
      <c r="E519" s="221">
        <v>14036004</v>
      </c>
      <c r="F519" s="222" t="s">
        <v>1205</v>
      </c>
      <c r="G519" s="223" t="s">
        <v>14</v>
      </c>
      <c r="H519" s="224">
        <v>6</v>
      </c>
      <c r="I519" s="225">
        <v>0</v>
      </c>
      <c r="J519" s="225">
        <f>ROUND(I519*H519,2)</f>
        <v>0</v>
      </c>
      <c r="K519" s="226" t="str">
        <f>IF(I519=0,"",ROUND(I519*(1+$L$2),2))</f>
        <v/>
      </c>
      <c r="L519" s="224" t="e">
        <f>ROUND(K519*H519,2)</f>
        <v>#VALUE!</v>
      </c>
      <c r="M519" s="202"/>
      <c r="N519" s="182"/>
      <c r="O519" s="399"/>
      <c r="P519" s="400"/>
      <c r="R519" s="401"/>
      <c r="S519" s="402"/>
    </row>
    <row r="520" spans="1:19" ht="30" customHeight="1">
      <c r="A520" s="53"/>
      <c r="C520" s="324" t="s">
        <v>1283</v>
      </c>
      <c r="D520" s="325"/>
      <c r="E520" s="325"/>
      <c r="F520" s="326" t="s">
        <v>1206</v>
      </c>
      <c r="G520" s="327"/>
      <c r="H520" s="328"/>
      <c r="I520" s="328"/>
      <c r="J520" s="329"/>
      <c r="K520" s="328"/>
      <c r="L520" s="329"/>
      <c r="M520" s="201"/>
      <c r="N520" s="182"/>
      <c r="O520" s="193"/>
      <c r="P520" s="400"/>
      <c r="Q520" s="385"/>
      <c r="R520" s="378"/>
    </row>
    <row r="521" spans="1:19" ht="30">
      <c r="A521" s="53"/>
      <c r="C521" s="295" t="s">
        <v>1207</v>
      </c>
      <c r="D521" s="221" t="s">
        <v>0</v>
      </c>
      <c r="E521" s="221">
        <v>90733</v>
      </c>
      <c r="F521" s="222" t="s">
        <v>1208</v>
      </c>
      <c r="G521" s="223" t="s">
        <v>25</v>
      </c>
      <c r="H521" s="224">
        <v>6.45</v>
      </c>
      <c r="I521" s="225">
        <v>0</v>
      </c>
      <c r="J521" s="225">
        <f>ROUND(I521*H521,2)</f>
        <v>0</v>
      </c>
      <c r="K521" s="226" t="str">
        <f>IF(I521=0,"",ROUND(I521*(1+$L$2),2))</f>
        <v/>
      </c>
      <c r="L521" s="224" t="e">
        <f>ROUND(K521*H521,2)</f>
        <v>#VALUE!</v>
      </c>
      <c r="M521" s="202"/>
      <c r="N521" s="182"/>
      <c r="O521" s="399"/>
      <c r="P521" s="400"/>
      <c r="R521" s="401"/>
      <c r="S521" s="402"/>
    </row>
    <row r="522" spans="1:19" ht="30">
      <c r="A522" s="53"/>
      <c r="C522" s="295" t="s">
        <v>1209</v>
      </c>
      <c r="D522" s="221" t="s">
        <v>0</v>
      </c>
      <c r="E522" s="221">
        <v>90734</v>
      </c>
      <c r="F522" s="222" t="s">
        <v>1210</v>
      </c>
      <c r="G522" s="223" t="s">
        <v>25</v>
      </c>
      <c r="H522" s="224">
        <v>41</v>
      </c>
      <c r="I522" s="225">
        <v>0</v>
      </c>
      <c r="J522" s="225">
        <f>ROUND(I522*H522,2)</f>
        <v>0</v>
      </c>
      <c r="K522" s="226" t="str">
        <f>IF(I522=0,"",ROUND(I522*(1+$L$2),2))</f>
        <v/>
      </c>
      <c r="L522" s="224" t="e">
        <f>ROUND(K522*H522,2)</f>
        <v>#VALUE!</v>
      </c>
      <c r="M522" s="202"/>
      <c r="N522" s="182"/>
      <c r="O522" s="399"/>
      <c r="P522" s="400"/>
      <c r="R522" s="401"/>
      <c r="S522" s="402"/>
    </row>
    <row r="523" spans="1:19" ht="30" customHeight="1">
      <c r="A523" s="53"/>
      <c r="C523" s="324" t="s">
        <v>1284</v>
      </c>
      <c r="D523" s="325"/>
      <c r="E523" s="325"/>
      <c r="F523" s="326" t="s">
        <v>1211</v>
      </c>
      <c r="G523" s="327"/>
      <c r="H523" s="328"/>
      <c r="I523" s="328"/>
      <c r="J523" s="329"/>
      <c r="K523" s="328"/>
      <c r="L523" s="329"/>
      <c r="M523" s="201"/>
      <c r="N523" s="182"/>
      <c r="O523" s="193"/>
      <c r="P523" s="400"/>
      <c r="Q523" s="385"/>
      <c r="R523" s="378"/>
    </row>
    <row r="524" spans="1:19" ht="24.9" customHeight="1">
      <c r="A524" s="53"/>
      <c r="C524" s="295" t="s">
        <v>1212</v>
      </c>
      <c r="D524" s="221" t="s">
        <v>0</v>
      </c>
      <c r="E524" s="221">
        <v>92838</v>
      </c>
      <c r="F524" s="222" t="s">
        <v>1213</v>
      </c>
      <c r="G524" s="223" t="s">
        <v>25</v>
      </c>
      <c r="H524" s="224">
        <v>1.5</v>
      </c>
      <c r="I524" s="225">
        <v>0</v>
      </c>
      <c r="J524" s="225">
        <f>ROUND(I524*H524,2)</f>
        <v>0</v>
      </c>
      <c r="K524" s="226" t="str">
        <f>IF(I524=0,"",ROUND(I524*(1+$L$2),2))</f>
        <v/>
      </c>
      <c r="L524" s="224" t="e">
        <f>ROUND(K524*H524,2)</f>
        <v>#VALUE!</v>
      </c>
      <c r="M524" s="202"/>
      <c r="N524" s="182"/>
      <c r="O524" s="399"/>
      <c r="P524" s="400"/>
      <c r="R524" s="401"/>
      <c r="S524" s="402"/>
    </row>
    <row r="525" spans="1:19" ht="24.9" customHeight="1">
      <c r="A525" s="53"/>
      <c r="C525" s="295" t="s">
        <v>1214</v>
      </c>
      <c r="D525" s="221" t="s">
        <v>0</v>
      </c>
      <c r="E525" s="221">
        <v>92844</v>
      </c>
      <c r="F525" s="222" t="s">
        <v>1215</v>
      </c>
      <c r="G525" s="223" t="s">
        <v>25</v>
      </c>
      <c r="H525" s="224">
        <v>5</v>
      </c>
      <c r="I525" s="225">
        <v>0</v>
      </c>
      <c r="J525" s="225">
        <f>ROUND(I525*H525,2)</f>
        <v>0</v>
      </c>
      <c r="K525" s="226" t="str">
        <f>IF(I525=0,"",ROUND(I525*(1+$L$2),2))</f>
        <v/>
      </c>
      <c r="L525" s="224" t="e">
        <f>ROUND(K525*H525,2)</f>
        <v>#VALUE!</v>
      </c>
      <c r="M525" s="202"/>
      <c r="N525" s="182"/>
      <c r="O525" s="399"/>
      <c r="P525" s="400"/>
      <c r="R525" s="401"/>
      <c r="S525" s="402"/>
    </row>
    <row r="526" spans="1:19" ht="30" customHeight="1">
      <c r="A526" s="53"/>
      <c r="C526" s="324" t="s">
        <v>1285</v>
      </c>
      <c r="D526" s="325"/>
      <c r="E526" s="325"/>
      <c r="F526" s="326" t="s">
        <v>1216</v>
      </c>
      <c r="G526" s="327"/>
      <c r="H526" s="328"/>
      <c r="I526" s="328"/>
      <c r="J526" s="329"/>
      <c r="K526" s="328"/>
      <c r="L526" s="329"/>
      <c r="M526" s="201"/>
      <c r="N526" s="182"/>
      <c r="O526" s="193"/>
      <c r="P526" s="400"/>
      <c r="Q526" s="385"/>
      <c r="R526" s="378"/>
    </row>
    <row r="527" spans="1:19" ht="24.9" customHeight="1">
      <c r="A527" s="53"/>
      <c r="C527" s="295" t="s">
        <v>1217</v>
      </c>
      <c r="D527" s="221" t="s">
        <v>1367</v>
      </c>
      <c r="E527" s="221" t="s">
        <v>1219</v>
      </c>
      <c r="F527" s="222" t="s">
        <v>1218</v>
      </c>
      <c r="G527" s="223" t="s">
        <v>14</v>
      </c>
      <c r="H527" s="224">
        <v>1</v>
      </c>
      <c r="I527" s="225">
        <v>0</v>
      </c>
      <c r="J527" s="225">
        <f>ROUND(I527*H527,2)</f>
        <v>0</v>
      </c>
      <c r="K527" s="226" t="str">
        <f>IF(I527=0,"",ROUND(I527*(1+$L$2),2))</f>
        <v/>
      </c>
      <c r="L527" s="224" t="e">
        <f>ROUND(K527*H527,2)</f>
        <v>#VALUE!</v>
      </c>
      <c r="M527" s="202"/>
      <c r="N527" s="182"/>
      <c r="O527" s="399"/>
      <c r="P527" s="400"/>
      <c r="R527" s="401"/>
      <c r="S527" s="402"/>
    </row>
    <row r="528" spans="1:19" ht="24.9" customHeight="1">
      <c r="A528" s="53"/>
      <c r="C528" s="295" t="s">
        <v>1220</v>
      </c>
      <c r="D528" s="221" t="s">
        <v>1367</v>
      </c>
      <c r="E528" s="221" t="s">
        <v>1222</v>
      </c>
      <c r="F528" s="222" t="s">
        <v>1221</v>
      </c>
      <c r="G528" s="223" t="s">
        <v>14</v>
      </c>
      <c r="H528" s="224">
        <v>1</v>
      </c>
      <c r="I528" s="225">
        <v>0</v>
      </c>
      <c r="J528" s="225">
        <f>ROUND(I528*H528,2)</f>
        <v>0</v>
      </c>
      <c r="K528" s="226" t="str">
        <f>IF(I528=0,"",ROUND(I528*(1+$L$2),2))</f>
        <v/>
      </c>
      <c r="L528" s="224" t="e">
        <f>ROUND(K528*H528,2)</f>
        <v>#VALUE!</v>
      </c>
      <c r="M528" s="202"/>
      <c r="N528" s="182"/>
      <c r="O528" s="399"/>
      <c r="P528" s="400"/>
      <c r="R528" s="401"/>
      <c r="S528" s="402"/>
    </row>
    <row r="529" spans="1:19" ht="24.9" customHeight="1">
      <c r="A529" s="53"/>
      <c r="C529" s="295" t="s">
        <v>1223</v>
      </c>
      <c r="D529" s="221" t="s">
        <v>1367</v>
      </c>
      <c r="E529" s="221">
        <v>82113</v>
      </c>
      <c r="F529" s="222" t="s">
        <v>1224</v>
      </c>
      <c r="G529" s="223" t="s">
        <v>14</v>
      </c>
      <c r="H529" s="224">
        <v>1</v>
      </c>
      <c r="I529" s="225">
        <v>0</v>
      </c>
      <c r="J529" s="225">
        <f>ROUND(I529*H529,2)</f>
        <v>0</v>
      </c>
      <c r="K529" s="226" t="str">
        <f>IF(I529=0,"",ROUND(I529*(1+$L$2),2))</f>
        <v/>
      </c>
      <c r="L529" s="224" t="e">
        <f>ROUND(K529*H529,2)</f>
        <v>#VALUE!</v>
      </c>
      <c r="M529" s="202"/>
      <c r="N529" s="182"/>
      <c r="O529" s="399"/>
      <c r="P529" s="400"/>
      <c r="R529" s="401"/>
      <c r="S529" s="402"/>
    </row>
    <row r="530" spans="1:19" ht="24.9" customHeight="1">
      <c r="A530" s="53"/>
      <c r="C530" s="295" t="s">
        <v>1225</v>
      </c>
      <c r="D530" s="221" t="s">
        <v>1367</v>
      </c>
      <c r="E530" s="221" t="s">
        <v>1227</v>
      </c>
      <c r="F530" s="222" t="s">
        <v>1226</v>
      </c>
      <c r="G530" s="223" t="s">
        <v>14</v>
      </c>
      <c r="H530" s="224">
        <v>2</v>
      </c>
      <c r="I530" s="225">
        <v>0</v>
      </c>
      <c r="J530" s="225">
        <f>ROUND(I530*H530,2)</f>
        <v>0</v>
      </c>
      <c r="K530" s="226" t="str">
        <f>IF(I530=0,"",ROUND(I530*(1+$L$2),2))</f>
        <v/>
      </c>
      <c r="L530" s="224" t="e">
        <f>ROUND(K530*H530,2)</f>
        <v>#VALUE!</v>
      </c>
      <c r="M530" s="202"/>
      <c r="N530" s="182"/>
      <c r="O530" s="399"/>
      <c r="P530" s="400"/>
      <c r="R530" s="401"/>
      <c r="S530" s="402"/>
    </row>
    <row r="531" spans="1:19" ht="30" customHeight="1">
      <c r="A531" s="53"/>
      <c r="C531" s="324" t="s">
        <v>1286</v>
      </c>
      <c r="D531" s="325"/>
      <c r="E531" s="325"/>
      <c r="F531" s="326" t="s">
        <v>1228</v>
      </c>
      <c r="G531" s="327"/>
      <c r="H531" s="328"/>
      <c r="I531" s="328"/>
      <c r="J531" s="329"/>
      <c r="K531" s="328"/>
      <c r="L531" s="329"/>
      <c r="M531" s="201"/>
      <c r="N531" s="182"/>
      <c r="O531" s="193"/>
      <c r="P531" s="400"/>
      <c r="Q531" s="385"/>
      <c r="R531" s="378"/>
    </row>
    <row r="532" spans="1:19" ht="30">
      <c r="A532" s="53"/>
      <c r="C532" s="295" t="s">
        <v>1229</v>
      </c>
      <c r="D532" s="221" t="s">
        <v>1366</v>
      </c>
      <c r="E532" s="221">
        <v>14001022</v>
      </c>
      <c r="F532" s="222" t="s">
        <v>1230</v>
      </c>
      <c r="G532" s="223" t="s">
        <v>14</v>
      </c>
      <c r="H532" s="224">
        <v>2</v>
      </c>
      <c r="I532" s="225">
        <v>0</v>
      </c>
      <c r="J532" s="225">
        <f>ROUND(I532*H532,2)</f>
        <v>0</v>
      </c>
      <c r="K532" s="226" t="str">
        <f>IF(I532=0,"",ROUND(I532*(1+$L$2),2))</f>
        <v/>
      </c>
      <c r="L532" s="224" t="e">
        <f>ROUND(K532*H532,2)</f>
        <v>#VALUE!</v>
      </c>
      <c r="M532" s="202"/>
      <c r="N532" s="182"/>
      <c r="O532" s="399"/>
      <c r="P532" s="400"/>
      <c r="R532" s="401"/>
      <c r="S532" s="402"/>
    </row>
    <row r="533" spans="1:19" ht="30" customHeight="1">
      <c r="A533" s="53"/>
      <c r="C533" s="320" t="s">
        <v>1231</v>
      </c>
      <c r="D533" s="321"/>
      <c r="E533" s="221"/>
      <c r="F533" s="322" t="s">
        <v>365</v>
      </c>
      <c r="G533" s="221"/>
      <c r="H533" s="225"/>
      <c r="I533" s="225">
        <v>0</v>
      </c>
      <c r="J533" s="323">
        <f>SUBTOTAL(9,J534:J536)</f>
        <v>0</v>
      </c>
      <c r="K533" s="225" t="s">
        <v>5</v>
      </c>
      <c r="L533" s="323" t="e">
        <f>SUBTOTAL(9,L534:L536)</f>
        <v>#VALUE!</v>
      </c>
      <c r="M533" s="201"/>
      <c r="N533" s="182"/>
      <c r="O533" s="193"/>
      <c r="P533" s="400"/>
      <c r="Q533" s="385"/>
      <c r="R533" s="378"/>
    </row>
    <row r="534" spans="1:19" ht="24.9" customHeight="1">
      <c r="A534" s="53"/>
      <c r="C534" s="295" t="s">
        <v>1232</v>
      </c>
      <c r="D534" s="221" t="s">
        <v>1367</v>
      </c>
      <c r="E534" s="221">
        <v>100109</v>
      </c>
      <c r="F534" s="222" t="s">
        <v>1287</v>
      </c>
      <c r="G534" s="223" t="s">
        <v>25</v>
      </c>
      <c r="H534" s="224">
        <v>11.26</v>
      </c>
      <c r="I534" s="225">
        <v>0</v>
      </c>
      <c r="J534" s="225">
        <f>ROUND(I534*H534,2)</f>
        <v>0</v>
      </c>
      <c r="K534" s="226" t="str">
        <f>IF(I534=0,"",ROUND(I534*(1+$L$2),2))</f>
        <v/>
      </c>
      <c r="L534" s="224" t="e">
        <f>ROUND(K534*H534,2)</f>
        <v>#VALUE!</v>
      </c>
      <c r="M534" s="202"/>
      <c r="N534" s="182"/>
      <c r="O534" s="399"/>
      <c r="P534" s="400"/>
      <c r="R534" s="401"/>
      <c r="S534" s="402"/>
    </row>
    <row r="535" spans="1:19" ht="24.9" customHeight="1">
      <c r="A535" s="53"/>
      <c r="C535" s="295" t="s">
        <v>1233</v>
      </c>
      <c r="D535" s="221" t="s">
        <v>0</v>
      </c>
      <c r="E535" s="221">
        <v>100575</v>
      </c>
      <c r="F535" s="222" t="s">
        <v>1234</v>
      </c>
      <c r="G535" s="223" t="s">
        <v>1074</v>
      </c>
      <c r="H535" s="224">
        <v>29.625599999999999</v>
      </c>
      <c r="I535" s="225">
        <v>0</v>
      </c>
      <c r="J535" s="225">
        <f>ROUND(I535*H535,2)</f>
        <v>0</v>
      </c>
      <c r="K535" s="226" t="str">
        <f>IF(I535=0,"",ROUND(I535*(1+$L$2),2))</f>
        <v/>
      </c>
      <c r="L535" s="224" t="e">
        <f>ROUND(K535*H535,2)</f>
        <v>#VALUE!</v>
      </c>
      <c r="M535" s="202"/>
      <c r="N535" s="182"/>
      <c r="O535" s="399"/>
      <c r="P535" s="400"/>
      <c r="R535" s="401"/>
      <c r="S535" s="402"/>
    </row>
    <row r="536" spans="1:19" ht="24.9" customHeight="1">
      <c r="A536" s="53"/>
      <c r="C536" s="295" t="s">
        <v>1235</v>
      </c>
      <c r="D536" s="221" t="s">
        <v>0</v>
      </c>
      <c r="E536" s="221">
        <v>94267</v>
      </c>
      <c r="F536" s="222" t="s">
        <v>1236</v>
      </c>
      <c r="G536" s="223" t="s">
        <v>25</v>
      </c>
      <c r="H536" s="224">
        <v>11.26</v>
      </c>
      <c r="I536" s="225">
        <v>0</v>
      </c>
      <c r="J536" s="225">
        <f>ROUND(I536*H536,2)</f>
        <v>0</v>
      </c>
      <c r="K536" s="226" t="str">
        <f>IF(I536=0,"",ROUND(I536*(1+$L$2),2))</f>
        <v/>
      </c>
      <c r="L536" s="224" t="e">
        <f>ROUND(K536*H536,2)</f>
        <v>#VALUE!</v>
      </c>
      <c r="M536" s="202"/>
      <c r="N536" s="182"/>
      <c r="O536" s="399"/>
      <c r="P536" s="400"/>
      <c r="R536" s="401"/>
      <c r="S536" s="402"/>
    </row>
    <row r="537" spans="1:19" ht="30" customHeight="1">
      <c r="A537" s="53"/>
      <c r="C537" s="320" t="s">
        <v>1237</v>
      </c>
      <c r="D537" s="321"/>
      <c r="E537" s="221"/>
      <c r="F537" s="322" t="s">
        <v>1238</v>
      </c>
      <c r="G537" s="221"/>
      <c r="H537" s="225"/>
      <c r="I537" s="225"/>
      <c r="J537" s="323">
        <f>SUBTOTAL(9,J538:J540)</f>
        <v>0</v>
      </c>
      <c r="K537" s="225" t="s">
        <v>5</v>
      </c>
      <c r="L537" s="323" t="e">
        <f>SUBTOTAL(9,L538:L540)</f>
        <v>#VALUE!</v>
      </c>
      <c r="M537" s="201"/>
      <c r="N537" s="182"/>
      <c r="O537" s="193"/>
      <c r="P537" s="400"/>
      <c r="Q537" s="385"/>
      <c r="R537" s="378"/>
    </row>
    <row r="538" spans="1:19" ht="24.9" customHeight="1">
      <c r="A538" s="53"/>
      <c r="C538" s="295" t="s">
        <v>1239</v>
      </c>
      <c r="D538" s="221" t="s">
        <v>1366</v>
      </c>
      <c r="E538" s="221">
        <v>16019001</v>
      </c>
      <c r="F538" s="222" t="s">
        <v>1240</v>
      </c>
      <c r="G538" s="223" t="s">
        <v>29</v>
      </c>
      <c r="H538" s="224">
        <v>6.3596047862499994</v>
      </c>
      <c r="I538" s="225">
        <v>0</v>
      </c>
      <c r="J538" s="225">
        <f>ROUND(I538*H538,2)</f>
        <v>0</v>
      </c>
      <c r="K538" s="226" t="str">
        <f>IF(I538=0,"",ROUND(I538*(1+$L$2),2))</f>
        <v/>
      </c>
      <c r="L538" s="224" t="e">
        <f>ROUND(K538*H538,2)</f>
        <v>#VALUE!</v>
      </c>
      <c r="M538" s="202"/>
      <c r="N538" s="182"/>
      <c r="O538" s="399"/>
      <c r="P538" s="400"/>
      <c r="R538" s="401"/>
      <c r="S538" s="402"/>
    </row>
    <row r="539" spans="1:19" ht="24.9" customHeight="1">
      <c r="A539" s="53"/>
      <c r="C539" s="295" t="s">
        <v>1241</v>
      </c>
      <c r="D539" s="221" t="s">
        <v>1366</v>
      </c>
      <c r="E539" s="221">
        <v>16019003</v>
      </c>
      <c r="F539" s="222" t="s">
        <v>1242</v>
      </c>
      <c r="G539" s="223" t="s">
        <v>1243</v>
      </c>
      <c r="H539" s="224">
        <v>44.52</v>
      </c>
      <c r="I539" s="225">
        <v>0</v>
      </c>
      <c r="J539" s="225">
        <f>ROUND(I539*H539,2)</f>
        <v>0</v>
      </c>
      <c r="K539" s="226" t="str">
        <f>IF(I539=0,"",ROUND(I539*(1+$L$2),2))</f>
        <v/>
      </c>
      <c r="L539" s="224" t="e">
        <f>ROUND(K539*H539,2)</f>
        <v>#VALUE!</v>
      </c>
      <c r="M539" s="202"/>
      <c r="N539" s="182"/>
      <c r="O539" s="399"/>
      <c r="P539" s="400"/>
      <c r="R539" s="401"/>
      <c r="S539" s="402"/>
    </row>
    <row r="540" spans="1:19" ht="24.9" customHeight="1">
      <c r="A540" s="53"/>
      <c r="C540" s="295" t="s">
        <v>1244</v>
      </c>
      <c r="D540" s="221" t="s">
        <v>1366</v>
      </c>
      <c r="E540" s="221">
        <v>16020003</v>
      </c>
      <c r="F540" s="222" t="s">
        <v>1245</v>
      </c>
      <c r="G540" s="223" t="s">
        <v>1074</v>
      </c>
      <c r="H540" s="224">
        <v>29.625599999999999</v>
      </c>
      <c r="I540" s="225">
        <v>0</v>
      </c>
      <c r="J540" s="225">
        <f>ROUND(I540*H540,2)</f>
        <v>0</v>
      </c>
      <c r="K540" s="226" t="str">
        <f>IF(I540=0,"",ROUND(I540*(1+$L$2),2))</f>
        <v/>
      </c>
      <c r="L540" s="224" t="e">
        <f>ROUND(K540*H540,2)</f>
        <v>#VALUE!</v>
      </c>
      <c r="M540" s="202"/>
      <c r="N540" s="182"/>
      <c r="O540" s="399"/>
      <c r="P540" s="400"/>
      <c r="R540" s="401"/>
      <c r="S540" s="402"/>
    </row>
    <row r="541" spans="1:19" ht="30" customHeight="1">
      <c r="A541" s="53"/>
      <c r="C541" s="320" t="s">
        <v>1246</v>
      </c>
      <c r="D541" s="321"/>
      <c r="E541" s="221"/>
      <c r="F541" s="322" t="s">
        <v>1017</v>
      </c>
      <c r="G541" s="221"/>
      <c r="H541" s="225"/>
      <c r="I541" s="225"/>
      <c r="J541" s="323">
        <f>SUBTOTAL(9,J542:J546)</f>
        <v>0</v>
      </c>
      <c r="K541" s="225" t="s">
        <v>5</v>
      </c>
      <c r="L541" s="323" t="e">
        <f>SUBTOTAL(9,L542:L546)</f>
        <v>#VALUE!</v>
      </c>
      <c r="M541" s="201"/>
      <c r="N541" s="182"/>
      <c r="O541" s="193"/>
      <c r="P541" s="400"/>
      <c r="Q541" s="385"/>
      <c r="R541" s="378"/>
    </row>
    <row r="542" spans="1:19" ht="30">
      <c r="A542" s="53"/>
      <c r="C542" s="295" t="s">
        <v>1247</v>
      </c>
      <c r="D542" s="221" t="s">
        <v>154</v>
      </c>
      <c r="E542" s="221">
        <v>1000</v>
      </c>
      <c r="F542" s="222" t="s">
        <v>1248</v>
      </c>
      <c r="G542" s="223" t="s">
        <v>14</v>
      </c>
      <c r="H542" s="224">
        <v>1</v>
      </c>
      <c r="I542" s="225">
        <v>0</v>
      </c>
      <c r="J542" s="225">
        <f>ROUND(I542*H542,2)</f>
        <v>0</v>
      </c>
      <c r="K542" s="226" t="str">
        <f>IF(I542=0,"",ROUND(I542*(1+$L$2),2))</f>
        <v/>
      </c>
      <c r="L542" s="224" t="e">
        <f>ROUND(K542*H542,2)</f>
        <v>#VALUE!</v>
      </c>
      <c r="M542" s="202"/>
      <c r="N542" s="182"/>
      <c r="O542" s="399"/>
      <c r="P542" s="400"/>
      <c r="R542" s="401"/>
      <c r="S542" s="402"/>
    </row>
    <row r="543" spans="1:19" ht="24.9" customHeight="1">
      <c r="A543" s="53"/>
      <c r="C543" s="295" t="s">
        <v>1249</v>
      </c>
      <c r="D543" s="221" t="s">
        <v>129</v>
      </c>
      <c r="E543" s="221">
        <v>2436</v>
      </c>
      <c r="F543" s="222" t="s">
        <v>1250</v>
      </c>
      <c r="G543" s="223" t="s">
        <v>23</v>
      </c>
      <c r="H543" s="224">
        <v>40</v>
      </c>
      <c r="I543" s="225">
        <v>0</v>
      </c>
      <c r="J543" s="225">
        <f>ROUND(I543*H543,2)</f>
        <v>0</v>
      </c>
      <c r="K543" s="226" t="str">
        <f>IF(I543=0,"",ROUND(I543*(1+$L$2),2))</f>
        <v/>
      </c>
      <c r="L543" s="224" t="e">
        <f>ROUND(K543*H543,2)</f>
        <v>#VALUE!</v>
      </c>
      <c r="M543" s="202"/>
      <c r="N543" s="182"/>
      <c r="O543" s="399"/>
      <c r="P543" s="400"/>
      <c r="R543" s="401"/>
      <c r="S543" s="402"/>
    </row>
    <row r="544" spans="1:19" ht="24.9" customHeight="1">
      <c r="A544" s="53"/>
      <c r="C544" s="295" t="s">
        <v>1251</v>
      </c>
      <c r="D544" s="221" t="s">
        <v>129</v>
      </c>
      <c r="E544" s="221">
        <v>247</v>
      </c>
      <c r="F544" s="222" t="s">
        <v>1252</v>
      </c>
      <c r="G544" s="223" t="s">
        <v>23</v>
      </c>
      <c r="H544" s="224">
        <v>40</v>
      </c>
      <c r="I544" s="225">
        <v>0</v>
      </c>
      <c r="J544" s="225">
        <f>ROUND(I544*H544,2)</f>
        <v>0</v>
      </c>
      <c r="K544" s="226" t="str">
        <f>IF(I544=0,"",ROUND(I544*(1+$L$2),2))</f>
        <v/>
      </c>
      <c r="L544" s="224" t="e">
        <f>ROUND(K544*H544,2)</f>
        <v>#VALUE!</v>
      </c>
      <c r="M544" s="202"/>
      <c r="N544" s="182"/>
      <c r="O544" s="399"/>
      <c r="P544" s="400"/>
      <c r="R544" s="401"/>
      <c r="S544" s="402"/>
    </row>
    <row r="545" spans="1:19" ht="24.9" customHeight="1">
      <c r="A545" s="53"/>
      <c r="C545" s="295" t="s">
        <v>1253</v>
      </c>
      <c r="D545" s="221" t="s">
        <v>129</v>
      </c>
      <c r="E545" s="221">
        <v>2436</v>
      </c>
      <c r="F545" s="222" t="s">
        <v>1254</v>
      </c>
      <c r="G545" s="223" t="s">
        <v>23</v>
      </c>
      <c r="H545" s="224">
        <v>40</v>
      </c>
      <c r="I545" s="225">
        <v>0</v>
      </c>
      <c r="J545" s="225">
        <f>ROUND(I545*H545,2)</f>
        <v>0</v>
      </c>
      <c r="K545" s="226" t="str">
        <f>IF(I545=0,"",ROUND(I545*(1+$L$2),2))</f>
        <v/>
      </c>
      <c r="L545" s="224" t="e">
        <f>ROUND(K545*H545,2)</f>
        <v>#VALUE!</v>
      </c>
      <c r="M545" s="202"/>
      <c r="N545" s="182"/>
      <c r="O545" s="399"/>
      <c r="P545" s="400"/>
      <c r="R545" s="401"/>
      <c r="S545" s="402"/>
    </row>
    <row r="546" spans="1:19" ht="24.9" customHeight="1">
      <c r="A546" s="53"/>
      <c r="C546" s="295" t="s">
        <v>1255</v>
      </c>
      <c r="D546" s="221" t="s">
        <v>129</v>
      </c>
      <c r="E546" s="221">
        <v>247</v>
      </c>
      <c r="F546" s="222" t="s">
        <v>1256</v>
      </c>
      <c r="G546" s="223" t="s">
        <v>23</v>
      </c>
      <c r="H546" s="224">
        <v>40</v>
      </c>
      <c r="I546" s="225">
        <v>0</v>
      </c>
      <c r="J546" s="225">
        <f>ROUND(I546*H546,2)</f>
        <v>0</v>
      </c>
      <c r="K546" s="226" t="str">
        <f>IF(I546=0,"",ROUND(I546*(1+$L$2),2))</f>
        <v/>
      </c>
      <c r="L546" s="224" t="e">
        <f>ROUND(K546*H546,2)</f>
        <v>#VALUE!</v>
      </c>
      <c r="M546" s="202"/>
      <c r="N546" s="182"/>
      <c r="O546" s="399"/>
      <c r="P546" s="400"/>
      <c r="R546" s="401"/>
      <c r="S546" s="402"/>
    </row>
    <row r="547" spans="1:19" ht="30" customHeight="1">
      <c r="A547" s="53"/>
      <c r="C547" s="293">
        <v>15</v>
      </c>
      <c r="D547" s="211"/>
      <c r="E547" s="212"/>
      <c r="F547" s="213" t="s">
        <v>1292</v>
      </c>
      <c r="G547" s="212"/>
      <c r="H547" s="214"/>
      <c r="I547" s="214"/>
      <c r="J547" s="215">
        <f>SUBTOTAL(9,J548:J611)</f>
        <v>0</v>
      </c>
      <c r="K547" s="214" t="s">
        <v>5</v>
      </c>
      <c r="L547" s="215" t="e">
        <f>SUBTOTAL(9,L548:L611)</f>
        <v>#VALUE!</v>
      </c>
      <c r="M547" s="201"/>
      <c r="N547" s="182"/>
    </row>
    <row r="548" spans="1:19" ht="30" customHeight="1">
      <c r="A548" s="53"/>
      <c r="C548" s="294" t="s">
        <v>1257</v>
      </c>
      <c r="D548" s="216"/>
      <c r="E548" s="217"/>
      <c r="F548" s="218" t="s">
        <v>149</v>
      </c>
      <c r="G548" s="217"/>
      <c r="H548" s="219"/>
      <c r="I548" s="219"/>
      <c r="J548" s="220">
        <f>SUBTOTAL(9,J549:J549)</f>
        <v>0</v>
      </c>
      <c r="K548" s="219" t="s">
        <v>5</v>
      </c>
      <c r="L548" s="220" t="e">
        <f>SUBTOTAL(9,L549:L549)</f>
        <v>#VALUE!</v>
      </c>
      <c r="M548" s="201"/>
      <c r="N548" s="182"/>
      <c r="O548" s="408"/>
      <c r="P548" s="404"/>
      <c r="Q548" s="385"/>
      <c r="R548" s="378"/>
    </row>
    <row r="549" spans="1:19" ht="30">
      <c r="A549" s="53"/>
      <c r="C549" s="295" t="s">
        <v>1258</v>
      </c>
      <c r="D549" s="221" t="s">
        <v>1</v>
      </c>
      <c r="E549" s="221" t="s">
        <v>896</v>
      </c>
      <c r="F549" s="222" t="s">
        <v>1294</v>
      </c>
      <c r="G549" s="223" t="s">
        <v>1295</v>
      </c>
      <c r="H549" s="224">
        <v>23833</v>
      </c>
      <c r="I549" s="225">
        <v>0</v>
      </c>
      <c r="J549" s="225">
        <f t="shared" ref="J549" si="66">ROUND(I549*H549,2)</f>
        <v>0</v>
      </c>
      <c r="K549" s="226" t="str">
        <f t="shared" ref="K549" si="67">IF(I549=0,"",ROUND(I549*(1+$L$2),2))</f>
        <v/>
      </c>
      <c r="L549" s="224" t="e">
        <f t="shared" ref="L549" si="68">ROUND(K549*H549,2)</f>
        <v>#VALUE!</v>
      </c>
      <c r="M549" s="202"/>
      <c r="N549" s="182"/>
      <c r="O549" s="399"/>
      <c r="P549" s="403"/>
      <c r="R549" s="401"/>
      <c r="S549" s="402"/>
    </row>
    <row r="550" spans="1:19" ht="30" customHeight="1">
      <c r="A550" s="53"/>
      <c r="C550" s="294" t="s">
        <v>1259</v>
      </c>
      <c r="D550" s="216"/>
      <c r="E550" s="217"/>
      <c r="F550" s="218" t="s">
        <v>1293</v>
      </c>
      <c r="G550" s="217"/>
      <c r="H550" s="219"/>
      <c r="I550" s="219"/>
      <c r="J550" s="220">
        <f>SUBTOTAL(9,J551:J557)</f>
        <v>0</v>
      </c>
      <c r="K550" s="219" t="s">
        <v>5</v>
      </c>
      <c r="L550" s="220" t="e">
        <f>SUBTOTAL(9,L551:L557)</f>
        <v>#VALUE!</v>
      </c>
      <c r="M550" s="201"/>
      <c r="N550" s="182"/>
      <c r="O550" s="408"/>
      <c r="P550" s="404"/>
      <c r="Q550" s="385"/>
      <c r="R550" s="378"/>
    </row>
    <row r="551" spans="1:19" ht="30">
      <c r="A551" s="53"/>
      <c r="C551" s="295" t="s">
        <v>1260</v>
      </c>
      <c r="D551" s="221" t="s">
        <v>0</v>
      </c>
      <c r="E551" s="221">
        <v>97636</v>
      </c>
      <c r="F551" s="222" t="s">
        <v>68</v>
      </c>
      <c r="G551" s="223" t="s">
        <v>17</v>
      </c>
      <c r="H551" s="224">
        <v>780</v>
      </c>
      <c r="I551" s="225">
        <v>0</v>
      </c>
      <c r="J551" s="225">
        <f t="shared" ref="J551:J557" si="69">ROUND(I551*H551,2)</f>
        <v>0</v>
      </c>
      <c r="K551" s="226" t="str">
        <f t="shared" ref="K551:K557" si="70">IF(I551=0,"",ROUND(I551*(1+$L$2),2))</f>
        <v/>
      </c>
      <c r="L551" s="224" t="e">
        <f t="shared" ref="L551:L557" si="71">ROUND(K551*H551,2)</f>
        <v>#VALUE!</v>
      </c>
      <c r="M551" s="202"/>
      <c r="N551" s="182"/>
      <c r="O551" s="399"/>
      <c r="P551" s="403"/>
      <c r="R551" s="401"/>
      <c r="S551" s="402"/>
    </row>
    <row r="552" spans="1:19" ht="24.9" customHeight="1">
      <c r="A552" s="53"/>
      <c r="C552" s="295" t="s">
        <v>1261</v>
      </c>
      <c r="D552" s="221" t="s">
        <v>154</v>
      </c>
      <c r="E552" s="221" t="s">
        <v>275</v>
      </c>
      <c r="F552" s="222" t="s">
        <v>276</v>
      </c>
      <c r="G552" s="223" t="s">
        <v>22</v>
      </c>
      <c r="H552" s="224">
        <v>234</v>
      </c>
      <c r="I552" s="225">
        <v>0</v>
      </c>
      <c r="J552" s="225">
        <f t="shared" si="69"/>
        <v>0</v>
      </c>
      <c r="K552" s="226" t="str">
        <f t="shared" si="70"/>
        <v/>
      </c>
      <c r="L552" s="224" t="e">
        <f t="shared" si="71"/>
        <v>#VALUE!</v>
      </c>
      <c r="M552" s="202"/>
      <c r="N552" s="182"/>
      <c r="O552" s="399"/>
      <c r="P552" s="403"/>
      <c r="R552" s="401"/>
      <c r="S552" s="402"/>
    </row>
    <row r="553" spans="1:19" ht="45">
      <c r="A553" s="53"/>
      <c r="C553" s="295" t="s">
        <v>1262</v>
      </c>
      <c r="D553" s="221" t="s">
        <v>0</v>
      </c>
      <c r="E553" s="221">
        <v>100984</v>
      </c>
      <c r="F553" s="222" t="s">
        <v>1290</v>
      </c>
      <c r="G553" s="223" t="s">
        <v>22</v>
      </c>
      <c r="H553" s="224">
        <v>409.5</v>
      </c>
      <c r="I553" s="225">
        <v>0</v>
      </c>
      <c r="J553" s="225">
        <f t="shared" si="69"/>
        <v>0</v>
      </c>
      <c r="K553" s="226" t="str">
        <f t="shared" si="70"/>
        <v/>
      </c>
      <c r="L553" s="224" t="e">
        <f t="shared" si="71"/>
        <v>#VALUE!</v>
      </c>
      <c r="M553" s="202"/>
      <c r="N553" s="182"/>
      <c r="O553" s="399"/>
      <c r="P553" s="403"/>
      <c r="R553" s="401"/>
      <c r="S553" s="402"/>
    </row>
    <row r="554" spans="1:19" ht="30">
      <c r="A554" s="53"/>
      <c r="C554" s="295" t="s">
        <v>1296</v>
      </c>
      <c r="D554" s="221" t="s">
        <v>0</v>
      </c>
      <c r="E554" s="221">
        <v>95877</v>
      </c>
      <c r="F554" s="222" t="s">
        <v>1291</v>
      </c>
      <c r="G554" s="223" t="s">
        <v>67</v>
      </c>
      <c r="H554" s="224">
        <v>10647</v>
      </c>
      <c r="I554" s="225">
        <v>0</v>
      </c>
      <c r="J554" s="225">
        <f t="shared" si="69"/>
        <v>0</v>
      </c>
      <c r="K554" s="226" t="str">
        <f t="shared" si="70"/>
        <v/>
      </c>
      <c r="L554" s="224" t="e">
        <f t="shared" si="71"/>
        <v>#VALUE!</v>
      </c>
      <c r="M554" s="202"/>
      <c r="N554" s="182"/>
      <c r="O554" s="399"/>
      <c r="P554" s="403"/>
      <c r="R554" s="401"/>
      <c r="S554" s="402"/>
    </row>
    <row r="555" spans="1:19" ht="24.9" customHeight="1">
      <c r="A555" s="53"/>
      <c r="C555" s="295" t="s">
        <v>1297</v>
      </c>
      <c r="D555" s="221" t="s">
        <v>0</v>
      </c>
      <c r="E555" s="221">
        <v>100574</v>
      </c>
      <c r="F555" s="222" t="s">
        <v>222</v>
      </c>
      <c r="G555" s="223" t="s">
        <v>22</v>
      </c>
      <c r="H555" s="224">
        <v>409.5</v>
      </c>
      <c r="I555" s="225">
        <v>0</v>
      </c>
      <c r="J555" s="225">
        <f t="shared" si="69"/>
        <v>0</v>
      </c>
      <c r="K555" s="226" t="str">
        <f t="shared" si="70"/>
        <v/>
      </c>
      <c r="L555" s="224" t="e">
        <f t="shared" si="71"/>
        <v>#VALUE!</v>
      </c>
      <c r="M555" s="202"/>
      <c r="N555" s="182"/>
      <c r="O555" s="399"/>
      <c r="P555" s="403"/>
      <c r="R555" s="401"/>
      <c r="S555" s="402"/>
    </row>
    <row r="556" spans="1:19" ht="30">
      <c r="A556" s="53"/>
      <c r="C556" s="295" t="s">
        <v>1302</v>
      </c>
      <c r="D556" s="221" t="s">
        <v>0</v>
      </c>
      <c r="E556" s="221">
        <v>104796</v>
      </c>
      <c r="F556" s="222" t="s">
        <v>69</v>
      </c>
      <c r="G556" s="223" t="s">
        <v>25</v>
      </c>
      <c r="H556" s="224">
        <v>8</v>
      </c>
      <c r="I556" s="225">
        <v>0</v>
      </c>
      <c r="J556" s="225">
        <f t="shared" si="69"/>
        <v>0</v>
      </c>
      <c r="K556" s="226" t="str">
        <f t="shared" si="70"/>
        <v/>
      </c>
      <c r="L556" s="224" t="e">
        <f t="shared" si="71"/>
        <v>#VALUE!</v>
      </c>
      <c r="M556" s="202"/>
      <c r="N556" s="182"/>
      <c r="O556" s="399"/>
      <c r="P556" s="403"/>
      <c r="R556" s="401"/>
      <c r="S556" s="402"/>
    </row>
    <row r="557" spans="1:19" ht="30">
      <c r="A557" s="53"/>
      <c r="C557" s="295" t="s">
        <v>1303</v>
      </c>
      <c r="D557" s="221" t="s">
        <v>0</v>
      </c>
      <c r="E557" s="221">
        <v>98524</v>
      </c>
      <c r="F557" s="222" t="s">
        <v>125</v>
      </c>
      <c r="G557" s="223" t="s">
        <v>17</v>
      </c>
      <c r="H557" s="224">
        <v>9.6</v>
      </c>
      <c r="I557" s="225">
        <v>0</v>
      </c>
      <c r="J557" s="225">
        <f t="shared" si="69"/>
        <v>0</v>
      </c>
      <c r="K557" s="226" t="str">
        <f t="shared" si="70"/>
        <v/>
      </c>
      <c r="L557" s="224" t="e">
        <f t="shared" si="71"/>
        <v>#VALUE!</v>
      </c>
      <c r="M557" s="202"/>
      <c r="N557" s="182"/>
      <c r="O557" s="399"/>
      <c r="P557" s="403"/>
      <c r="R557" s="401"/>
      <c r="S557" s="402"/>
    </row>
    <row r="558" spans="1:19" ht="30" customHeight="1">
      <c r="A558" s="53"/>
      <c r="C558" s="294" t="s">
        <v>1298</v>
      </c>
      <c r="D558" s="216"/>
      <c r="E558" s="217"/>
      <c r="F558" s="218" t="s">
        <v>397</v>
      </c>
      <c r="G558" s="217"/>
      <c r="H558" s="219"/>
      <c r="I558" s="219"/>
      <c r="J558" s="220">
        <f>SUBTOTAL(9,J559:J560)</f>
        <v>0</v>
      </c>
      <c r="K558" s="219" t="s">
        <v>5</v>
      </c>
      <c r="L558" s="220" t="e">
        <f>SUBTOTAL(9,L559:L560)</f>
        <v>#VALUE!</v>
      </c>
      <c r="M558" s="201"/>
      <c r="N558" s="182"/>
      <c r="O558" s="408"/>
      <c r="P558" s="404"/>
      <c r="Q558" s="385"/>
      <c r="R558" s="378"/>
    </row>
    <row r="559" spans="1:19" ht="30">
      <c r="A559" s="53"/>
      <c r="C559" s="295" t="s">
        <v>1300</v>
      </c>
      <c r="D559" s="221" t="s">
        <v>0</v>
      </c>
      <c r="E559" s="221">
        <v>101584</v>
      </c>
      <c r="F559" s="222" t="s">
        <v>299</v>
      </c>
      <c r="G559" s="223" t="s">
        <v>17</v>
      </c>
      <c r="H559" s="224">
        <v>2288</v>
      </c>
      <c r="I559" s="225">
        <v>0</v>
      </c>
      <c r="J559" s="225">
        <f>ROUND(I559*H559,2)</f>
        <v>0</v>
      </c>
      <c r="K559" s="226" t="str">
        <f>IF(I559=0,"",ROUND(I559*(1+$L$2),2))</f>
        <v/>
      </c>
      <c r="L559" s="224" t="e">
        <f>ROUND(K559*H559,2)</f>
        <v>#VALUE!</v>
      </c>
      <c r="M559" s="202"/>
      <c r="N559" s="182"/>
      <c r="O559" s="399"/>
      <c r="P559" s="403"/>
      <c r="R559" s="401"/>
      <c r="S559" s="402"/>
    </row>
    <row r="560" spans="1:19" ht="30">
      <c r="A560" s="53"/>
      <c r="C560" s="295" t="s">
        <v>1301</v>
      </c>
      <c r="D560" s="221" t="s">
        <v>0</v>
      </c>
      <c r="E560" s="221">
        <v>101578</v>
      </c>
      <c r="F560" s="222" t="s">
        <v>300</v>
      </c>
      <c r="G560" s="223" t="s">
        <v>17</v>
      </c>
      <c r="H560" s="224">
        <v>102.6</v>
      </c>
      <c r="I560" s="225">
        <v>0</v>
      </c>
      <c r="J560" s="225">
        <f>ROUND(I560*H560,2)</f>
        <v>0</v>
      </c>
      <c r="K560" s="226" t="str">
        <f>IF(I560=0,"",ROUND(I560*(1+$L$2),2))</f>
        <v/>
      </c>
      <c r="L560" s="224" t="e">
        <f>ROUND(K560*H560,2)</f>
        <v>#VALUE!</v>
      </c>
      <c r="M560" s="202"/>
      <c r="N560" s="182"/>
      <c r="O560" s="399"/>
      <c r="P560" s="403"/>
      <c r="R560" s="401"/>
      <c r="S560" s="402"/>
    </row>
    <row r="561" spans="1:19" ht="30" customHeight="1">
      <c r="A561" s="53"/>
      <c r="C561" s="294" t="s">
        <v>1299</v>
      </c>
      <c r="D561" s="216"/>
      <c r="E561" s="217"/>
      <c r="F561" s="218" t="s">
        <v>1304</v>
      </c>
      <c r="G561" s="217"/>
      <c r="H561" s="219"/>
      <c r="I561" s="219"/>
      <c r="J561" s="220">
        <f>SUBTOTAL(9,J562:J567)</f>
        <v>0</v>
      </c>
      <c r="K561" s="219" t="s">
        <v>5</v>
      </c>
      <c r="L561" s="220" t="e">
        <f>SUBTOTAL(9,L562:L567)</f>
        <v>#VALUE!</v>
      </c>
      <c r="M561" s="201"/>
      <c r="N561" s="182"/>
      <c r="O561" s="408"/>
      <c r="P561" s="404"/>
      <c r="Q561" s="385"/>
      <c r="R561" s="378"/>
    </row>
    <row r="562" spans="1:19" ht="60">
      <c r="A562" s="53"/>
      <c r="C562" s="295" t="s">
        <v>1305</v>
      </c>
      <c r="D562" s="221" t="s">
        <v>0</v>
      </c>
      <c r="E562" s="221">
        <v>102279</v>
      </c>
      <c r="F562" s="222" t="s">
        <v>140</v>
      </c>
      <c r="G562" s="223" t="s">
        <v>22</v>
      </c>
      <c r="H562" s="224">
        <v>393.12</v>
      </c>
      <c r="I562" s="225">
        <v>0</v>
      </c>
      <c r="J562" s="225">
        <f t="shared" ref="J562:J567" si="72">ROUND(I562*H562,2)</f>
        <v>0</v>
      </c>
      <c r="K562" s="226" t="str">
        <f t="shared" ref="K562:K568" si="73">IF(I562=0,"",ROUND(I562*(1+$L$2),2))</f>
        <v/>
      </c>
      <c r="L562" s="224" t="e">
        <f t="shared" ref="L562:L567" si="74">ROUND(K562*H562,2)</f>
        <v>#VALUE!</v>
      </c>
      <c r="M562" s="202"/>
      <c r="N562" s="182"/>
      <c r="O562" s="399"/>
      <c r="P562" s="403"/>
      <c r="R562" s="401"/>
      <c r="S562" s="402"/>
    </row>
    <row r="563" spans="1:19" ht="75">
      <c r="A563" s="53"/>
      <c r="C563" s="295" t="s">
        <v>1306</v>
      </c>
      <c r="D563" s="221" t="s">
        <v>0</v>
      </c>
      <c r="E563" s="221">
        <v>102276</v>
      </c>
      <c r="F563" s="222" t="s">
        <v>139</v>
      </c>
      <c r="G563" s="223" t="s">
        <v>22</v>
      </c>
      <c r="H563" s="224">
        <v>589.67999999999995</v>
      </c>
      <c r="I563" s="225">
        <v>0</v>
      </c>
      <c r="J563" s="225">
        <f t="shared" si="72"/>
        <v>0</v>
      </c>
      <c r="K563" s="226" t="str">
        <f t="shared" si="73"/>
        <v/>
      </c>
      <c r="L563" s="224" t="e">
        <f t="shared" si="74"/>
        <v>#VALUE!</v>
      </c>
      <c r="M563" s="202"/>
      <c r="N563" s="182"/>
      <c r="O563" s="399"/>
      <c r="P563" s="403"/>
      <c r="R563" s="401"/>
      <c r="S563" s="402"/>
    </row>
    <row r="564" spans="1:19" ht="75">
      <c r="A564" s="53"/>
      <c r="C564" s="295" t="s">
        <v>1307</v>
      </c>
      <c r="D564" s="221" t="s">
        <v>0</v>
      </c>
      <c r="E564" s="221">
        <v>90100</v>
      </c>
      <c r="F564" s="222" t="s">
        <v>138</v>
      </c>
      <c r="G564" s="223" t="s">
        <v>22</v>
      </c>
      <c r="H564" s="224">
        <v>45.36</v>
      </c>
      <c r="I564" s="225">
        <v>0</v>
      </c>
      <c r="J564" s="225">
        <f t="shared" si="72"/>
        <v>0</v>
      </c>
      <c r="K564" s="226" t="str">
        <f t="shared" si="73"/>
        <v/>
      </c>
      <c r="L564" s="224" t="e">
        <f t="shared" si="74"/>
        <v>#VALUE!</v>
      </c>
      <c r="M564" s="202"/>
      <c r="N564" s="182"/>
      <c r="O564" s="399"/>
      <c r="P564" s="403"/>
      <c r="R564" s="401"/>
      <c r="S564" s="402"/>
    </row>
    <row r="565" spans="1:19" ht="60">
      <c r="A565" s="53"/>
      <c r="C565" s="295" t="s">
        <v>1308</v>
      </c>
      <c r="D565" s="221" t="s">
        <v>0</v>
      </c>
      <c r="E565" s="221">
        <v>100980</v>
      </c>
      <c r="F565" s="222" t="s">
        <v>306</v>
      </c>
      <c r="G565" s="223" t="s">
        <v>22</v>
      </c>
      <c r="H565" s="224">
        <v>1336.61</v>
      </c>
      <c r="I565" s="225">
        <v>0</v>
      </c>
      <c r="J565" s="225">
        <f t="shared" si="72"/>
        <v>0</v>
      </c>
      <c r="K565" s="226" t="str">
        <f t="shared" si="73"/>
        <v/>
      </c>
      <c r="L565" s="224" t="e">
        <f t="shared" si="74"/>
        <v>#VALUE!</v>
      </c>
      <c r="M565" s="202"/>
      <c r="N565" s="182"/>
      <c r="O565" s="399"/>
      <c r="P565" s="403"/>
      <c r="R565" s="401"/>
      <c r="S565" s="402"/>
    </row>
    <row r="566" spans="1:19" ht="30">
      <c r="A566" s="53"/>
      <c r="C566" s="295" t="s">
        <v>1309</v>
      </c>
      <c r="D566" s="221" t="s">
        <v>0</v>
      </c>
      <c r="E566" s="221">
        <v>95877</v>
      </c>
      <c r="F566" s="222" t="s">
        <v>307</v>
      </c>
      <c r="G566" s="223" t="s">
        <v>67</v>
      </c>
      <c r="H566" s="224">
        <v>34751.81</v>
      </c>
      <c r="I566" s="225">
        <v>0</v>
      </c>
      <c r="J566" s="225">
        <f t="shared" si="72"/>
        <v>0</v>
      </c>
      <c r="K566" s="226" t="str">
        <f t="shared" si="73"/>
        <v/>
      </c>
      <c r="L566" s="224" t="e">
        <f t="shared" si="74"/>
        <v>#VALUE!</v>
      </c>
      <c r="M566" s="202"/>
      <c r="N566" s="182"/>
      <c r="O566" s="399"/>
      <c r="P566" s="403"/>
      <c r="R566" s="401"/>
      <c r="S566" s="402"/>
    </row>
    <row r="567" spans="1:19" ht="24.9" customHeight="1">
      <c r="A567" s="53"/>
      <c r="C567" s="295" t="s">
        <v>1331</v>
      </c>
      <c r="D567" s="221" t="s">
        <v>0</v>
      </c>
      <c r="E567" s="221">
        <v>100574</v>
      </c>
      <c r="F567" s="222" t="s">
        <v>222</v>
      </c>
      <c r="G567" s="223" t="s">
        <v>22</v>
      </c>
      <c r="H567" s="224">
        <v>1336.61</v>
      </c>
      <c r="I567" s="225">
        <v>0</v>
      </c>
      <c r="J567" s="225">
        <f t="shared" si="72"/>
        <v>0</v>
      </c>
      <c r="K567" s="226" t="str">
        <f t="shared" si="73"/>
        <v/>
      </c>
      <c r="L567" s="224" t="e">
        <f t="shared" si="74"/>
        <v>#VALUE!</v>
      </c>
      <c r="M567" s="202"/>
      <c r="N567" s="182"/>
      <c r="O567" s="399"/>
      <c r="P567" s="403"/>
      <c r="R567" s="401"/>
      <c r="S567" s="402"/>
    </row>
    <row r="568" spans="1:19" ht="30" customHeight="1">
      <c r="A568" s="53"/>
      <c r="C568" s="294" t="s">
        <v>1310</v>
      </c>
      <c r="D568" s="216"/>
      <c r="E568" s="217"/>
      <c r="F568" s="218" t="s">
        <v>515</v>
      </c>
      <c r="G568" s="217"/>
      <c r="H568" s="219"/>
      <c r="I568" s="219"/>
      <c r="J568" s="220">
        <f>SUBTOTAL(9,J569:J580)</f>
        <v>0</v>
      </c>
      <c r="K568" s="219" t="str">
        <f t="shared" si="73"/>
        <v/>
      </c>
      <c r="L568" s="220" t="e">
        <f>SUBTOTAL(9,L569:L580)</f>
        <v>#VALUE!</v>
      </c>
      <c r="M568" s="201"/>
      <c r="N568" s="182"/>
      <c r="O568" s="408"/>
      <c r="P568" s="404"/>
      <c r="Q568" s="385"/>
      <c r="R568" s="378"/>
    </row>
    <row r="569" spans="1:19" ht="45">
      <c r="A569" s="53"/>
      <c r="C569" s="295" t="s">
        <v>1311</v>
      </c>
      <c r="D569" s="221" t="s">
        <v>0</v>
      </c>
      <c r="E569" s="221">
        <v>101616</v>
      </c>
      <c r="F569" s="222" t="s">
        <v>303</v>
      </c>
      <c r="G569" s="223" t="s">
        <v>17</v>
      </c>
      <c r="H569" s="224">
        <v>312</v>
      </c>
      <c r="I569" s="225">
        <v>0</v>
      </c>
      <c r="J569" s="225">
        <f t="shared" ref="J569:J580" si="75">ROUND(I569*H569,2)</f>
        <v>0</v>
      </c>
      <c r="K569" s="226" t="str">
        <f t="shared" ref="K569:K581" si="76">IF(I569=0,"",ROUND(I569*(1+$L$2),2))</f>
        <v/>
      </c>
      <c r="L569" s="224" t="e">
        <f t="shared" ref="L569:L580" si="77">ROUND(K569*H569,2)</f>
        <v>#VALUE!</v>
      </c>
      <c r="M569" s="202"/>
      <c r="N569" s="182"/>
      <c r="O569" s="399"/>
      <c r="P569" s="403"/>
      <c r="R569" s="401"/>
      <c r="S569" s="402"/>
    </row>
    <row r="570" spans="1:19" ht="45">
      <c r="A570" s="53"/>
      <c r="C570" s="295" t="s">
        <v>1312</v>
      </c>
      <c r="D570" s="221" t="s">
        <v>0</v>
      </c>
      <c r="E570" s="221">
        <v>106672</v>
      </c>
      <c r="F570" s="222" t="s">
        <v>302</v>
      </c>
      <c r="G570" s="223" t="s">
        <v>17</v>
      </c>
      <c r="H570" s="224">
        <v>504</v>
      </c>
      <c r="I570" s="225">
        <v>0</v>
      </c>
      <c r="J570" s="225">
        <f t="shared" si="75"/>
        <v>0</v>
      </c>
      <c r="K570" s="226" t="str">
        <f t="shared" si="76"/>
        <v/>
      </c>
      <c r="L570" s="224" t="e">
        <f t="shared" si="77"/>
        <v>#VALUE!</v>
      </c>
      <c r="M570" s="202"/>
      <c r="N570" s="182"/>
      <c r="O570" s="399"/>
      <c r="P570" s="403"/>
      <c r="R570" s="401"/>
      <c r="S570" s="402"/>
    </row>
    <row r="571" spans="1:19" ht="30">
      <c r="A571" s="53"/>
      <c r="C571" s="295" t="s">
        <v>1313</v>
      </c>
      <c r="D571" s="221" t="s">
        <v>0</v>
      </c>
      <c r="E571" s="221">
        <v>100979</v>
      </c>
      <c r="F571" s="222" t="s">
        <v>1316</v>
      </c>
      <c r="G571" s="223" t="s">
        <v>22</v>
      </c>
      <c r="H571" s="224">
        <v>97.1</v>
      </c>
      <c r="I571" s="225">
        <v>0</v>
      </c>
      <c r="J571" s="225">
        <f t="shared" si="75"/>
        <v>0</v>
      </c>
      <c r="K571" s="226" t="str">
        <f t="shared" si="76"/>
        <v/>
      </c>
      <c r="L571" s="224" t="e">
        <f t="shared" si="77"/>
        <v>#VALUE!</v>
      </c>
      <c r="M571" s="202"/>
      <c r="N571" s="182"/>
      <c r="O571" s="399"/>
      <c r="P571" s="403"/>
      <c r="R571" s="401"/>
      <c r="S571" s="402"/>
    </row>
    <row r="572" spans="1:19" ht="30">
      <c r="A572" s="53"/>
      <c r="C572" s="295" t="s">
        <v>1320</v>
      </c>
      <c r="D572" s="221" t="s">
        <v>0</v>
      </c>
      <c r="E572" s="221">
        <v>95876</v>
      </c>
      <c r="F572" s="222" t="s">
        <v>1317</v>
      </c>
      <c r="G572" s="223" t="s">
        <v>67</v>
      </c>
      <c r="H572" s="224">
        <v>1456.56</v>
      </c>
      <c r="I572" s="225">
        <v>0</v>
      </c>
      <c r="J572" s="225">
        <f t="shared" si="75"/>
        <v>0</v>
      </c>
      <c r="K572" s="226" t="str">
        <f t="shared" si="76"/>
        <v/>
      </c>
      <c r="L572" s="224" t="e">
        <f t="shared" si="77"/>
        <v>#VALUE!</v>
      </c>
      <c r="M572" s="202"/>
      <c r="N572" s="182"/>
      <c r="O572" s="399"/>
      <c r="P572" s="403"/>
      <c r="R572" s="401"/>
      <c r="S572" s="402"/>
    </row>
    <row r="573" spans="1:19" ht="30">
      <c r="A573" s="53"/>
      <c r="C573" s="295" t="s">
        <v>1321</v>
      </c>
      <c r="D573" s="221" t="s">
        <v>154</v>
      </c>
      <c r="E573" s="221" t="s">
        <v>281</v>
      </c>
      <c r="F573" s="222" t="s">
        <v>418</v>
      </c>
      <c r="G573" s="223" t="s">
        <v>22</v>
      </c>
      <c r="H573" s="224">
        <v>81.599999999999994</v>
      </c>
      <c r="I573" s="225">
        <v>0</v>
      </c>
      <c r="J573" s="225">
        <f t="shared" si="75"/>
        <v>0</v>
      </c>
      <c r="K573" s="226" t="str">
        <f t="shared" si="76"/>
        <v/>
      </c>
      <c r="L573" s="224" t="e">
        <f t="shared" si="77"/>
        <v>#VALUE!</v>
      </c>
      <c r="M573" s="202"/>
      <c r="N573" s="182"/>
      <c r="O573" s="399"/>
      <c r="P573" s="403"/>
      <c r="R573" s="401"/>
      <c r="S573" s="402"/>
    </row>
    <row r="574" spans="1:19" ht="30">
      <c r="A574" s="53"/>
      <c r="C574" s="295" t="s">
        <v>1322</v>
      </c>
      <c r="D574" s="221" t="s">
        <v>0</v>
      </c>
      <c r="E574" s="221">
        <v>100979</v>
      </c>
      <c r="F574" s="222" t="s">
        <v>1318</v>
      </c>
      <c r="G574" s="223" t="s">
        <v>22</v>
      </c>
      <c r="H574" s="224">
        <v>97.1</v>
      </c>
      <c r="I574" s="225">
        <v>0</v>
      </c>
      <c r="J574" s="225">
        <f t="shared" si="75"/>
        <v>0</v>
      </c>
      <c r="K574" s="226" t="str">
        <f t="shared" si="76"/>
        <v/>
      </c>
      <c r="L574" s="224" t="e">
        <f t="shared" si="77"/>
        <v>#VALUE!</v>
      </c>
      <c r="M574" s="202"/>
      <c r="N574" s="182"/>
      <c r="O574" s="399"/>
      <c r="P574" s="403"/>
      <c r="R574" s="401"/>
      <c r="S574" s="402"/>
    </row>
    <row r="575" spans="1:19" ht="30">
      <c r="A575" s="53"/>
      <c r="C575" s="295" t="s">
        <v>1323</v>
      </c>
      <c r="D575" s="221" t="s">
        <v>0</v>
      </c>
      <c r="E575" s="221">
        <v>95876</v>
      </c>
      <c r="F575" s="222" t="s">
        <v>1319</v>
      </c>
      <c r="G575" s="223" t="s">
        <v>67</v>
      </c>
      <c r="H575" s="224">
        <v>1456.56</v>
      </c>
      <c r="I575" s="225">
        <v>0</v>
      </c>
      <c r="J575" s="225">
        <f t="shared" si="75"/>
        <v>0</v>
      </c>
      <c r="K575" s="226" t="str">
        <f t="shared" si="76"/>
        <v/>
      </c>
      <c r="L575" s="224" t="e">
        <f t="shared" si="77"/>
        <v>#VALUE!</v>
      </c>
      <c r="M575" s="202"/>
      <c r="N575" s="182"/>
      <c r="O575" s="399"/>
      <c r="P575" s="403"/>
      <c r="R575" s="401"/>
      <c r="S575" s="402"/>
    </row>
    <row r="576" spans="1:19" ht="30">
      <c r="A576" s="53"/>
      <c r="C576" s="295" t="s">
        <v>1324</v>
      </c>
      <c r="D576" s="221" t="s">
        <v>154</v>
      </c>
      <c r="E576" s="221" t="s">
        <v>1314</v>
      </c>
      <c r="F576" s="222" t="s">
        <v>1315</v>
      </c>
      <c r="G576" s="223" t="s">
        <v>22</v>
      </c>
      <c r="H576" s="224">
        <v>81.599999999999994</v>
      </c>
      <c r="I576" s="225">
        <v>0</v>
      </c>
      <c r="J576" s="225">
        <f t="shared" si="75"/>
        <v>0</v>
      </c>
      <c r="K576" s="226" t="str">
        <f t="shared" si="76"/>
        <v/>
      </c>
      <c r="L576" s="224" t="e">
        <f t="shared" si="77"/>
        <v>#VALUE!</v>
      </c>
      <c r="M576" s="202"/>
      <c r="N576" s="182"/>
      <c r="O576" s="399"/>
      <c r="P576" s="403"/>
      <c r="R576" s="401"/>
      <c r="S576" s="402"/>
    </row>
    <row r="577" spans="1:19" ht="45">
      <c r="A577" s="53"/>
      <c r="C577" s="295" t="s">
        <v>1325</v>
      </c>
      <c r="D577" s="221" t="s">
        <v>0</v>
      </c>
      <c r="E577" s="221">
        <v>103377</v>
      </c>
      <c r="F577" s="222" t="s">
        <v>36</v>
      </c>
      <c r="G577" s="223" t="s">
        <v>25</v>
      </c>
      <c r="H577" s="224">
        <v>680</v>
      </c>
      <c r="I577" s="225">
        <v>0</v>
      </c>
      <c r="J577" s="225">
        <f t="shared" si="75"/>
        <v>0</v>
      </c>
      <c r="K577" s="226" t="str">
        <f t="shared" si="76"/>
        <v/>
      </c>
      <c r="L577" s="224" t="e">
        <f t="shared" si="77"/>
        <v>#VALUE!</v>
      </c>
      <c r="M577" s="202"/>
      <c r="N577" s="182"/>
      <c r="O577" s="399"/>
      <c r="P577" s="403"/>
      <c r="R577" s="401"/>
      <c r="S577" s="402"/>
    </row>
    <row r="578" spans="1:19" ht="24.9" customHeight="1">
      <c r="A578" s="53"/>
      <c r="C578" s="295" t="s">
        <v>1326</v>
      </c>
      <c r="D578" s="221" t="s">
        <v>116</v>
      </c>
      <c r="E578" s="221" t="s">
        <v>153</v>
      </c>
      <c r="F578" s="222" t="s">
        <v>1328</v>
      </c>
      <c r="G578" s="223">
        <v>0</v>
      </c>
      <c r="H578" s="224">
        <v>3</v>
      </c>
      <c r="I578" s="225">
        <v>0</v>
      </c>
      <c r="J578" s="225">
        <f t="shared" si="75"/>
        <v>0</v>
      </c>
      <c r="K578" s="226" t="str">
        <f t="shared" si="76"/>
        <v/>
      </c>
      <c r="L578" s="224" t="e">
        <f t="shared" si="77"/>
        <v>#VALUE!</v>
      </c>
      <c r="M578" s="202"/>
      <c r="N578" s="182"/>
      <c r="O578" s="399"/>
      <c r="P578" s="403"/>
      <c r="R578" s="401"/>
      <c r="S578" s="402"/>
    </row>
    <row r="579" spans="1:19" ht="45">
      <c r="A579" s="53"/>
      <c r="C579" s="295" t="s">
        <v>1327</v>
      </c>
      <c r="D579" s="221" t="s">
        <v>0</v>
      </c>
      <c r="E579" s="221">
        <v>103402</v>
      </c>
      <c r="F579" s="222" t="s">
        <v>37</v>
      </c>
      <c r="G579" s="223" t="s">
        <v>14</v>
      </c>
      <c r="H579" s="224">
        <v>3</v>
      </c>
      <c r="I579" s="225">
        <v>0</v>
      </c>
      <c r="J579" s="225">
        <f t="shared" si="75"/>
        <v>0</v>
      </c>
      <c r="K579" s="226" t="str">
        <f t="shared" si="76"/>
        <v/>
      </c>
      <c r="L579" s="224" t="e">
        <f t="shared" si="77"/>
        <v>#VALUE!</v>
      </c>
      <c r="M579" s="202"/>
      <c r="N579" s="182"/>
      <c r="O579" s="399"/>
      <c r="P579" s="403"/>
      <c r="R579" s="401"/>
      <c r="S579" s="402"/>
    </row>
    <row r="580" spans="1:19" ht="60">
      <c r="A580" s="53"/>
      <c r="C580" s="295" t="s">
        <v>1329</v>
      </c>
      <c r="D580" s="221" t="s">
        <v>0</v>
      </c>
      <c r="E580" s="221">
        <v>103443</v>
      </c>
      <c r="F580" s="222" t="s">
        <v>205</v>
      </c>
      <c r="G580" s="223" t="s">
        <v>14</v>
      </c>
      <c r="H580" s="224">
        <v>119</v>
      </c>
      <c r="I580" s="225">
        <v>0</v>
      </c>
      <c r="J580" s="225">
        <f t="shared" si="75"/>
        <v>0</v>
      </c>
      <c r="K580" s="226" t="str">
        <f t="shared" si="76"/>
        <v/>
      </c>
      <c r="L580" s="224" t="e">
        <f t="shared" si="77"/>
        <v>#VALUE!</v>
      </c>
      <c r="M580" s="202"/>
      <c r="N580" s="182"/>
      <c r="O580" s="399"/>
      <c r="P580" s="403"/>
      <c r="R580" s="401"/>
      <c r="S580" s="402"/>
    </row>
    <row r="581" spans="1:19" ht="30" customHeight="1">
      <c r="A581" s="53"/>
      <c r="C581" s="294" t="s">
        <v>1330</v>
      </c>
      <c r="D581" s="216"/>
      <c r="E581" s="217"/>
      <c r="F581" s="218" t="s">
        <v>1334</v>
      </c>
      <c r="G581" s="217"/>
      <c r="H581" s="219"/>
      <c r="I581" s="219"/>
      <c r="J581" s="220">
        <f>SUBTOTAL(9,J582:J583)</f>
        <v>0</v>
      </c>
      <c r="K581" s="219" t="str">
        <f t="shared" si="76"/>
        <v/>
      </c>
      <c r="L581" s="220" t="e">
        <f>SUBTOTAL(9,L582:L583)</f>
        <v>#VALUE!</v>
      </c>
      <c r="M581" s="201"/>
      <c r="N581" s="182"/>
      <c r="O581" s="408"/>
      <c r="P581" s="404"/>
      <c r="Q581" s="385"/>
      <c r="R581" s="378"/>
    </row>
    <row r="582" spans="1:19" ht="30">
      <c r="A582" s="53"/>
      <c r="C582" s="295" t="s">
        <v>1332</v>
      </c>
      <c r="D582" s="221" t="s">
        <v>129</v>
      </c>
      <c r="E582" s="221">
        <v>6077</v>
      </c>
      <c r="F582" s="222" t="s">
        <v>868</v>
      </c>
      <c r="G582" s="223" t="s">
        <v>22</v>
      </c>
      <c r="H582" s="224">
        <v>1257.58</v>
      </c>
      <c r="I582" s="225">
        <v>0</v>
      </c>
      <c r="J582" s="225">
        <f>ROUND(I582*H582,2)</f>
        <v>0</v>
      </c>
      <c r="K582" s="226" t="str">
        <f>IF(I582=0,"",ROUND(I582*(1+$L$2),2))</f>
        <v/>
      </c>
      <c r="L582" s="224" t="e">
        <f>ROUND(K582*H582,2)</f>
        <v>#VALUE!</v>
      </c>
      <c r="M582" s="202"/>
      <c r="N582" s="182"/>
      <c r="O582" s="405"/>
      <c r="P582" s="403"/>
      <c r="R582" s="401"/>
      <c r="S582" s="402"/>
    </row>
    <row r="583" spans="1:19" ht="75">
      <c r="A583" s="53"/>
      <c r="C583" s="295" t="s">
        <v>1333</v>
      </c>
      <c r="D583" s="221" t="s">
        <v>0</v>
      </c>
      <c r="E583" s="221">
        <v>93379</v>
      </c>
      <c r="F583" s="222" t="s">
        <v>198</v>
      </c>
      <c r="G583" s="223" t="s">
        <v>22</v>
      </c>
      <c r="H583" s="224">
        <v>851.29</v>
      </c>
      <c r="I583" s="225">
        <v>0</v>
      </c>
      <c r="J583" s="225">
        <f>ROUND(I583*H583,2)</f>
        <v>0</v>
      </c>
      <c r="K583" s="226" t="str">
        <f>IF(I583=0,"",ROUND(I583*(1+$L$2),2))</f>
        <v/>
      </c>
      <c r="L583" s="224" t="e">
        <f>ROUND(K583*H583,2)</f>
        <v>#VALUE!</v>
      </c>
      <c r="M583" s="202"/>
      <c r="N583" s="182"/>
      <c r="O583" s="399"/>
      <c r="P583" s="403"/>
      <c r="R583" s="401"/>
      <c r="S583" s="402"/>
    </row>
    <row r="584" spans="1:19" ht="30" customHeight="1">
      <c r="A584" s="53"/>
      <c r="C584" s="294" t="s">
        <v>1335</v>
      </c>
      <c r="D584" s="216"/>
      <c r="E584" s="217"/>
      <c r="F584" s="218" t="s">
        <v>453</v>
      </c>
      <c r="G584" s="217"/>
      <c r="H584" s="219"/>
      <c r="I584" s="219"/>
      <c r="J584" s="220">
        <f>SUBTOTAL(9,J585:J606)</f>
        <v>0</v>
      </c>
      <c r="K584" s="219" t="str">
        <f>IF(I584=0,"",ROUND(I584*(1+$L$2),2))</f>
        <v/>
      </c>
      <c r="L584" s="220" t="e">
        <f>SUBTOTAL(9,L585:L606)</f>
        <v>#VALUE!</v>
      </c>
      <c r="M584" s="201"/>
      <c r="N584" s="182"/>
      <c r="O584" s="408"/>
      <c r="P584" s="406"/>
      <c r="Q584" s="385"/>
      <c r="R584" s="378"/>
    </row>
    <row r="585" spans="1:19" ht="30" customHeight="1">
      <c r="A585" s="53"/>
      <c r="C585" s="324" t="s">
        <v>1354</v>
      </c>
      <c r="D585" s="325"/>
      <c r="E585" s="325"/>
      <c r="F585" s="326" t="s">
        <v>1355</v>
      </c>
      <c r="G585" s="327"/>
      <c r="H585" s="328"/>
      <c r="I585" s="328">
        <v>0</v>
      </c>
      <c r="J585" s="329"/>
      <c r="K585" s="328" t="str">
        <f>IF(I585=0,"",ROUND(I585*(1+$L$2),2))</f>
        <v/>
      </c>
      <c r="L585" s="329"/>
      <c r="M585" s="201"/>
      <c r="N585" s="182"/>
      <c r="O585" s="193"/>
      <c r="P585" s="404"/>
      <c r="Q585" s="385"/>
      <c r="R585" s="378"/>
    </row>
    <row r="586" spans="1:19" ht="24.9" customHeight="1">
      <c r="A586" s="53"/>
      <c r="C586" s="295" t="s">
        <v>1336</v>
      </c>
      <c r="D586" s="221" t="s">
        <v>1</v>
      </c>
      <c r="E586" s="221">
        <v>4011209</v>
      </c>
      <c r="F586" s="222" t="s">
        <v>478</v>
      </c>
      <c r="G586" s="223" t="s">
        <v>17</v>
      </c>
      <c r="H586" s="224">
        <v>780</v>
      </c>
      <c r="I586" s="225">
        <v>0</v>
      </c>
      <c r="J586" s="225">
        <f t="shared" ref="J586:J598" si="78">ROUND(I586*H586,2)</f>
        <v>0</v>
      </c>
      <c r="K586" s="226" t="str">
        <f t="shared" ref="K586:K599" si="79">IF(I586=0,"",ROUND(I586*(1+$L$2),2))</f>
        <v/>
      </c>
      <c r="L586" s="224" t="e">
        <f t="shared" ref="L586:L598" si="80">ROUND(K586*H586,2)</f>
        <v>#VALUE!</v>
      </c>
      <c r="M586" s="202"/>
      <c r="N586" s="182"/>
      <c r="O586" s="399"/>
      <c r="P586" s="400"/>
      <c r="R586" s="401"/>
      <c r="S586" s="402"/>
    </row>
    <row r="587" spans="1:19" ht="30">
      <c r="A587" s="53"/>
      <c r="C587" s="295" t="s">
        <v>1337</v>
      </c>
      <c r="D587" s="221" t="s">
        <v>0</v>
      </c>
      <c r="E587" s="221">
        <v>100979</v>
      </c>
      <c r="F587" s="222" t="s">
        <v>844</v>
      </c>
      <c r="G587" s="223" t="s">
        <v>22</v>
      </c>
      <c r="H587" s="224">
        <v>163.80000000000001</v>
      </c>
      <c r="I587" s="225">
        <v>0</v>
      </c>
      <c r="J587" s="225">
        <f t="shared" si="78"/>
        <v>0</v>
      </c>
      <c r="K587" s="226" t="str">
        <f t="shared" si="79"/>
        <v/>
      </c>
      <c r="L587" s="224" t="e">
        <f t="shared" si="80"/>
        <v>#VALUE!</v>
      </c>
      <c r="M587" s="202"/>
      <c r="N587" s="182"/>
      <c r="O587" s="399"/>
      <c r="P587" s="400"/>
      <c r="R587" s="401"/>
      <c r="S587" s="402"/>
    </row>
    <row r="588" spans="1:19" ht="30">
      <c r="A588" s="53"/>
      <c r="C588" s="295" t="s">
        <v>1338</v>
      </c>
      <c r="D588" s="221" t="s">
        <v>0</v>
      </c>
      <c r="E588" s="221">
        <v>95876</v>
      </c>
      <c r="F588" s="222" t="s">
        <v>845</v>
      </c>
      <c r="G588" s="223" t="s">
        <v>67</v>
      </c>
      <c r="H588" s="224">
        <v>4258.8</v>
      </c>
      <c r="I588" s="225">
        <v>0</v>
      </c>
      <c r="J588" s="225">
        <f t="shared" si="78"/>
        <v>0</v>
      </c>
      <c r="K588" s="226" t="str">
        <f t="shared" si="79"/>
        <v/>
      </c>
      <c r="L588" s="224" t="e">
        <f t="shared" si="80"/>
        <v>#VALUE!</v>
      </c>
      <c r="M588" s="202"/>
      <c r="N588" s="182"/>
      <c r="O588" s="399"/>
      <c r="P588" s="400"/>
      <c r="R588" s="401"/>
      <c r="S588" s="402"/>
    </row>
    <row r="589" spans="1:19" ht="45">
      <c r="A589" s="53"/>
      <c r="C589" s="295" t="s">
        <v>1339</v>
      </c>
      <c r="D589" s="221" t="s">
        <v>0</v>
      </c>
      <c r="E589" s="221">
        <v>96400</v>
      </c>
      <c r="F589" s="222" t="s">
        <v>146</v>
      </c>
      <c r="G589" s="223" t="s">
        <v>22</v>
      </c>
      <c r="H589" s="224">
        <v>117</v>
      </c>
      <c r="I589" s="225">
        <v>0</v>
      </c>
      <c r="J589" s="225">
        <f t="shared" si="78"/>
        <v>0</v>
      </c>
      <c r="K589" s="226" t="str">
        <f t="shared" si="79"/>
        <v/>
      </c>
      <c r="L589" s="224" t="e">
        <f t="shared" si="80"/>
        <v>#VALUE!</v>
      </c>
      <c r="M589" s="202"/>
      <c r="N589" s="182"/>
      <c r="O589" s="399"/>
      <c r="P589" s="400"/>
      <c r="R589" s="401"/>
      <c r="S589" s="402"/>
    </row>
    <row r="590" spans="1:19" ht="30">
      <c r="A590" s="53"/>
      <c r="C590" s="295" t="s">
        <v>1340</v>
      </c>
      <c r="D590" s="221" t="s">
        <v>0</v>
      </c>
      <c r="E590" s="221">
        <v>100979</v>
      </c>
      <c r="F590" s="222" t="s">
        <v>848</v>
      </c>
      <c r="G590" s="223" t="s">
        <v>22</v>
      </c>
      <c r="H590" s="224">
        <v>171.6</v>
      </c>
      <c r="I590" s="225">
        <v>0</v>
      </c>
      <c r="J590" s="225">
        <f t="shared" si="78"/>
        <v>0</v>
      </c>
      <c r="K590" s="226" t="str">
        <f t="shared" si="79"/>
        <v/>
      </c>
      <c r="L590" s="224" t="e">
        <f t="shared" si="80"/>
        <v>#VALUE!</v>
      </c>
      <c r="M590" s="202"/>
      <c r="N590" s="182"/>
      <c r="O590" s="399"/>
      <c r="P590" s="403"/>
      <c r="R590" s="401"/>
      <c r="S590" s="402"/>
    </row>
    <row r="591" spans="1:19" ht="30">
      <c r="A591" s="53"/>
      <c r="C591" s="295" t="s">
        <v>1341</v>
      </c>
      <c r="D591" s="221" t="s">
        <v>0</v>
      </c>
      <c r="E591" s="221">
        <v>95876</v>
      </c>
      <c r="F591" s="222" t="s">
        <v>849</v>
      </c>
      <c r="G591" s="223" t="s">
        <v>67</v>
      </c>
      <c r="H591" s="224">
        <v>2573.9699999999998</v>
      </c>
      <c r="I591" s="225">
        <v>0</v>
      </c>
      <c r="J591" s="225">
        <f t="shared" si="78"/>
        <v>0</v>
      </c>
      <c r="K591" s="226" t="str">
        <f t="shared" si="79"/>
        <v/>
      </c>
      <c r="L591" s="224" t="e">
        <f t="shared" si="80"/>
        <v>#VALUE!</v>
      </c>
      <c r="M591" s="202"/>
      <c r="N591" s="182"/>
      <c r="O591" s="399"/>
      <c r="P591" s="403"/>
      <c r="R591" s="401"/>
      <c r="S591" s="402"/>
    </row>
    <row r="592" spans="1:19" ht="45">
      <c r="A592" s="53"/>
      <c r="C592" s="295" t="s">
        <v>1342</v>
      </c>
      <c r="D592" s="221" t="s">
        <v>0</v>
      </c>
      <c r="E592" s="221">
        <v>96396</v>
      </c>
      <c r="F592" s="222" t="s">
        <v>145</v>
      </c>
      <c r="G592" s="223" t="s">
        <v>22</v>
      </c>
      <c r="H592" s="224">
        <v>117</v>
      </c>
      <c r="I592" s="225">
        <v>0</v>
      </c>
      <c r="J592" s="225">
        <f t="shared" si="78"/>
        <v>0</v>
      </c>
      <c r="K592" s="226" t="str">
        <f t="shared" si="79"/>
        <v/>
      </c>
      <c r="L592" s="224" t="e">
        <f t="shared" si="80"/>
        <v>#VALUE!</v>
      </c>
      <c r="M592" s="202"/>
      <c r="N592" s="182"/>
      <c r="O592" s="399"/>
      <c r="P592" s="403"/>
      <c r="R592" s="401"/>
      <c r="S592" s="402"/>
    </row>
    <row r="593" spans="1:19" ht="30">
      <c r="A593" s="53"/>
      <c r="C593" s="295" t="s">
        <v>1343</v>
      </c>
      <c r="D593" s="221" t="s">
        <v>1</v>
      </c>
      <c r="E593" s="221" t="s">
        <v>440</v>
      </c>
      <c r="F593" s="222" t="s">
        <v>445</v>
      </c>
      <c r="G593" s="223" t="s">
        <v>441</v>
      </c>
      <c r="H593" s="224">
        <v>35.049999999999997</v>
      </c>
      <c r="I593" s="225">
        <v>0</v>
      </c>
      <c r="J593" s="225">
        <f t="shared" si="78"/>
        <v>0</v>
      </c>
      <c r="K593" s="226" t="str">
        <f t="shared" si="79"/>
        <v/>
      </c>
      <c r="L593" s="224" t="e">
        <f t="shared" si="80"/>
        <v>#VALUE!</v>
      </c>
      <c r="M593" s="202"/>
      <c r="N593" s="182"/>
      <c r="O593" s="399"/>
      <c r="P593" s="403"/>
      <c r="R593" s="401"/>
      <c r="S593" s="402"/>
    </row>
    <row r="594" spans="1:19" ht="30">
      <c r="A594" s="53"/>
      <c r="C594" s="295" t="s">
        <v>1344</v>
      </c>
      <c r="D594" s="221" t="s">
        <v>1</v>
      </c>
      <c r="E594" s="221" t="s">
        <v>440</v>
      </c>
      <c r="F594" s="222" t="s">
        <v>446</v>
      </c>
      <c r="G594" s="223" t="s">
        <v>441</v>
      </c>
      <c r="H594" s="224">
        <v>13.14</v>
      </c>
      <c r="I594" s="225">
        <v>0</v>
      </c>
      <c r="J594" s="225">
        <f t="shared" si="78"/>
        <v>0</v>
      </c>
      <c r="K594" s="226" t="str">
        <f t="shared" si="79"/>
        <v/>
      </c>
      <c r="L594" s="224" t="e">
        <f t="shared" si="80"/>
        <v>#VALUE!</v>
      </c>
      <c r="M594" s="202"/>
      <c r="N594" s="182"/>
      <c r="O594" s="399"/>
      <c r="P594" s="403"/>
      <c r="R594" s="401"/>
      <c r="S594" s="402"/>
    </row>
    <row r="595" spans="1:19" ht="30">
      <c r="A595" s="53"/>
      <c r="C595" s="295" t="s">
        <v>1345</v>
      </c>
      <c r="D595" s="221" t="s">
        <v>1</v>
      </c>
      <c r="E595" s="221" t="s">
        <v>439</v>
      </c>
      <c r="F595" s="222" t="s">
        <v>447</v>
      </c>
      <c r="G595" s="223" t="s">
        <v>441</v>
      </c>
      <c r="H595" s="224">
        <v>3505.32</v>
      </c>
      <c r="I595" s="225">
        <v>0</v>
      </c>
      <c r="J595" s="225">
        <f t="shared" si="78"/>
        <v>0</v>
      </c>
      <c r="K595" s="226" t="str">
        <f t="shared" si="79"/>
        <v/>
      </c>
      <c r="L595" s="224" t="e">
        <f t="shared" si="80"/>
        <v>#VALUE!</v>
      </c>
      <c r="M595" s="202"/>
      <c r="N595" s="182"/>
      <c r="O595" s="399"/>
      <c r="P595" s="403"/>
      <c r="R595" s="401"/>
      <c r="S595" s="402"/>
    </row>
    <row r="596" spans="1:19" ht="24.9" customHeight="1">
      <c r="A596" s="53"/>
      <c r="C596" s="295" t="s">
        <v>1346</v>
      </c>
      <c r="D596" s="221" t="s">
        <v>1</v>
      </c>
      <c r="E596" s="221" t="s">
        <v>479</v>
      </c>
      <c r="F596" s="222" t="s">
        <v>480</v>
      </c>
      <c r="G596" s="223" t="s">
        <v>17</v>
      </c>
      <c r="H596" s="224">
        <v>780</v>
      </c>
      <c r="I596" s="225">
        <v>0</v>
      </c>
      <c r="J596" s="225">
        <f t="shared" si="78"/>
        <v>0</v>
      </c>
      <c r="K596" s="226" t="str">
        <f t="shared" si="79"/>
        <v/>
      </c>
      <c r="L596" s="224" t="e">
        <f t="shared" si="80"/>
        <v>#VALUE!</v>
      </c>
      <c r="M596" s="202"/>
      <c r="N596" s="182"/>
      <c r="O596" s="399"/>
      <c r="P596" s="403"/>
      <c r="R596" s="401"/>
      <c r="S596" s="402"/>
    </row>
    <row r="597" spans="1:19" ht="24.9" customHeight="1">
      <c r="A597" s="53"/>
      <c r="C597" s="295" t="s">
        <v>1347</v>
      </c>
      <c r="D597" s="221" t="s">
        <v>1</v>
      </c>
      <c r="E597" s="221" t="s">
        <v>481</v>
      </c>
      <c r="F597" s="222" t="s">
        <v>482</v>
      </c>
      <c r="G597" s="223" t="s">
        <v>17</v>
      </c>
      <c r="H597" s="224">
        <v>780</v>
      </c>
      <c r="I597" s="225">
        <v>0</v>
      </c>
      <c r="J597" s="225">
        <f t="shared" si="78"/>
        <v>0</v>
      </c>
      <c r="K597" s="226" t="str">
        <f t="shared" si="79"/>
        <v/>
      </c>
      <c r="L597" s="224" t="e">
        <f t="shared" si="80"/>
        <v>#VALUE!</v>
      </c>
      <c r="M597" s="202"/>
      <c r="N597" s="182"/>
      <c r="O597" s="399"/>
      <c r="P597" s="403"/>
      <c r="R597" s="401"/>
      <c r="S597" s="402"/>
    </row>
    <row r="598" spans="1:19" ht="24.9" customHeight="1">
      <c r="A598" s="53"/>
      <c r="C598" s="295" t="s">
        <v>1348</v>
      </c>
      <c r="D598" s="221" t="s">
        <v>1</v>
      </c>
      <c r="E598" s="221">
        <v>4011463</v>
      </c>
      <c r="F598" s="222" t="s">
        <v>483</v>
      </c>
      <c r="G598" s="223" t="s">
        <v>29</v>
      </c>
      <c r="H598" s="224">
        <v>93.6</v>
      </c>
      <c r="I598" s="225">
        <v>0</v>
      </c>
      <c r="J598" s="225">
        <f t="shared" si="78"/>
        <v>0</v>
      </c>
      <c r="K598" s="226" t="str">
        <f t="shared" si="79"/>
        <v/>
      </c>
      <c r="L598" s="224" t="e">
        <f t="shared" si="80"/>
        <v>#VALUE!</v>
      </c>
      <c r="M598" s="202"/>
      <c r="N598" s="182"/>
      <c r="O598" s="399"/>
      <c r="P598" s="403"/>
      <c r="R598" s="401"/>
      <c r="S598" s="402"/>
    </row>
    <row r="599" spans="1:19" ht="30" customHeight="1">
      <c r="A599" s="53"/>
      <c r="C599" s="324" t="s">
        <v>1356</v>
      </c>
      <c r="D599" s="325"/>
      <c r="E599" s="325"/>
      <c r="F599" s="326" t="s">
        <v>485</v>
      </c>
      <c r="G599" s="327"/>
      <c r="H599" s="328"/>
      <c r="I599" s="328">
        <v>0</v>
      </c>
      <c r="J599" s="329"/>
      <c r="K599" s="328" t="str">
        <f t="shared" si="79"/>
        <v/>
      </c>
      <c r="L599" s="329"/>
      <c r="M599" s="201"/>
      <c r="N599" s="182"/>
      <c r="O599" s="193"/>
      <c r="P599" s="404"/>
      <c r="Q599" s="385"/>
      <c r="R599" s="378"/>
    </row>
    <row r="600" spans="1:19" ht="24.9" customHeight="1">
      <c r="A600" s="53"/>
      <c r="C600" s="295" t="s">
        <v>1358</v>
      </c>
      <c r="D600" s="221" t="s">
        <v>154</v>
      </c>
      <c r="E600" s="221" t="s">
        <v>449</v>
      </c>
      <c r="F600" s="222" t="s">
        <v>442</v>
      </c>
      <c r="G600" s="223" t="s">
        <v>29</v>
      </c>
      <c r="H600" s="224">
        <v>0.94</v>
      </c>
      <c r="I600" s="225">
        <v>0</v>
      </c>
      <c r="J600" s="225">
        <f>ROUND(I600*H600,2)</f>
        <v>0</v>
      </c>
      <c r="K600" s="226" t="str">
        <f>IF(I600=0,"",ROUND(I600*(1+$L$3),2))</f>
        <v/>
      </c>
      <c r="L600" s="224" t="e">
        <f>ROUND(K600*H600,2)</f>
        <v>#VALUE!</v>
      </c>
      <c r="M600" s="202"/>
      <c r="N600" s="182"/>
      <c r="O600" s="399"/>
      <c r="P600" s="403"/>
      <c r="R600" s="401"/>
      <c r="S600" s="402"/>
    </row>
    <row r="601" spans="1:19" ht="24.9" customHeight="1">
      <c r="A601" s="53"/>
      <c r="C601" s="295" t="s">
        <v>1359</v>
      </c>
      <c r="D601" s="221" t="s">
        <v>154</v>
      </c>
      <c r="E601" s="221" t="s">
        <v>450</v>
      </c>
      <c r="F601" s="222" t="s">
        <v>443</v>
      </c>
      <c r="G601" s="223" t="s">
        <v>29</v>
      </c>
      <c r="H601" s="224">
        <v>0.35</v>
      </c>
      <c r="I601" s="225">
        <v>0</v>
      </c>
      <c r="J601" s="225">
        <f>ROUND(I601*H601,2)</f>
        <v>0</v>
      </c>
      <c r="K601" s="226" t="str">
        <f>IF(I601=0,"",ROUND(I601*(1+$L$3),2))</f>
        <v/>
      </c>
      <c r="L601" s="224" t="e">
        <f>ROUND(K601*H601,2)</f>
        <v>#VALUE!</v>
      </c>
      <c r="M601" s="202"/>
      <c r="N601" s="182"/>
      <c r="O601" s="399"/>
      <c r="P601" s="403"/>
      <c r="R601" s="401"/>
      <c r="S601" s="402"/>
    </row>
    <row r="602" spans="1:19" ht="24.9" customHeight="1">
      <c r="A602" s="53"/>
      <c r="C602" s="295" t="s">
        <v>1360</v>
      </c>
      <c r="D602" s="221" t="s">
        <v>154</v>
      </c>
      <c r="E602" s="221" t="s">
        <v>451</v>
      </c>
      <c r="F602" s="222" t="s">
        <v>444</v>
      </c>
      <c r="G602" s="223" t="s">
        <v>29</v>
      </c>
      <c r="H602" s="226">
        <v>5.19</v>
      </c>
      <c r="I602" s="225">
        <v>0</v>
      </c>
      <c r="J602" s="225">
        <f>ROUND(I602*H602,2)</f>
        <v>0</v>
      </c>
      <c r="K602" s="226" t="str">
        <f>IF(I602=0,"",ROUND(I602*(1+$L$3),2))</f>
        <v/>
      </c>
      <c r="L602" s="224" t="e">
        <f>ROUND(K602*H602,2)</f>
        <v>#VALUE!</v>
      </c>
      <c r="M602" s="202"/>
      <c r="N602" s="182"/>
      <c r="O602" s="399"/>
      <c r="P602" s="403"/>
      <c r="R602" s="401"/>
      <c r="S602" s="402"/>
    </row>
    <row r="603" spans="1:19" ht="30" customHeight="1">
      <c r="A603" s="53"/>
      <c r="C603" s="324" t="s">
        <v>1357</v>
      </c>
      <c r="D603" s="325"/>
      <c r="E603" s="325"/>
      <c r="F603" s="326" t="s">
        <v>489</v>
      </c>
      <c r="G603" s="327"/>
      <c r="H603" s="328"/>
      <c r="I603" s="328">
        <v>0</v>
      </c>
      <c r="J603" s="329"/>
      <c r="K603" s="328"/>
      <c r="L603" s="329"/>
      <c r="M603" s="201"/>
      <c r="N603" s="182"/>
      <c r="O603" s="193"/>
      <c r="P603" s="404"/>
      <c r="Q603" s="385"/>
      <c r="R603" s="378"/>
    </row>
    <row r="604" spans="1:19" ht="24.9" customHeight="1">
      <c r="A604" s="53"/>
      <c r="C604" s="295" t="s">
        <v>1361</v>
      </c>
      <c r="D604" s="221" t="s">
        <v>154</v>
      </c>
      <c r="E604" s="221" t="s">
        <v>490</v>
      </c>
      <c r="F604" s="222" t="s">
        <v>493</v>
      </c>
      <c r="G604" s="223" t="s">
        <v>29</v>
      </c>
      <c r="H604" s="224">
        <v>0.94</v>
      </c>
      <c r="I604" s="225">
        <v>0</v>
      </c>
      <c r="J604" s="225">
        <f>ROUND(I604*H604,2)</f>
        <v>0</v>
      </c>
      <c r="K604" s="226" t="str">
        <f>IF(I604=0,"",ROUND(I604*(1+$L$3),2))</f>
        <v/>
      </c>
      <c r="L604" s="224" t="e">
        <f>ROUND(K604*H604,2)</f>
        <v>#VALUE!</v>
      </c>
      <c r="M604" s="202"/>
      <c r="N604" s="182"/>
      <c r="O604" s="399"/>
      <c r="P604" s="403"/>
      <c r="R604" s="401"/>
      <c r="S604" s="402"/>
    </row>
    <row r="605" spans="1:19" ht="24.9" customHeight="1">
      <c r="A605" s="53"/>
      <c r="C605" s="295" t="s">
        <v>1362</v>
      </c>
      <c r="D605" s="221" t="s">
        <v>154</v>
      </c>
      <c r="E605" s="221" t="s">
        <v>491</v>
      </c>
      <c r="F605" s="222" t="s">
        <v>494</v>
      </c>
      <c r="G605" s="223" t="s">
        <v>29</v>
      </c>
      <c r="H605" s="224">
        <v>0.35</v>
      </c>
      <c r="I605" s="225">
        <v>0</v>
      </c>
      <c r="J605" s="225">
        <f>ROUND(I605*H605,2)</f>
        <v>0</v>
      </c>
      <c r="K605" s="226" t="str">
        <f>IF(I605=0,"",ROUND(I605*(1+$L$3),2))</f>
        <v/>
      </c>
      <c r="L605" s="224" t="e">
        <f>ROUND(K605*H605,2)</f>
        <v>#VALUE!</v>
      </c>
      <c r="M605" s="202"/>
      <c r="N605" s="182"/>
      <c r="O605" s="399"/>
      <c r="P605" s="403"/>
      <c r="R605" s="401"/>
      <c r="S605" s="402"/>
    </row>
    <row r="606" spans="1:19" ht="24.9" customHeight="1">
      <c r="A606" s="53"/>
      <c r="C606" s="295" t="s">
        <v>1363</v>
      </c>
      <c r="D606" s="221" t="s">
        <v>154</v>
      </c>
      <c r="E606" s="221" t="s">
        <v>492</v>
      </c>
      <c r="F606" s="222" t="s">
        <v>495</v>
      </c>
      <c r="G606" s="223" t="s">
        <v>29</v>
      </c>
      <c r="H606" s="224">
        <v>5.19</v>
      </c>
      <c r="I606" s="225">
        <v>0</v>
      </c>
      <c r="J606" s="225">
        <f>ROUND(I606*H606,2)</f>
        <v>0</v>
      </c>
      <c r="K606" s="226" t="str">
        <f>IF(I606=0,"",ROUND(I606*(1+$L$3),2))</f>
        <v/>
      </c>
      <c r="L606" s="224" t="e">
        <f>ROUND(K606*H606,2)</f>
        <v>#VALUE!</v>
      </c>
      <c r="M606" s="202"/>
      <c r="N606" s="182"/>
      <c r="O606" s="399"/>
      <c r="P606" s="403"/>
      <c r="R606" s="401"/>
      <c r="S606" s="402"/>
    </row>
    <row r="607" spans="1:19" ht="30" customHeight="1">
      <c r="A607" s="53"/>
      <c r="C607" s="294" t="s">
        <v>1349</v>
      </c>
      <c r="D607" s="216"/>
      <c r="E607" s="217"/>
      <c r="F607" s="218" t="s">
        <v>1364</v>
      </c>
      <c r="G607" s="217"/>
      <c r="H607" s="219"/>
      <c r="I607" s="219"/>
      <c r="J607" s="220">
        <f>SUBTOTAL(9,J608)</f>
        <v>0</v>
      </c>
      <c r="K607" s="219" t="str">
        <f>IF(I607=0,"",ROUND(I607*(1+$L$3),2))</f>
        <v/>
      </c>
      <c r="L607" s="220" t="e">
        <f>SUBTOTAL(9,L608)</f>
        <v>#VALUE!</v>
      </c>
      <c r="M607" s="201"/>
      <c r="N607" s="182"/>
      <c r="O607" s="408"/>
      <c r="P607" s="404"/>
      <c r="Q607" s="385"/>
      <c r="R607" s="378"/>
    </row>
    <row r="608" spans="1:19" ht="30">
      <c r="A608" s="53"/>
      <c r="C608" s="295" t="s">
        <v>1350</v>
      </c>
      <c r="D608" s="221" t="s">
        <v>0</v>
      </c>
      <c r="E608" s="221">
        <v>103946</v>
      </c>
      <c r="F608" s="222" t="s">
        <v>148</v>
      </c>
      <c r="G608" s="223" t="s">
        <v>17</v>
      </c>
      <c r="H608" s="224">
        <v>9.6</v>
      </c>
      <c r="I608" s="225">
        <v>0</v>
      </c>
      <c r="J608" s="225">
        <f>ROUND(I608*H608,2)</f>
        <v>0</v>
      </c>
      <c r="K608" s="226" t="str">
        <f>IF(I608=0,"",ROUND(I608*(1+$L$2),2))</f>
        <v/>
      </c>
      <c r="L608" s="224" t="e">
        <f>ROUND(K608*H608,2)</f>
        <v>#VALUE!</v>
      </c>
      <c r="M608" s="202"/>
      <c r="N608" s="182"/>
      <c r="O608" s="399"/>
      <c r="P608" s="403"/>
      <c r="R608" s="401"/>
      <c r="S608" s="402"/>
    </row>
    <row r="609" spans="1:28" ht="30" customHeight="1">
      <c r="A609" s="53"/>
      <c r="C609" s="294" t="s">
        <v>1351</v>
      </c>
      <c r="D609" s="216"/>
      <c r="E609" s="217"/>
      <c r="F609" s="218" t="s">
        <v>1365</v>
      </c>
      <c r="G609" s="217"/>
      <c r="H609" s="219"/>
      <c r="I609" s="219"/>
      <c r="J609" s="220">
        <f>SUBTOTAL(9,J610:J611)</f>
        <v>0</v>
      </c>
      <c r="K609" s="219" t="str">
        <f>IF(I609=0,"",ROUND(I609*(1+$L$2),2))</f>
        <v/>
      </c>
      <c r="L609" s="220" t="e">
        <f>SUBTOTAL(9,L610:L611)</f>
        <v>#VALUE!</v>
      </c>
      <c r="M609" s="201"/>
      <c r="N609" s="182"/>
      <c r="O609" s="408"/>
      <c r="P609" s="404"/>
      <c r="Q609" s="385"/>
      <c r="R609" s="378"/>
    </row>
    <row r="610" spans="1:28" ht="45">
      <c r="A610" s="53"/>
      <c r="C610" s="295" t="s">
        <v>1352</v>
      </c>
      <c r="D610" s="221" t="s">
        <v>0</v>
      </c>
      <c r="E610" s="221">
        <v>100324</v>
      </c>
      <c r="F610" s="222" t="s">
        <v>50</v>
      </c>
      <c r="G610" s="223" t="s">
        <v>22</v>
      </c>
      <c r="H610" s="224">
        <v>3.6</v>
      </c>
      <c r="I610" s="225">
        <v>0</v>
      </c>
      <c r="J610" s="225">
        <f>ROUND(I610*H610,2)</f>
        <v>0</v>
      </c>
      <c r="K610" s="226" t="str">
        <f>IF(I610=0,"",ROUND(I610*(1+$L$2),2))</f>
        <v/>
      </c>
      <c r="L610" s="224" t="e">
        <f>ROUND(K610*H610,2)</f>
        <v>#VALUE!</v>
      </c>
      <c r="M610" s="202"/>
      <c r="N610" s="182"/>
      <c r="O610" s="399"/>
      <c r="P610" s="403"/>
      <c r="R610" s="401"/>
      <c r="S610" s="402"/>
    </row>
    <row r="611" spans="1:28" ht="30">
      <c r="A611" s="53"/>
      <c r="C611" s="295" t="s">
        <v>1353</v>
      </c>
      <c r="D611" s="221" t="s">
        <v>0</v>
      </c>
      <c r="E611" s="221">
        <v>97111</v>
      </c>
      <c r="F611" s="222" t="s">
        <v>64</v>
      </c>
      <c r="G611" s="223" t="s">
        <v>17</v>
      </c>
      <c r="H611" s="224">
        <v>36</v>
      </c>
      <c r="I611" s="225">
        <v>0</v>
      </c>
      <c r="J611" s="225">
        <f>ROUND(I611*H611,2)</f>
        <v>0</v>
      </c>
      <c r="K611" s="226" t="str">
        <f>IF(I611=0,"",ROUND(I611*(1+$L$2),2))</f>
        <v/>
      </c>
      <c r="L611" s="224" t="e">
        <f>ROUND(K611*H611,2)</f>
        <v>#VALUE!</v>
      </c>
      <c r="M611" s="202"/>
      <c r="N611" s="182"/>
      <c r="O611" s="399"/>
      <c r="P611" s="403"/>
      <c r="R611" s="401"/>
      <c r="S611" s="402"/>
    </row>
    <row r="612" spans="1:28" ht="24.9" customHeight="1">
      <c r="A612" s="53"/>
      <c r="C612" s="295"/>
      <c r="D612" s="221"/>
      <c r="E612" s="221"/>
      <c r="F612" s="222"/>
      <c r="G612" s="223"/>
      <c r="H612" s="224"/>
      <c r="I612" s="225"/>
      <c r="J612" s="225"/>
      <c r="K612" s="226"/>
      <c r="L612" s="224"/>
      <c r="M612" s="202"/>
      <c r="N612" s="182"/>
      <c r="O612" s="399"/>
      <c r="P612" s="403"/>
      <c r="R612" s="401"/>
      <c r="S612" s="402"/>
    </row>
    <row r="613" spans="1:28" s="52" customFormat="1" ht="30" customHeight="1">
      <c r="A613" s="53"/>
      <c r="B613" s="180"/>
      <c r="C613" s="293"/>
      <c r="D613" s="227"/>
      <c r="E613" s="227"/>
      <c r="F613" s="227"/>
      <c r="G613" s="227"/>
      <c r="H613" s="228" t="s">
        <v>1288</v>
      </c>
      <c r="I613" s="229"/>
      <c r="J613" s="229">
        <f>SUBTOTAL(9,J10:J612)</f>
        <v>0</v>
      </c>
      <c r="K613" s="229"/>
      <c r="L613" s="229" t="e">
        <f>SUBTOTAL(9,L10:L612)</f>
        <v>#VALUE!</v>
      </c>
      <c r="M613" s="201"/>
      <c r="N613" s="54"/>
      <c r="O613" s="193"/>
      <c r="P613" s="1"/>
      <c r="Q613" s="386"/>
      <c r="R613" s="409"/>
      <c r="S613" s="409"/>
      <c r="T613" s="183"/>
      <c r="U613" s="183"/>
      <c r="V613" s="381"/>
      <c r="W613" s="381"/>
      <c r="X613" s="410"/>
      <c r="Y613" s="410"/>
      <c r="Z613" s="410"/>
      <c r="AA613" s="410"/>
      <c r="AB613" s="410"/>
    </row>
    <row r="614" spans="1:28" ht="30" customHeight="1">
      <c r="C614" s="302"/>
      <c r="D614" s="303"/>
      <c r="E614" s="303"/>
      <c r="F614" s="303"/>
      <c r="G614" s="303"/>
      <c r="H614" s="303"/>
      <c r="I614" s="303"/>
      <c r="J614" s="303"/>
      <c r="K614" s="303"/>
      <c r="L614" s="303"/>
      <c r="M614" s="303"/>
      <c r="O614" s="390"/>
      <c r="P614" s="381"/>
      <c r="Q614" s="184"/>
      <c r="R614" s="389"/>
      <c r="S614" s="389"/>
      <c r="T614" s="185"/>
      <c r="U614" s="411"/>
    </row>
    <row r="615" spans="1:28" ht="30" customHeight="1">
      <c r="I615" s="184"/>
      <c r="J615" s="184"/>
      <c r="K615" s="304"/>
      <c r="Q615" s="185"/>
    </row>
    <row r="616" spans="1:28">
      <c r="H616" s="185"/>
      <c r="I616" s="184"/>
      <c r="J616" s="184"/>
      <c r="K616" s="304"/>
      <c r="Q616" s="189"/>
      <c r="T616" s="412"/>
      <c r="U616" s="412"/>
    </row>
    <row r="617" spans="1:28">
      <c r="I617" s="184"/>
      <c r="J617" s="184"/>
      <c r="K617" s="304"/>
      <c r="Q617" s="185"/>
    </row>
    <row r="618" spans="1:28">
      <c r="I618" s="184"/>
      <c r="J618" s="184"/>
      <c r="K618" s="304"/>
      <c r="Q618" s="185"/>
    </row>
    <row r="619" spans="1:28">
      <c r="I619" s="184"/>
      <c r="J619" s="184"/>
      <c r="K619" s="304"/>
    </row>
    <row r="624" spans="1:28">
      <c r="H624" s="190"/>
    </row>
  </sheetData>
  <mergeCells count="1">
    <mergeCell ref="C7:H7"/>
  </mergeCells>
  <phoneticPr fontId="22" type="noConversion"/>
  <printOptions horizontalCentered="1"/>
  <pageMargins left="0.39370078740157483" right="0.39370078740157483" top="0.59055118110236227" bottom="0.39370078740157483" header="0.19685039370078741" footer="0.19685039370078741"/>
  <pageSetup paperSize="9" scale="56" fitToHeight="0" orientation="landscape" horizontalDpi="1200" verticalDpi="1200" r:id="rId1"/>
  <rowBreaks count="3" manualBreakCount="3">
    <brk id="352" min="1" max="12" man="1"/>
    <brk id="441" min="1" max="12" man="1"/>
    <brk id="598" min="1" max="12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5" tint="0.59999389629810485"/>
    <pageSetUpPr autoPageBreaks="0"/>
  </sheetPr>
  <dimension ref="A1:Z119"/>
  <sheetViews>
    <sheetView showZeros="0" view="pageBreakPreview" zoomScale="80" zoomScaleNormal="85" zoomScaleSheetLayoutView="80" workbookViewId="0">
      <pane xSplit="6" ySplit="6" topLeftCell="H7" activePane="bottomRight" state="frozen"/>
      <selection activeCell="I27" sqref="I27"/>
      <selection pane="topRight" activeCell="I27" sqref="I27"/>
      <selection pane="bottomLeft" activeCell="I27" sqref="I27"/>
      <selection pane="bottomRight" activeCell="Q3" sqref="Q3"/>
    </sheetView>
  </sheetViews>
  <sheetFormatPr defaultColWidth="8.90625" defaultRowHeight="13.8"/>
  <cols>
    <col min="1" max="1" width="2.1796875" style="106" customWidth="1"/>
    <col min="2" max="2" width="1" style="106" customWidth="1"/>
    <col min="3" max="3" width="9.81640625" style="106" customWidth="1"/>
    <col min="4" max="4" width="43.90625" style="106" customWidth="1"/>
    <col min="5" max="5" width="11" style="106" customWidth="1"/>
    <col min="6" max="6" width="15.36328125" style="106" customWidth="1"/>
    <col min="7" max="7" width="14" style="152" customWidth="1"/>
    <col min="8" max="8" width="13.453125" style="152" customWidth="1"/>
    <col min="9" max="13" width="13.1796875" style="152" bestFit="1" customWidth="1"/>
    <col min="14" max="14" width="13.54296875" style="152" customWidth="1"/>
    <col min="15" max="18" width="13.1796875" style="152" bestFit="1" customWidth="1"/>
    <col min="19" max="19" width="12.81640625" style="152" customWidth="1"/>
    <col min="20" max="20" width="6.08984375" style="106" customWidth="1"/>
    <col min="21" max="21" width="10.90625" style="106" customWidth="1"/>
    <col min="22" max="16384" width="8.90625" style="106"/>
  </cols>
  <sheetData>
    <row r="1" spans="1:21" ht="17.100000000000001" customHeight="1" thickBot="1">
      <c r="C1" s="107"/>
      <c r="D1" s="3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08"/>
    </row>
    <row r="2" spans="1:21" ht="24.9" customHeight="1">
      <c r="C2" s="430" t="s">
        <v>854</v>
      </c>
      <c r="D2" s="431"/>
      <c r="E2" s="431"/>
      <c r="F2" s="432"/>
      <c r="G2" s="109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  <c r="S2" s="111"/>
    </row>
    <row r="3" spans="1:21" ht="24.9" customHeight="1" thickBot="1">
      <c r="C3" s="433"/>
      <c r="D3" s="434"/>
      <c r="E3" s="434"/>
      <c r="F3" s="435"/>
      <c r="G3" s="112"/>
      <c r="H3" s="108"/>
      <c r="I3" s="108"/>
      <c r="J3" s="108"/>
      <c r="K3" s="108"/>
      <c r="L3" s="108"/>
      <c r="M3" s="108"/>
      <c r="N3" s="108"/>
      <c r="O3" s="108"/>
      <c r="P3" s="108"/>
      <c r="Q3" s="108"/>
      <c r="R3" s="108"/>
      <c r="S3" s="113"/>
    </row>
    <row r="4" spans="1:21" ht="17.100000000000001" customHeight="1">
      <c r="C4" s="436" t="s">
        <v>111</v>
      </c>
      <c r="D4" s="437"/>
      <c r="E4" s="438"/>
      <c r="F4" s="442" t="s">
        <v>1400</v>
      </c>
      <c r="G4" s="114"/>
      <c r="H4" s="115"/>
      <c r="I4" s="115"/>
      <c r="J4" s="115"/>
      <c r="K4" s="115"/>
      <c r="L4" s="115"/>
      <c r="M4" s="115"/>
      <c r="N4" s="115"/>
      <c r="O4" s="115"/>
      <c r="P4" s="115"/>
      <c r="Q4" s="115"/>
      <c r="R4" s="115"/>
      <c r="S4" s="113"/>
    </row>
    <row r="5" spans="1:21" ht="17.100000000000001" customHeight="1" thickBot="1">
      <c r="C5" s="439"/>
      <c r="D5" s="440"/>
      <c r="E5" s="441"/>
      <c r="F5" s="443"/>
      <c r="G5" s="116"/>
      <c r="H5" s="117"/>
      <c r="I5" s="117"/>
      <c r="J5" s="117"/>
      <c r="K5" s="117"/>
      <c r="L5" s="117"/>
      <c r="M5" s="117"/>
      <c r="N5" s="117"/>
      <c r="O5" s="117"/>
      <c r="P5" s="117"/>
      <c r="Q5" s="117"/>
      <c r="R5" s="117"/>
      <c r="S5" s="118"/>
    </row>
    <row r="6" spans="1:21" ht="42" customHeight="1" thickBot="1">
      <c r="C6" s="4" t="s">
        <v>2</v>
      </c>
      <c r="D6" s="5" t="s">
        <v>8</v>
      </c>
      <c r="E6" s="6" t="s">
        <v>26</v>
      </c>
      <c r="F6" s="7" t="s">
        <v>98</v>
      </c>
      <c r="G6" s="119" t="s">
        <v>99</v>
      </c>
      <c r="H6" s="120" t="s">
        <v>100</v>
      </c>
      <c r="I6" s="120" t="s">
        <v>101</v>
      </c>
      <c r="J6" s="120" t="s">
        <v>102</v>
      </c>
      <c r="K6" s="120" t="s">
        <v>103</v>
      </c>
      <c r="L6" s="120" t="s">
        <v>104</v>
      </c>
      <c r="M6" s="120" t="s">
        <v>105</v>
      </c>
      <c r="N6" s="120" t="s">
        <v>106</v>
      </c>
      <c r="O6" s="120" t="s">
        <v>192</v>
      </c>
      <c r="P6" s="120" t="s">
        <v>193</v>
      </c>
      <c r="Q6" s="120" t="s">
        <v>194</v>
      </c>
      <c r="R6" s="120" t="s">
        <v>195</v>
      </c>
      <c r="S6" s="7" t="s">
        <v>28</v>
      </c>
      <c r="U6" s="121" t="s">
        <v>107</v>
      </c>
    </row>
    <row r="7" spans="1:21" ht="9.9" customHeight="1" thickBot="1">
      <c r="C7" s="48"/>
      <c r="D7" s="46"/>
      <c r="E7" s="8"/>
      <c r="F7" s="47"/>
      <c r="G7" s="9"/>
      <c r="H7" s="9"/>
      <c r="I7" s="9"/>
      <c r="J7" s="9"/>
      <c r="K7" s="9"/>
      <c r="L7" s="10"/>
      <c r="M7" s="10"/>
      <c r="N7" s="9"/>
      <c r="O7" s="9"/>
      <c r="P7" s="9"/>
      <c r="Q7" s="10"/>
      <c r="R7" s="10"/>
      <c r="S7" s="49"/>
      <c r="U7" s="122"/>
    </row>
    <row r="8" spans="1:21" ht="17.100000000000001" customHeight="1">
      <c r="A8" s="106" t="s">
        <v>115</v>
      </c>
      <c r="B8" s="423">
        <f>COUNTIF(G9:R9,"&gt;0")</f>
        <v>0</v>
      </c>
      <c r="C8" s="444">
        <v>1</v>
      </c>
      <c r="D8" s="446" t="str">
        <f>VLOOKUP(C8,RESUMO!$B$8:$H$23,2,FALSE)</f>
        <v>ADMINISTRAÇÃO LOCAL</v>
      </c>
      <c r="E8" s="448" t="str">
        <f>IFERROR(F8/$F$40,"")</f>
        <v/>
      </c>
      <c r="F8" s="449">
        <f>VLOOKUP(C8,RESUMO!$B$8:$H$23,7,FALSE)</f>
        <v>0</v>
      </c>
      <c r="G8" s="11">
        <f>G86</f>
        <v>4.0592989539536384E-2</v>
      </c>
      <c r="H8" s="12">
        <f>H86</f>
        <v>8.3705319797961364E-2</v>
      </c>
      <c r="I8" s="12">
        <f t="shared" ref="I8:R8" si="0">I86</f>
        <v>0.10957226605458736</v>
      </c>
      <c r="J8" s="12">
        <f t="shared" si="0"/>
        <v>0.12449821840255837</v>
      </c>
      <c r="K8" s="12">
        <f t="shared" si="0"/>
        <v>0.13009625748201015</v>
      </c>
      <c r="L8" s="12">
        <f t="shared" si="0"/>
        <v>0.12732366413575702</v>
      </c>
      <c r="M8" s="12">
        <f t="shared" si="0"/>
        <v>0.11707324336788849</v>
      </c>
      <c r="N8" s="12">
        <f t="shared" si="0"/>
        <v>0.1003896296503034</v>
      </c>
      <c r="O8" s="12">
        <f t="shared" si="0"/>
        <v>7.8617254836013228E-2</v>
      </c>
      <c r="P8" s="12">
        <f t="shared" si="0"/>
        <v>5.3585423536271937E-2</v>
      </c>
      <c r="Q8" s="12">
        <f t="shared" si="0"/>
        <v>2.7975101854991524E-2</v>
      </c>
      <c r="R8" s="12">
        <f t="shared" si="0"/>
        <v>6.5706313421207696E-3</v>
      </c>
      <c r="S8" s="13">
        <f t="shared" ref="S8:S31" si="1">SUM(G8:R8)</f>
        <v>1</v>
      </c>
      <c r="U8" s="123"/>
    </row>
    <row r="9" spans="1:21" ht="17.100000000000001" customHeight="1">
      <c r="B9" s="423"/>
      <c r="C9" s="445"/>
      <c r="D9" s="447"/>
      <c r="E9" s="428"/>
      <c r="F9" s="429"/>
      <c r="G9" s="14">
        <f t="shared" ref="G9:H9" si="2">$F8*G8</f>
        <v>0</v>
      </c>
      <c r="H9" s="15">
        <f t="shared" si="2"/>
        <v>0</v>
      </c>
      <c r="I9" s="15">
        <f t="shared" ref="I9:R9" si="3">$F8*I8</f>
        <v>0</v>
      </c>
      <c r="J9" s="15">
        <f t="shared" si="3"/>
        <v>0</v>
      </c>
      <c r="K9" s="15">
        <f t="shared" si="3"/>
        <v>0</v>
      </c>
      <c r="L9" s="15">
        <f t="shared" si="3"/>
        <v>0</v>
      </c>
      <c r="M9" s="15">
        <f t="shared" si="3"/>
        <v>0</v>
      </c>
      <c r="N9" s="15">
        <f t="shared" si="3"/>
        <v>0</v>
      </c>
      <c r="O9" s="15">
        <f t="shared" si="3"/>
        <v>0</v>
      </c>
      <c r="P9" s="15">
        <f t="shared" si="3"/>
        <v>0</v>
      </c>
      <c r="Q9" s="15">
        <f t="shared" si="3"/>
        <v>0</v>
      </c>
      <c r="R9" s="15">
        <f t="shared" si="3"/>
        <v>0</v>
      </c>
      <c r="S9" s="16">
        <f t="shared" si="1"/>
        <v>0</v>
      </c>
      <c r="U9" s="124">
        <f>F8-S9</f>
        <v>0</v>
      </c>
    </row>
    <row r="10" spans="1:21" ht="17.100000000000001" customHeight="1">
      <c r="A10" s="106" t="s">
        <v>115</v>
      </c>
      <c r="B10" s="423">
        <f>COUNTIF(G11:R11,"&gt;0")</f>
        <v>0</v>
      </c>
      <c r="C10" s="445">
        <v>2</v>
      </c>
      <c r="D10" s="426" t="str">
        <f>VLOOKUP(C10,RESUMO!$B$8:$H$23,2,FALSE)</f>
        <v>INSTALAÇÕES DO CANTEIRO DE OBRAS</v>
      </c>
      <c r="E10" s="428" t="str">
        <f>IFERROR(F10/$F$40,"")</f>
        <v/>
      </c>
      <c r="F10" s="429">
        <f>VLOOKUP(C10,RESUMO!$B$8:$H$23,7,FALSE)</f>
        <v>0</v>
      </c>
      <c r="G10" s="17">
        <f>G64</f>
        <v>1</v>
      </c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9">
        <f t="shared" si="1"/>
        <v>1</v>
      </c>
      <c r="U10" s="123"/>
    </row>
    <row r="11" spans="1:21" ht="17.100000000000001" customHeight="1">
      <c r="B11" s="423"/>
      <c r="C11" s="445"/>
      <c r="D11" s="427"/>
      <c r="E11" s="428"/>
      <c r="F11" s="429"/>
      <c r="G11" s="14">
        <f>$F10*G10</f>
        <v>0</v>
      </c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6">
        <f t="shared" si="1"/>
        <v>0</v>
      </c>
      <c r="U11" s="124">
        <v>0</v>
      </c>
    </row>
    <row r="12" spans="1:21" ht="17.100000000000001" customHeight="1">
      <c r="A12" s="106" t="s">
        <v>115</v>
      </c>
      <c r="B12" s="423">
        <f>COUNTIF(G13:R13,"&gt;0")</f>
        <v>0</v>
      </c>
      <c r="C12" s="424">
        <v>3</v>
      </c>
      <c r="D12" s="426" t="str">
        <f>VLOOKUP(C12,RESUMO!$B$8:$H$23,2,FALSE)</f>
        <v>MOBILIZAÇÃO E DESMOBILIZAÇÃO</v>
      </c>
      <c r="E12" s="428" t="str">
        <f>IFERROR(F12/$F$40,"")</f>
        <v/>
      </c>
      <c r="F12" s="429">
        <f>VLOOKUP(C12,RESUMO!$B$8:$H$23,7,FALSE)</f>
        <v>0</v>
      </c>
      <c r="G12" s="17">
        <f>G66</f>
        <v>0.61578871541241065</v>
      </c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>
        <f>H66</f>
        <v>0.38421128458758935</v>
      </c>
      <c r="S12" s="19">
        <f t="shared" si="1"/>
        <v>1</v>
      </c>
      <c r="U12" s="123"/>
    </row>
    <row r="13" spans="1:21" ht="17.100000000000001" customHeight="1">
      <c r="B13" s="423"/>
      <c r="C13" s="425"/>
      <c r="D13" s="427"/>
      <c r="E13" s="428"/>
      <c r="F13" s="429"/>
      <c r="G13" s="14">
        <f>$F12*G12</f>
        <v>0</v>
      </c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>
        <f>$F12*R12</f>
        <v>0</v>
      </c>
      <c r="S13" s="16">
        <f t="shared" si="1"/>
        <v>0</v>
      </c>
      <c r="U13" s="124">
        <f>F12-S13</f>
        <v>0</v>
      </c>
    </row>
    <row r="14" spans="1:21" ht="17.100000000000001" customHeight="1">
      <c r="A14" s="106" t="s">
        <v>115</v>
      </c>
      <c r="B14" s="423">
        <f>COUNTIF(G15:R15,"&gt;0")</f>
        <v>0</v>
      </c>
      <c r="C14" s="424">
        <v>4</v>
      </c>
      <c r="D14" s="426" t="str">
        <f>VLOOKUP(C14,RESUMO!$B$8:$H$23,2,FALSE)</f>
        <v>TERRAPLENAGEM</v>
      </c>
      <c r="E14" s="428" t="str">
        <f>IFERROR(F14/$F$40,"")</f>
        <v/>
      </c>
      <c r="F14" s="429">
        <f>VLOOKUP(C14,RESUMO!$B$8:$H$23,7,FALSE)</f>
        <v>0</v>
      </c>
      <c r="G14" s="17"/>
      <c r="H14" s="18">
        <f>G76</f>
        <v>9.7196413761766243E-2</v>
      </c>
      <c r="I14" s="18">
        <f t="shared" ref="I14:N14" si="4">H76</f>
        <v>0.18877182517997249</v>
      </c>
      <c r="J14" s="18">
        <f t="shared" si="4"/>
        <v>0.22104009393094326</v>
      </c>
      <c r="K14" s="18">
        <f t="shared" si="4"/>
        <v>0.21001311558127667</v>
      </c>
      <c r="L14" s="18">
        <f t="shared" si="4"/>
        <v>0.1640787576253333</v>
      </c>
      <c r="M14" s="18">
        <f t="shared" si="4"/>
        <v>9.4896258701016367E-2</v>
      </c>
      <c r="N14" s="18">
        <f t="shared" si="4"/>
        <v>2.4003535219691674E-2</v>
      </c>
      <c r="O14" s="18"/>
      <c r="P14" s="18"/>
      <c r="Q14" s="18"/>
      <c r="R14" s="18"/>
      <c r="S14" s="19">
        <f t="shared" si="1"/>
        <v>1</v>
      </c>
      <c r="U14" s="123"/>
    </row>
    <row r="15" spans="1:21" ht="17.100000000000001" customHeight="1">
      <c r="B15" s="423"/>
      <c r="C15" s="425"/>
      <c r="D15" s="427"/>
      <c r="E15" s="428"/>
      <c r="F15" s="429"/>
      <c r="G15" s="14"/>
      <c r="H15" s="15">
        <f t="shared" ref="H15:N15" si="5">$F14*H14</f>
        <v>0</v>
      </c>
      <c r="I15" s="15">
        <f t="shared" si="5"/>
        <v>0</v>
      </c>
      <c r="J15" s="15">
        <f t="shared" si="5"/>
        <v>0</v>
      </c>
      <c r="K15" s="15">
        <f t="shared" si="5"/>
        <v>0</v>
      </c>
      <c r="L15" s="15">
        <f t="shared" si="5"/>
        <v>0</v>
      </c>
      <c r="M15" s="15">
        <f t="shared" si="5"/>
        <v>0</v>
      </c>
      <c r="N15" s="15">
        <f t="shared" si="5"/>
        <v>0</v>
      </c>
      <c r="O15" s="15"/>
      <c r="P15" s="15"/>
      <c r="Q15" s="15"/>
      <c r="R15" s="15"/>
      <c r="S15" s="16">
        <f t="shared" si="1"/>
        <v>0</v>
      </c>
      <c r="U15" s="124">
        <f>F14-S15</f>
        <v>0</v>
      </c>
    </row>
    <row r="16" spans="1:21" ht="17.100000000000001" customHeight="1">
      <c r="A16" s="106" t="s">
        <v>115</v>
      </c>
      <c r="B16" s="423">
        <f>COUNTIF(G17:R17,"&gt;0")</f>
        <v>0</v>
      </c>
      <c r="C16" s="424">
        <v>5</v>
      </c>
      <c r="D16" s="426" t="str">
        <f>VLOOKUP(C16,RESUMO!$B$8:$H$23,2,FALSE)</f>
        <v>REDE DE DRENAGEM PLUVIAL</v>
      </c>
      <c r="E16" s="428" t="str">
        <f>IFERROR(F16/$F$40,"")</f>
        <v/>
      </c>
      <c r="F16" s="429">
        <f>VLOOKUP(C16,RESUMO!$B$8:$H$23,7,FALSE)</f>
        <v>0</v>
      </c>
      <c r="G16" s="17"/>
      <c r="H16" s="18"/>
      <c r="I16" s="18"/>
      <c r="J16" s="18">
        <f>G74</f>
        <v>0.12429830933749775</v>
      </c>
      <c r="K16" s="18">
        <f t="shared" ref="K16:O16" si="6">H74</f>
        <v>0.23407048445714573</v>
      </c>
      <c r="L16" s="18">
        <f t="shared" si="6"/>
        <v>0.25741992161776717</v>
      </c>
      <c r="M16" s="18">
        <f t="shared" si="6"/>
        <v>0.21746287301819189</v>
      </c>
      <c r="N16" s="18">
        <f t="shared" si="6"/>
        <v>0.13220267837228517</v>
      </c>
      <c r="O16" s="18">
        <f t="shared" si="6"/>
        <v>3.4545733197112294E-2</v>
      </c>
      <c r="P16" s="18"/>
      <c r="Q16" s="18"/>
      <c r="R16" s="18"/>
      <c r="S16" s="19">
        <f t="shared" ref="S16:S17" si="7">SUM(G16:R16)</f>
        <v>1</v>
      </c>
      <c r="U16" s="123"/>
    </row>
    <row r="17" spans="1:21" ht="17.100000000000001" customHeight="1">
      <c r="B17" s="423"/>
      <c r="C17" s="425"/>
      <c r="D17" s="427"/>
      <c r="E17" s="428"/>
      <c r="F17" s="429"/>
      <c r="G17" s="14"/>
      <c r="H17" s="15"/>
      <c r="I17" s="15"/>
      <c r="J17" s="15">
        <f t="shared" ref="J17" si="8">$F16*J16</f>
        <v>0</v>
      </c>
      <c r="K17" s="15">
        <f t="shared" ref="K17:O17" si="9">$F16*K16</f>
        <v>0</v>
      </c>
      <c r="L17" s="15">
        <f t="shared" si="9"/>
        <v>0</v>
      </c>
      <c r="M17" s="15">
        <f t="shared" si="9"/>
        <v>0</v>
      </c>
      <c r="N17" s="15">
        <f t="shared" si="9"/>
        <v>0</v>
      </c>
      <c r="O17" s="15">
        <f t="shared" si="9"/>
        <v>0</v>
      </c>
      <c r="P17" s="15"/>
      <c r="Q17" s="15"/>
      <c r="R17" s="15"/>
      <c r="S17" s="16">
        <f t="shared" si="7"/>
        <v>0</v>
      </c>
      <c r="U17" s="124">
        <f>F16-S17</f>
        <v>0</v>
      </c>
    </row>
    <row r="18" spans="1:21" ht="17.100000000000001" customHeight="1">
      <c r="A18" s="106" t="s">
        <v>115</v>
      </c>
      <c r="B18" s="423">
        <f>COUNTIF(G19:R19,"&gt;0")</f>
        <v>0</v>
      </c>
      <c r="C18" s="424">
        <v>6</v>
      </c>
      <c r="D18" s="426" t="str">
        <f>VLOOKUP(C18,RESUMO!$B$8:$H$23,2,FALSE)</f>
        <v>REDE DE ESGOTO SANITÁRIO</v>
      </c>
      <c r="E18" s="428" t="str">
        <f>IFERROR(F18/$F$40,"")</f>
        <v/>
      </c>
      <c r="F18" s="429">
        <f>VLOOKUP(C18,RESUMO!$B$8:$H$23,7,FALSE)</f>
        <v>0</v>
      </c>
      <c r="G18" s="17"/>
      <c r="H18" s="18"/>
      <c r="I18" s="18"/>
      <c r="J18" s="18">
        <f>G74</f>
        <v>0.12429830933749775</v>
      </c>
      <c r="K18" s="18">
        <f t="shared" ref="K18:O18" si="10">H74</f>
        <v>0.23407048445714573</v>
      </c>
      <c r="L18" s="18">
        <f t="shared" si="10"/>
        <v>0.25741992161776717</v>
      </c>
      <c r="M18" s="18">
        <f t="shared" si="10"/>
        <v>0.21746287301819189</v>
      </c>
      <c r="N18" s="18">
        <f t="shared" si="10"/>
        <v>0.13220267837228517</v>
      </c>
      <c r="O18" s="18">
        <f t="shared" si="10"/>
        <v>3.4545733197112294E-2</v>
      </c>
      <c r="P18" s="18"/>
      <c r="Q18" s="18"/>
      <c r="R18" s="18"/>
      <c r="S18" s="19">
        <f t="shared" si="1"/>
        <v>1</v>
      </c>
      <c r="U18" s="123"/>
    </row>
    <row r="19" spans="1:21" ht="17.100000000000001" customHeight="1">
      <c r="B19" s="423"/>
      <c r="C19" s="425"/>
      <c r="D19" s="427"/>
      <c r="E19" s="428"/>
      <c r="F19" s="429"/>
      <c r="G19" s="14"/>
      <c r="H19" s="15"/>
      <c r="I19" s="15"/>
      <c r="J19" s="15">
        <f t="shared" ref="J19" si="11">$F18*J18</f>
        <v>0</v>
      </c>
      <c r="K19" s="15">
        <f t="shared" ref="K19:O19" si="12">$F18*K18</f>
        <v>0</v>
      </c>
      <c r="L19" s="15">
        <f t="shared" si="12"/>
        <v>0</v>
      </c>
      <c r="M19" s="15">
        <f t="shared" si="12"/>
        <v>0</v>
      </c>
      <c r="N19" s="15">
        <f t="shared" si="12"/>
        <v>0</v>
      </c>
      <c r="O19" s="15">
        <f t="shared" si="12"/>
        <v>0</v>
      </c>
      <c r="P19" s="15"/>
      <c r="Q19" s="15"/>
      <c r="R19" s="15"/>
      <c r="S19" s="16">
        <f t="shared" si="1"/>
        <v>0</v>
      </c>
      <c r="U19" s="124">
        <f>F18-S19</f>
        <v>0</v>
      </c>
    </row>
    <row r="20" spans="1:21" ht="17.100000000000001" customHeight="1">
      <c r="A20" s="106" t="s">
        <v>115</v>
      </c>
      <c r="B20" s="423">
        <f>COUNTIF(G21:R21,"&gt;0")</f>
        <v>0</v>
      </c>
      <c r="C20" s="424">
        <v>7</v>
      </c>
      <c r="D20" s="426" t="str">
        <f>VLOOKUP(C20,RESUMO!$B$8:$H$23,2,FALSE)</f>
        <v>REDE DE ÁGUA POTÁVEL</v>
      </c>
      <c r="E20" s="428" t="str">
        <f>IFERROR(F20/$F$40,"")</f>
        <v/>
      </c>
      <c r="F20" s="429">
        <f>VLOOKUP(C20,RESUMO!$B$8:$H$23,7,FALSE)</f>
        <v>0</v>
      </c>
      <c r="G20" s="17"/>
      <c r="H20" s="18"/>
      <c r="I20" s="18"/>
      <c r="J20" s="18"/>
      <c r="K20" s="18"/>
      <c r="L20" s="18">
        <f>G70</f>
        <v>0.23387057539208511</v>
      </c>
      <c r="M20" s="18">
        <f t="shared" ref="M20:O20" si="13">H70</f>
        <v>0.38191814002032554</v>
      </c>
      <c r="N20" s="18">
        <f t="shared" si="13"/>
        <v>0.29608012785420512</v>
      </c>
      <c r="O20" s="18">
        <f t="shared" si="13"/>
        <v>8.8131156733384231E-2</v>
      </c>
      <c r="P20" s="18"/>
      <c r="Q20" s="18"/>
      <c r="R20" s="18"/>
      <c r="S20" s="19">
        <f t="shared" si="1"/>
        <v>1</v>
      </c>
      <c r="U20" s="123"/>
    </row>
    <row r="21" spans="1:21" ht="17.100000000000001" customHeight="1">
      <c r="B21" s="423"/>
      <c r="C21" s="425"/>
      <c r="D21" s="427"/>
      <c r="E21" s="428"/>
      <c r="F21" s="429"/>
      <c r="G21" s="14"/>
      <c r="H21" s="15"/>
      <c r="I21" s="15"/>
      <c r="J21" s="15"/>
      <c r="K21" s="15"/>
      <c r="L21" s="15">
        <f t="shared" ref="L21" si="14">$F20*L20</f>
        <v>0</v>
      </c>
      <c r="M21" s="15">
        <f t="shared" ref="M21:O21" si="15">$F20*M20</f>
        <v>0</v>
      </c>
      <c r="N21" s="15">
        <f t="shared" si="15"/>
        <v>0</v>
      </c>
      <c r="O21" s="15">
        <f t="shared" si="15"/>
        <v>0</v>
      </c>
      <c r="P21" s="15"/>
      <c r="Q21" s="15"/>
      <c r="R21" s="15"/>
      <c r="S21" s="16">
        <f t="shared" si="1"/>
        <v>0</v>
      </c>
      <c r="U21" s="124">
        <f>F20-S21</f>
        <v>0</v>
      </c>
    </row>
    <row r="22" spans="1:21" ht="17.100000000000001" customHeight="1">
      <c r="A22" s="106" t="s">
        <v>115</v>
      </c>
      <c r="B22" s="423">
        <f>COUNTIF(G23:R23,"&gt;0")</f>
        <v>0</v>
      </c>
      <c r="C22" s="424">
        <v>8</v>
      </c>
      <c r="D22" s="426" t="str">
        <f>VLOOKUP(C22,RESUMO!$B$8:$H$23,2,FALSE)</f>
        <v>REDE DE ENERGIA ELÉTRICA</v>
      </c>
      <c r="E22" s="428" t="str">
        <f>IFERROR(F22/$F$40,"")</f>
        <v/>
      </c>
      <c r="F22" s="429">
        <f>VLOOKUP(C22,RESUMO!$B$8:$H$23,7,FALSE)</f>
        <v>0</v>
      </c>
      <c r="G22" s="20"/>
      <c r="H22" s="18"/>
      <c r="I22" s="18"/>
      <c r="J22" s="18"/>
      <c r="K22" s="18"/>
      <c r="L22" s="18"/>
      <c r="M22" s="18"/>
      <c r="N22" s="18"/>
      <c r="O22" s="18">
        <f>G68</f>
        <v>0.35836879379464348</v>
      </c>
      <c r="P22" s="18">
        <f>H68</f>
        <v>0.47488279463595906</v>
      </c>
      <c r="Q22" s="18">
        <f>I68</f>
        <v>0.16674841156939746</v>
      </c>
      <c r="R22" s="18"/>
      <c r="S22" s="19">
        <f t="shared" ref="S22:S23" si="16">SUM(G22:R22)</f>
        <v>1</v>
      </c>
      <c r="U22" s="123"/>
    </row>
    <row r="23" spans="1:21" ht="17.100000000000001" customHeight="1">
      <c r="B23" s="423"/>
      <c r="C23" s="425"/>
      <c r="D23" s="427"/>
      <c r="E23" s="428"/>
      <c r="F23" s="429"/>
      <c r="G23" s="21"/>
      <c r="H23" s="15"/>
      <c r="I23" s="15"/>
      <c r="J23" s="15"/>
      <c r="K23" s="15"/>
      <c r="L23" s="15"/>
      <c r="M23" s="15"/>
      <c r="N23" s="15"/>
      <c r="O23" s="15">
        <f t="shared" ref="O23:P23" si="17">$F22*O22</f>
        <v>0</v>
      </c>
      <c r="P23" s="15">
        <f t="shared" si="17"/>
        <v>0</v>
      </c>
      <c r="Q23" s="15">
        <f t="shared" ref="Q23" si="18">$F22*Q22</f>
        <v>0</v>
      </c>
      <c r="R23" s="15"/>
      <c r="S23" s="16">
        <f t="shared" si="16"/>
        <v>0</v>
      </c>
      <c r="U23" s="124">
        <f>F22-S23</f>
        <v>0</v>
      </c>
    </row>
    <row r="24" spans="1:21" ht="17.100000000000001" customHeight="1">
      <c r="A24" s="106" t="s">
        <v>115</v>
      </c>
      <c r="B24" s="423">
        <f>COUNTIF(G25:R25,"&gt;0")</f>
        <v>0</v>
      </c>
      <c r="C24" s="424">
        <v>9</v>
      </c>
      <c r="D24" s="426" t="str">
        <f>VLOOKUP(C24,RESUMO!$B$8:$H$23,2,FALSE)</f>
        <v>PAVIMENTAÇÃO</v>
      </c>
      <c r="E24" s="428" t="str">
        <f>IFERROR(F24/$F$40,"")</f>
        <v/>
      </c>
      <c r="F24" s="429">
        <f>VLOOKUP(C24,RESUMO!$B$8:$H$23,7,FALSE)</f>
        <v>0</v>
      </c>
      <c r="G24" s="20"/>
      <c r="H24" s="18"/>
      <c r="I24" s="18"/>
      <c r="J24" s="18"/>
      <c r="K24" s="18"/>
      <c r="L24" s="18"/>
      <c r="M24" s="18">
        <f>G70</f>
        <v>0.23387057539208511</v>
      </c>
      <c r="N24" s="18">
        <f t="shared" ref="N24:P24" si="19">H70</f>
        <v>0.38191814002032554</v>
      </c>
      <c r="O24" s="18">
        <f t="shared" si="19"/>
        <v>0.29608012785420512</v>
      </c>
      <c r="P24" s="18">
        <f t="shared" si="19"/>
        <v>8.8131156733384231E-2</v>
      </c>
      <c r="Q24" s="18"/>
      <c r="R24" s="18"/>
      <c r="S24" s="19">
        <f t="shared" si="1"/>
        <v>1</v>
      </c>
      <c r="U24" s="123"/>
    </row>
    <row r="25" spans="1:21" ht="17.100000000000001" customHeight="1">
      <c r="B25" s="423"/>
      <c r="C25" s="425"/>
      <c r="D25" s="427"/>
      <c r="E25" s="428"/>
      <c r="F25" s="429"/>
      <c r="G25" s="21"/>
      <c r="H25" s="15"/>
      <c r="I25" s="15"/>
      <c r="J25" s="15"/>
      <c r="K25" s="15"/>
      <c r="L25" s="15"/>
      <c r="M25" s="15">
        <f t="shared" ref="M25" si="20">$F24*M24</f>
        <v>0</v>
      </c>
      <c r="N25" s="15">
        <f t="shared" ref="N25:P25" si="21">$F24*N24</f>
        <v>0</v>
      </c>
      <c r="O25" s="15">
        <f t="shared" si="21"/>
        <v>0</v>
      </c>
      <c r="P25" s="15">
        <f t="shared" si="21"/>
        <v>0</v>
      </c>
      <c r="Q25" s="15"/>
      <c r="R25" s="15"/>
      <c r="S25" s="16">
        <f t="shared" si="1"/>
        <v>0</v>
      </c>
      <c r="U25" s="124">
        <f>F24-S25</f>
        <v>0</v>
      </c>
    </row>
    <row r="26" spans="1:21" ht="17.100000000000001" customHeight="1">
      <c r="A26" s="106" t="s">
        <v>115</v>
      </c>
      <c r="B26" s="423">
        <f>COUNTIF(G27:R27,"&gt;0")</f>
        <v>0</v>
      </c>
      <c r="C26" s="424">
        <v>10</v>
      </c>
      <c r="D26" s="426" t="str">
        <f>VLOOKUP(C26,RESUMO!$B$8:$H$23,2,FALSE)</f>
        <v>MURO DE CONTENÇÃO EM CONCRETO ARMADO</v>
      </c>
      <c r="E26" s="428" t="str">
        <f>IFERROR(F26/$F$40,"")</f>
        <v/>
      </c>
      <c r="F26" s="429">
        <f>VLOOKUP(C26,RESUMO!$B$8:$H$23,7,FALSE)</f>
        <v>0</v>
      </c>
      <c r="G26" s="20"/>
      <c r="H26" s="18"/>
      <c r="I26" s="18"/>
      <c r="J26" s="18"/>
      <c r="K26" s="18"/>
      <c r="L26" s="18"/>
      <c r="M26" s="18"/>
      <c r="N26" s="18"/>
      <c r="O26" s="18"/>
      <c r="P26" s="18">
        <f>G66</f>
        <v>0.61578871541241065</v>
      </c>
      <c r="Q26" s="18">
        <f>H66</f>
        <v>0.38421128458758935</v>
      </c>
      <c r="R26" s="18"/>
      <c r="S26" s="19">
        <f t="shared" si="1"/>
        <v>1</v>
      </c>
      <c r="U26" s="123"/>
    </row>
    <row r="27" spans="1:21" ht="17.100000000000001" customHeight="1">
      <c r="B27" s="423"/>
      <c r="C27" s="425"/>
      <c r="D27" s="427"/>
      <c r="E27" s="428"/>
      <c r="F27" s="429"/>
      <c r="G27" s="21"/>
      <c r="H27" s="15"/>
      <c r="I27" s="15"/>
      <c r="J27" s="15"/>
      <c r="K27" s="15"/>
      <c r="L27" s="15"/>
      <c r="M27" s="15"/>
      <c r="N27" s="15"/>
      <c r="O27" s="15"/>
      <c r="P27" s="15">
        <f t="shared" ref="P27:Q27" si="22">$F26*P26</f>
        <v>0</v>
      </c>
      <c r="Q27" s="15">
        <f t="shared" si="22"/>
        <v>0</v>
      </c>
      <c r="R27" s="15"/>
      <c r="S27" s="16">
        <f t="shared" si="1"/>
        <v>0</v>
      </c>
      <c r="U27" s="124">
        <f>F26-S27</f>
        <v>0</v>
      </c>
    </row>
    <row r="28" spans="1:21" ht="17.100000000000001" customHeight="1">
      <c r="A28" s="106" t="s">
        <v>115</v>
      </c>
      <c r="B28" s="423">
        <f>COUNTIF(G29:R29,"&gt;0")</f>
        <v>0</v>
      </c>
      <c r="C28" s="424">
        <v>11</v>
      </c>
      <c r="D28" s="426" t="str">
        <f>VLOOKUP(C28,RESUMO!$B$8:$H$23,2,FALSE)</f>
        <v>SINALIZAÇÃO VIÁRIA</v>
      </c>
      <c r="E28" s="428" t="str">
        <f>IFERROR(F28/$F$40,"")</f>
        <v/>
      </c>
      <c r="F28" s="429">
        <f>VLOOKUP(C28,RESUMO!$B$8:$H$23,7,FALSE)</f>
        <v>0</v>
      </c>
      <c r="G28" s="20"/>
      <c r="H28" s="18"/>
      <c r="I28" s="18"/>
      <c r="J28" s="18"/>
      <c r="K28" s="18"/>
      <c r="L28" s="18">
        <f>G72</f>
        <v>0.16568806319823448</v>
      </c>
      <c r="M28" s="18">
        <f t="shared" ref="M28:P28" si="23">H72</f>
        <v>0.29672411865639003</v>
      </c>
      <c r="N28" s="18">
        <f t="shared" si="23"/>
        <v>0.29204700178645504</v>
      </c>
      <c r="O28" s="18">
        <f t="shared" si="23"/>
        <v>0.19267607511134144</v>
      </c>
      <c r="P28" s="18">
        <f t="shared" si="23"/>
        <v>5.2864741247579006E-2</v>
      </c>
      <c r="Q28" s="18"/>
      <c r="R28" s="18"/>
      <c r="S28" s="19">
        <f t="shared" si="1"/>
        <v>1</v>
      </c>
      <c r="U28" s="123"/>
    </row>
    <row r="29" spans="1:21" ht="17.100000000000001" customHeight="1">
      <c r="B29" s="423"/>
      <c r="C29" s="425"/>
      <c r="D29" s="427"/>
      <c r="E29" s="428"/>
      <c r="F29" s="429"/>
      <c r="G29" s="21"/>
      <c r="H29" s="15"/>
      <c r="I29" s="15"/>
      <c r="J29" s="15"/>
      <c r="K29" s="15"/>
      <c r="L29" s="15">
        <f t="shared" ref="L29" si="24">$F28*L28</f>
        <v>0</v>
      </c>
      <c r="M29" s="15">
        <f t="shared" ref="M29:P29" si="25">$F28*M28</f>
        <v>0</v>
      </c>
      <c r="N29" s="15">
        <f t="shared" si="25"/>
        <v>0</v>
      </c>
      <c r="O29" s="15">
        <f t="shared" si="25"/>
        <v>0</v>
      </c>
      <c r="P29" s="15">
        <f t="shared" si="25"/>
        <v>0</v>
      </c>
      <c r="Q29" s="15"/>
      <c r="R29" s="15"/>
      <c r="S29" s="16">
        <f t="shared" si="1"/>
        <v>0</v>
      </c>
      <c r="U29" s="124">
        <f>F28-S29</f>
        <v>0</v>
      </c>
    </row>
    <row r="30" spans="1:21" ht="17.100000000000001" customHeight="1">
      <c r="A30" s="106" t="s">
        <v>115</v>
      </c>
      <c r="B30" s="423">
        <f>COUNTIF(G31:R31,"&gt;0")</f>
        <v>0</v>
      </c>
      <c r="C30" s="424">
        <v>12</v>
      </c>
      <c r="D30" s="426" t="str">
        <f>VLOOKUP(C30,RESUMO!$B$8:$H$23,2,FALSE)</f>
        <v>URBANIZAÇÃO</v>
      </c>
      <c r="E30" s="428" t="str">
        <f>IFERROR(F30/$F$40,"")</f>
        <v/>
      </c>
      <c r="F30" s="429">
        <f>VLOOKUP(C30,RESUMO!$B$8:$H$23,7,FALSE)</f>
        <v>0</v>
      </c>
      <c r="G30" s="20"/>
      <c r="H30" s="18"/>
      <c r="I30" s="18"/>
      <c r="J30" s="18"/>
      <c r="K30" s="18"/>
      <c r="L30" s="18"/>
      <c r="M30" s="18"/>
      <c r="N30" s="18"/>
      <c r="O30" s="18"/>
      <c r="P30" s="18"/>
      <c r="Q30" s="18">
        <f>G64</f>
        <v>1</v>
      </c>
      <c r="R30" s="18">
        <f>H64</f>
        <v>0</v>
      </c>
      <c r="S30" s="19">
        <f t="shared" si="1"/>
        <v>1</v>
      </c>
      <c r="U30" s="123"/>
    </row>
    <row r="31" spans="1:21" ht="17.100000000000001" customHeight="1">
      <c r="B31" s="423"/>
      <c r="C31" s="425"/>
      <c r="D31" s="427"/>
      <c r="E31" s="428"/>
      <c r="F31" s="429"/>
      <c r="G31" s="21"/>
      <c r="H31" s="15"/>
      <c r="I31" s="15"/>
      <c r="J31" s="15"/>
      <c r="K31" s="15"/>
      <c r="L31" s="15"/>
      <c r="M31" s="15"/>
      <c r="N31" s="15"/>
      <c r="O31" s="15"/>
      <c r="P31" s="15"/>
      <c r="Q31" s="15">
        <f t="shared" ref="P31:Q37" si="26">$F30*Q30</f>
        <v>0</v>
      </c>
      <c r="R31" s="15">
        <f t="shared" ref="R31:R33" si="27">$F30*R30</f>
        <v>0</v>
      </c>
      <c r="S31" s="16">
        <f t="shared" si="1"/>
        <v>0</v>
      </c>
      <c r="U31" s="124">
        <f>F30-S31</f>
        <v>0</v>
      </c>
    </row>
    <row r="32" spans="1:21" ht="17.100000000000001" customHeight="1">
      <c r="A32" s="106" t="s">
        <v>115</v>
      </c>
      <c r="B32" s="423">
        <f>COUNTIF(G33:R33,"&gt;0")</f>
        <v>0</v>
      </c>
      <c r="C32" s="424">
        <v>13</v>
      </c>
      <c r="D32" s="426" t="str">
        <f>VLOOKUP(C32,RESUMO!$B$8:$H$23,2,FALSE)</f>
        <v>SERVIÇOS COMPLEMENTARES</v>
      </c>
      <c r="E32" s="428" t="str">
        <f>IFERROR(F32/$F$40,"")</f>
        <v/>
      </c>
      <c r="F32" s="429">
        <f>VLOOKUP(C32,RESUMO!$B$8:$H$23,7,FALSE)</f>
        <v>0</v>
      </c>
      <c r="G32" s="20"/>
      <c r="H32" s="18"/>
      <c r="I32" s="18"/>
      <c r="J32" s="18"/>
      <c r="K32" s="18"/>
      <c r="L32" s="18"/>
      <c r="M32" s="18"/>
      <c r="N32" s="18"/>
      <c r="O32" s="18"/>
      <c r="P32" s="18"/>
      <c r="Q32" s="18">
        <f>G66</f>
        <v>0.61578871541241065</v>
      </c>
      <c r="R32" s="18">
        <f>H66</f>
        <v>0.38421128458758935</v>
      </c>
      <c r="S32" s="19">
        <f t="shared" ref="S32:S33" si="28">SUM(G32:R32)</f>
        <v>1</v>
      </c>
      <c r="U32" s="123"/>
    </row>
    <row r="33" spans="1:21" ht="17.100000000000001" customHeight="1">
      <c r="B33" s="423"/>
      <c r="C33" s="425"/>
      <c r="D33" s="427"/>
      <c r="E33" s="428"/>
      <c r="F33" s="429"/>
      <c r="G33" s="21"/>
      <c r="H33" s="15"/>
      <c r="I33" s="15"/>
      <c r="J33" s="15"/>
      <c r="K33" s="15"/>
      <c r="L33" s="15"/>
      <c r="M33" s="15"/>
      <c r="N33" s="15"/>
      <c r="O33" s="15"/>
      <c r="P33" s="15"/>
      <c r="Q33" s="15">
        <f t="shared" si="26"/>
        <v>0</v>
      </c>
      <c r="R33" s="15">
        <f t="shared" si="27"/>
        <v>0</v>
      </c>
      <c r="S33" s="16">
        <f t="shared" si="28"/>
        <v>0</v>
      </c>
      <c r="U33" s="124">
        <f>F32-S33</f>
        <v>0</v>
      </c>
    </row>
    <row r="34" spans="1:21" ht="17.100000000000001" customHeight="1">
      <c r="A34" s="106" t="s">
        <v>115</v>
      </c>
      <c r="B34" s="423">
        <f>COUNTIF(G35:R35,"&gt;0")</f>
        <v>0</v>
      </c>
      <c r="C34" s="424">
        <v>14</v>
      </c>
      <c r="D34" s="426" t="str">
        <f>VLOOKUP(C34,RESUMO!$B$8:$H$23,2,FALSE)</f>
        <v>ESTAÇÃO ELEVATÓRIA DE ESGOTO BRUTO - EEEB</v>
      </c>
      <c r="E34" s="428" t="str">
        <f>IFERROR(F34/$F$40,"")</f>
        <v/>
      </c>
      <c r="F34" s="429">
        <f>VLOOKUP(C34,RESUMO!$B$8:$H$23,7,FALSE)</f>
        <v>0</v>
      </c>
      <c r="G34" s="20"/>
      <c r="H34" s="18"/>
      <c r="I34" s="18"/>
      <c r="J34" s="18"/>
      <c r="K34" s="18"/>
      <c r="L34" s="18">
        <f>G70</f>
        <v>0.23387057539208511</v>
      </c>
      <c r="M34" s="18">
        <f>H70</f>
        <v>0.38191814002032554</v>
      </c>
      <c r="N34" s="18">
        <f>I70</f>
        <v>0.29608012785420512</v>
      </c>
      <c r="O34" s="18">
        <f>J70</f>
        <v>8.8131156733384231E-2</v>
      </c>
      <c r="P34" s="18"/>
      <c r="Q34" s="18"/>
      <c r="R34" s="18"/>
      <c r="S34" s="19">
        <f t="shared" ref="S34:S35" si="29">SUM(G34:R34)</f>
        <v>1</v>
      </c>
      <c r="U34" s="123"/>
    </row>
    <row r="35" spans="1:21" ht="17.100000000000001" customHeight="1">
      <c r="B35" s="423"/>
      <c r="C35" s="425"/>
      <c r="D35" s="427"/>
      <c r="E35" s="428"/>
      <c r="F35" s="429"/>
      <c r="G35" s="21"/>
      <c r="H35" s="15"/>
      <c r="I35" s="15"/>
      <c r="J35" s="15"/>
      <c r="K35" s="15"/>
      <c r="L35" s="15">
        <f t="shared" ref="L35:M35" si="30">$F34*L34</f>
        <v>0</v>
      </c>
      <c r="M35" s="15">
        <f t="shared" si="30"/>
        <v>0</v>
      </c>
      <c r="N35" s="15">
        <f t="shared" ref="N35:O35" si="31">$F34*N34</f>
        <v>0</v>
      </c>
      <c r="O35" s="15">
        <f t="shared" si="31"/>
        <v>0</v>
      </c>
      <c r="P35" s="15"/>
      <c r="Q35" s="15"/>
      <c r="R35" s="15"/>
      <c r="S35" s="16">
        <f t="shared" si="29"/>
        <v>0</v>
      </c>
      <c r="U35" s="124">
        <f>F34-S35</f>
        <v>0</v>
      </c>
    </row>
    <row r="36" spans="1:21" ht="17.100000000000001" customHeight="1">
      <c r="A36" s="106" t="s">
        <v>115</v>
      </c>
      <c r="B36" s="423">
        <f>COUNTIF(G37:R37,"&gt;0")</f>
        <v>0</v>
      </c>
      <c r="C36" s="424">
        <v>15</v>
      </c>
      <c r="D36" s="426" t="str">
        <f>VLOOKUP(C36,RESUMO!$B$8:$H$23,2,FALSE)</f>
        <v>LINHA DE RECALQUE DE ESGOTO</v>
      </c>
      <c r="E36" s="428" t="str">
        <f>IFERROR(F36/$F$40,"")</f>
        <v/>
      </c>
      <c r="F36" s="429">
        <f>VLOOKUP(C36,RESUMO!$B$8:$H$23,7,FALSE)</f>
        <v>0</v>
      </c>
      <c r="G36" s="20"/>
      <c r="H36" s="18"/>
      <c r="I36" s="18"/>
      <c r="J36" s="18"/>
      <c r="K36" s="18"/>
      <c r="L36" s="18"/>
      <c r="M36" s="18">
        <f>C66</f>
        <v>0</v>
      </c>
      <c r="N36" s="18">
        <f>G70</f>
        <v>0.23387057539208511</v>
      </c>
      <c r="O36" s="18">
        <f>H70</f>
        <v>0.38191814002032554</v>
      </c>
      <c r="P36" s="18">
        <f>I70</f>
        <v>0.29608012785420512</v>
      </c>
      <c r="Q36" s="18">
        <f>J70</f>
        <v>8.8131156733384231E-2</v>
      </c>
      <c r="R36" s="18"/>
      <c r="S36" s="19">
        <f t="shared" ref="S36:S37" si="32">SUM(G36:R36)</f>
        <v>1</v>
      </c>
      <c r="U36" s="123"/>
    </row>
    <row r="37" spans="1:21" ht="17.100000000000001" customHeight="1">
      <c r="B37" s="423"/>
      <c r="C37" s="425"/>
      <c r="D37" s="427"/>
      <c r="E37" s="428"/>
      <c r="F37" s="429"/>
      <c r="G37" s="21"/>
      <c r="H37" s="15"/>
      <c r="I37" s="15"/>
      <c r="J37" s="15"/>
      <c r="K37" s="15"/>
      <c r="L37" s="15"/>
      <c r="M37" s="15">
        <f t="shared" ref="M37" si="33">$F36*M36</f>
        <v>0</v>
      </c>
      <c r="N37" s="15">
        <f t="shared" ref="N37" si="34">$F36*N36</f>
        <v>0</v>
      </c>
      <c r="O37" s="15">
        <f t="shared" ref="O37" si="35">$F36*O36</f>
        <v>0</v>
      </c>
      <c r="P37" s="15">
        <f t="shared" si="26"/>
        <v>0</v>
      </c>
      <c r="Q37" s="15">
        <f t="shared" si="26"/>
        <v>0</v>
      </c>
      <c r="R37" s="15"/>
      <c r="S37" s="16">
        <f t="shared" si="32"/>
        <v>0</v>
      </c>
      <c r="U37" s="124">
        <f>F36-S37</f>
        <v>0</v>
      </c>
    </row>
    <row r="38" spans="1:21" ht="17.100000000000001" customHeight="1">
      <c r="B38" s="423"/>
      <c r="C38" s="459"/>
      <c r="D38" s="461"/>
      <c r="E38" s="463"/>
      <c r="F38" s="465"/>
      <c r="G38" s="20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9"/>
      <c r="U38" s="123"/>
    </row>
    <row r="39" spans="1:21" ht="17.100000000000001" customHeight="1" thickBot="1">
      <c r="B39" s="423"/>
      <c r="C39" s="460"/>
      <c r="D39" s="462"/>
      <c r="E39" s="464"/>
      <c r="F39" s="466"/>
      <c r="G39" s="21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6"/>
      <c r="U39" s="124"/>
    </row>
    <row r="40" spans="1:21" ht="17.100000000000001" customHeight="1">
      <c r="A40" s="106" t="s">
        <v>115</v>
      </c>
      <c r="C40" s="467"/>
      <c r="D40" s="469" t="s">
        <v>93</v>
      </c>
      <c r="E40" s="471">
        <f>SUMIF(A8:A39,A40,E8:E39)</f>
        <v>0</v>
      </c>
      <c r="F40" s="473">
        <f>SUMIF($A$8:$A$39,A40,F8:F39)</f>
        <v>0</v>
      </c>
      <c r="G40" s="20"/>
      <c r="H40" s="22"/>
      <c r="I40" s="22"/>
      <c r="J40" s="22"/>
      <c r="K40" s="22"/>
      <c r="L40" s="22"/>
      <c r="M40" s="18"/>
      <c r="N40" s="22"/>
      <c r="O40" s="22"/>
      <c r="P40" s="22"/>
      <c r="Q40" s="22"/>
      <c r="R40" s="18"/>
      <c r="S40" s="19"/>
      <c r="U40" s="123"/>
    </row>
    <row r="41" spans="1:21" ht="17.100000000000001" customHeight="1" thickBot="1">
      <c r="C41" s="468"/>
      <c r="D41" s="470"/>
      <c r="E41" s="472"/>
      <c r="F41" s="474"/>
      <c r="G41" s="23"/>
      <c r="H41" s="24"/>
      <c r="I41" s="24"/>
      <c r="J41" s="24"/>
      <c r="K41" s="24"/>
      <c r="L41" s="24"/>
      <c r="M41" s="25"/>
      <c r="N41" s="24"/>
      <c r="O41" s="24"/>
      <c r="P41" s="24"/>
      <c r="Q41" s="24"/>
      <c r="R41" s="25"/>
      <c r="S41" s="26"/>
      <c r="U41" s="124"/>
    </row>
    <row r="42" spans="1:21" ht="9.9" customHeight="1" thickBot="1">
      <c r="C42" s="50"/>
      <c r="D42" s="45"/>
      <c r="E42" s="44"/>
      <c r="F42" s="44"/>
      <c r="G42" s="108"/>
      <c r="H42" s="108"/>
      <c r="I42" s="108"/>
      <c r="J42" s="108"/>
      <c r="K42" s="108"/>
      <c r="L42" s="125"/>
      <c r="M42" s="125"/>
      <c r="N42" s="108"/>
      <c r="O42" s="108"/>
      <c r="P42" s="108"/>
      <c r="Q42" s="125"/>
      <c r="R42" s="125"/>
      <c r="S42" s="126"/>
    </row>
    <row r="43" spans="1:21" ht="17.100000000000001" customHeight="1">
      <c r="C43" s="27"/>
      <c r="D43" s="450" t="s">
        <v>108</v>
      </c>
      <c r="E43" s="453" t="s">
        <v>109</v>
      </c>
      <c r="F43" s="454"/>
      <c r="G43" s="28" t="e">
        <f>SUM(G9,G11,G13,G15,G17,G19,G21,G23,G25,G37,G27,G29)/$F40</f>
        <v>#DIV/0!</v>
      </c>
      <c r="H43" s="29" t="e">
        <f>SUM(H9,H11,H13,H15,H17,H19,H21,H23,H25,H37,H27,H29,H31,H33,H35)/$F40</f>
        <v>#DIV/0!</v>
      </c>
      <c r="I43" s="29" t="e">
        <f t="shared" ref="I43:R43" si="36">SUM(I9,I11,I13,I15,I17,I19,I21,I23,I25,I37,I27,I29,I31,I33,I35)/$F40</f>
        <v>#DIV/0!</v>
      </c>
      <c r="J43" s="29" t="e">
        <f t="shared" si="36"/>
        <v>#DIV/0!</v>
      </c>
      <c r="K43" s="29" t="e">
        <f t="shared" si="36"/>
        <v>#DIV/0!</v>
      </c>
      <c r="L43" s="29" t="e">
        <f t="shared" si="36"/>
        <v>#DIV/0!</v>
      </c>
      <c r="M43" s="29" t="e">
        <f t="shared" si="36"/>
        <v>#DIV/0!</v>
      </c>
      <c r="N43" s="29" t="e">
        <f t="shared" si="36"/>
        <v>#DIV/0!</v>
      </c>
      <c r="O43" s="29" t="e">
        <f t="shared" si="36"/>
        <v>#DIV/0!</v>
      </c>
      <c r="P43" s="29" t="e">
        <f t="shared" si="36"/>
        <v>#DIV/0!</v>
      </c>
      <c r="Q43" s="29" t="e">
        <f t="shared" si="36"/>
        <v>#DIV/0!</v>
      </c>
      <c r="R43" s="29" t="e">
        <f t="shared" si="36"/>
        <v>#DIV/0!</v>
      </c>
      <c r="S43" s="13" t="e">
        <f>SUM(G43:R43)</f>
        <v>#DIV/0!</v>
      </c>
    </row>
    <row r="44" spans="1:21" ht="17.100000000000001" customHeight="1">
      <c r="C44" s="30"/>
      <c r="D44" s="451"/>
      <c r="E44" s="455"/>
      <c r="F44" s="456"/>
      <c r="G44" s="31" t="e">
        <f t="shared" ref="G44:R44" si="37">$F40*G43</f>
        <v>#DIV/0!</v>
      </c>
      <c r="H44" s="32" t="e">
        <f t="shared" si="37"/>
        <v>#DIV/0!</v>
      </c>
      <c r="I44" s="32" t="e">
        <f t="shared" si="37"/>
        <v>#DIV/0!</v>
      </c>
      <c r="J44" s="32" t="e">
        <f t="shared" si="37"/>
        <v>#DIV/0!</v>
      </c>
      <c r="K44" s="32" t="e">
        <f t="shared" si="37"/>
        <v>#DIV/0!</v>
      </c>
      <c r="L44" s="32" t="e">
        <f t="shared" si="37"/>
        <v>#DIV/0!</v>
      </c>
      <c r="M44" s="32" t="e">
        <f t="shared" si="37"/>
        <v>#DIV/0!</v>
      </c>
      <c r="N44" s="32" t="e">
        <f t="shared" ref="N44:Q44" si="38">$F40*N43</f>
        <v>#DIV/0!</v>
      </c>
      <c r="O44" s="32" t="e">
        <f t="shared" si="38"/>
        <v>#DIV/0!</v>
      </c>
      <c r="P44" s="32" t="e">
        <f t="shared" si="38"/>
        <v>#DIV/0!</v>
      </c>
      <c r="Q44" s="32" t="e">
        <f t="shared" si="38"/>
        <v>#DIV/0!</v>
      </c>
      <c r="R44" s="32" t="e">
        <f t="shared" si="37"/>
        <v>#DIV/0!</v>
      </c>
      <c r="S44" s="33" t="e">
        <f>SUM(G44:R44)</f>
        <v>#DIV/0!</v>
      </c>
    </row>
    <row r="45" spans="1:21" ht="17.100000000000001" customHeight="1">
      <c r="C45" s="30"/>
      <c r="D45" s="451"/>
      <c r="E45" s="455" t="s">
        <v>110</v>
      </c>
      <c r="F45" s="456"/>
      <c r="G45" s="34" t="e">
        <f t="shared" ref="G45:R45" si="39">G46/$F$40</f>
        <v>#DIV/0!</v>
      </c>
      <c r="H45" s="35" t="e">
        <f t="shared" si="39"/>
        <v>#DIV/0!</v>
      </c>
      <c r="I45" s="35" t="e">
        <f t="shared" si="39"/>
        <v>#DIV/0!</v>
      </c>
      <c r="J45" s="35" t="e">
        <f t="shared" si="39"/>
        <v>#DIV/0!</v>
      </c>
      <c r="K45" s="35" t="e">
        <f t="shared" si="39"/>
        <v>#DIV/0!</v>
      </c>
      <c r="L45" s="35" t="e">
        <f t="shared" si="39"/>
        <v>#DIV/0!</v>
      </c>
      <c r="M45" s="35" t="e">
        <f t="shared" si="39"/>
        <v>#DIV/0!</v>
      </c>
      <c r="N45" s="35" t="e">
        <f t="shared" si="39"/>
        <v>#DIV/0!</v>
      </c>
      <c r="O45" s="35" t="e">
        <f t="shared" si="39"/>
        <v>#DIV/0!</v>
      </c>
      <c r="P45" s="35" t="e">
        <f t="shared" si="39"/>
        <v>#DIV/0!</v>
      </c>
      <c r="Q45" s="35" t="e">
        <f t="shared" si="39"/>
        <v>#DIV/0!</v>
      </c>
      <c r="R45" s="35" t="e">
        <f t="shared" si="39"/>
        <v>#DIV/0!</v>
      </c>
      <c r="S45" s="36"/>
    </row>
    <row r="46" spans="1:21" ht="17.100000000000001" customHeight="1" thickBot="1">
      <c r="C46" s="37"/>
      <c r="D46" s="452"/>
      <c r="E46" s="457"/>
      <c r="F46" s="458"/>
      <c r="G46" s="38" t="e">
        <f>G44</f>
        <v>#DIV/0!</v>
      </c>
      <c r="H46" s="39" t="e">
        <f>H44+G46</f>
        <v>#DIV/0!</v>
      </c>
      <c r="I46" s="39" t="e">
        <f t="shared" ref="I46:M46" si="40">I44+H46</f>
        <v>#DIV/0!</v>
      </c>
      <c r="J46" s="39" t="e">
        <f t="shared" si="40"/>
        <v>#DIV/0!</v>
      </c>
      <c r="K46" s="39" t="e">
        <f t="shared" si="40"/>
        <v>#DIV/0!</v>
      </c>
      <c r="L46" s="39" t="e">
        <f t="shared" si="40"/>
        <v>#DIV/0!</v>
      </c>
      <c r="M46" s="39" t="e">
        <f t="shared" si="40"/>
        <v>#DIV/0!</v>
      </c>
      <c r="N46" s="39" t="e">
        <f t="shared" ref="N46" si="41">N44+M46</f>
        <v>#DIV/0!</v>
      </c>
      <c r="O46" s="39" t="e">
        <f t="shared" ref="O46" si="42">O44+N46</f>
        <v>#DIV/0!</v>
      </c>
      <c r="P46" s="39" t="e">
        <f t="shared" ref="P46" si="43">P44+O46</f>
        <v>#DIV/0!</v>
      </c>
      <c r="Q46" s="39" t="e">
        <f t="shared" ref="Q46" si="44">Q44+P46</f>
        <v>#DIV/0!</v>
      </c>
      <c r="R46" s="39" t="e">
        <f>R44+M46</f>
        <v>#DIV/0!</v>
      </c>
      <c r="S46" s="26"/>
    </row>
    <row r="47" spans="1:21" ht="9.9" customHeight="1" thickBot="1">
      <c r="C47" s="127"/>
      <c r="D47" s="128"/>
      <c r="E47" s="128"/>
      <c r="F47" s="128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30"/>
      <c r="S47" s="51"/>
    </row>
    <row r="48" spans="1:21" ht="9.9" customHeight="1">
      <c r="C48" s="131"/>
      <c r="D48" s="132"/>
      <c r="E48" s="133"/>
      <c r="F48" s="134"/>
      <c r="G48" s="135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40"/>
    </row>
    <row r="49" spans="2:26">
      <c r="C49" s="137" t="s">
        <v>88</v>
      </c>
      <c r="D49" s="138" t="s">
        <v>448</v>
      </c>
      <c r="E49" s="346" t="s">
        <v>1379</v>
      </c>
      <c r="F49" s="347" t="s">
        <v>283</v>
      </c>
      <c r="G49" s="139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41"/>
    </row>
    <row r="50" spans="2:26" ht="22.8">
      <c r="C50" s="137" t="s">
        <v>90</v>
      </c>
      <c r="D50" s="140" t="s">
        <v>855</v>
      </c>
      <c r="E50" s="346" t="s">
        <v>95</v>
      </c>
      <c r="F50" s="347">
        <v>0.22159999999999999</v>
      </c>
      <c r="G50" s="312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41"/>
    </row>
    <row r="51" spans="2:26" ht="22.8">
      <c r="C51" s="137" t="s">
        <v>92</v>
      </c>
      <c r="D51" s="140" t="s">
        <v>927</v>
      </c>
      <c r="E51" s="346" t="s">
        <v>96</v>
      </c>
      <c r="F51" s="347">
        <v>0.15279999999999999</v>
      </c>
      <c r="G51" s="139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41"/>
    </row>
    <row r="52" spans="2:26" ht="20.100000000000001" customHeight="1">
      <c r="C52" s="137" t="s">
        <v>6</v>
      </c>
      <c r="D52" s="140" t="s">
        <v>841</v>
      </c>
      <c r="E52" s="346" t="s">
        <v>97</v>
      </c>
      <c r="F52" s="347" t="s">
        <v>284</v>
      </c>
      <c r="G52" s="139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349" t="s">
        <v>1382</v>
      </c>
      <c r="S52" s="350"/>
    </row>
    <row r="53" spans="2:26" ht="9.9" customHeight="1" thickBot="1">
      <c r="C53" s="141"/>
      <c r="D53" s="142"/>
      <c r="E53" s="143"/>
      <c r="F53" s="144"/>
      <c r="G53" s="145"/>
      <c r="H53" s="146"/>
      <c r="I53" s="146"/>
      <c r="J53" s="146"/>
      <c r="K53" s="146"/>
      <c r="L53" s="146"/>
      <c r="M53" s="146"/>
      <c r="N53" s="146"/>
      <c r="O53" s="146"/>
      <c r="P53" s="146"/>
      <c r="Q53" s="146"/>
      <c r="R53" s="146"/>
      <c r="S53" s="42"/>
    </row>
    <row r="54" spans="2:26" ht="20.100000000000001" customHeight="1">
      <c r="C54" s="107"/>
      <c r="D54" s="147"/>
      <c r="E54" s="107"/>
      <c r="F54" s="148"/>
      <c r="G54" s="149"/>
      <c r="H54" s="149"/>
      <c r="I54" s="149"/>
      <c r="J54" s="149"/>
      <c r="K54" s="149"/>
      <c r="L54" s="149"/>
      <c r="M54" s="149"/>
      <c r="N54" s="149"/>
      <c r="O54" s="149"/>
      <c r="P54" s="149"/>
      <c r="Q54" s="149"/>
      <c r="R54" s="149"/>
      <c r="S54" s="43"/>
    </row>
    <row r="55" spans="2:26" s="152" customFormat="1" ht="17.100000000000001" customHeight="1">
      <c r="B55" s="106"/>
      <c r="C55" s="106"/>
      <c r="D55" s="106"/>
      <c r="E55" s="106"/>
      <c r="F55" s="106"/>
      <c r="G55" s="150"/>
      <c r="H55" s="150"/>
      <c r="I55" s="151"/>
      <c r="J55" s="151"/>
      <c r="K55" s="150"/>
      <c r="L55" s="150"/>
      <c r="M55" s="150"/>
      <c r="N55" s="151"/>
      <c r="O55" s="151"/>
      <c r="P55" s="150"/>
      <c r="Q55" s="150"/>
      <c r="R55" s="150"/>
      <c r="S55" s="150"/>
      <c r="T55" s="106"/>
      <c r="U55" s="106"/>
      <c r="V55" s="150"/>
      <c r="W55" s="150"/>
      <c r="X55" s="150"/>
      <c r="Y55" s="150"/>
      <c r="Z55" s="150"/>
    </row>
    <row r="56" spans="2:26" s="152" customFormat="1" ht="17.100000000000001" customHeight="1">
      <c r="B56" s="106"/>
      <c r="C56" s="106"/>
      <c r="D56" s="106"/>
      <c r="E56" s="106"/>
      <c r="F56" s="106"/>
      <c r="G56" s="150"/>
      <c r="H56" s="150"/>
      <c r="I56" s="151"/>
      <c r="J56" s="151"/>
      <c r="K56" s="150"/>
      <c r="L56" s="150"/>
      <c r="M56" s="150"/>
      <c r="N56" s="151"/>
      <c r="O56" s="151"/>
      <c r="P56" s="150"/>
      <c r="Q56" s="150"/>
      <c r="R56" s="150"/>
      <c r="S56" s="150"/>
      <c r="T56" s="106"/>
      <c r="U56" s="106"/>
      <c r="V56" s="150"/>
      <c r="W56" s="150"/>
      <c r="X56" s="150"/>
      <c r="Y56" s="150"/>
      <c r="Z56" s="150"/>
    </row>
    <row r="57" spans="2:26" s="152" customFormat="1" ht="17.100000000000001" customHeight="1">
      <c r="B57" s="106"/>
      <c r="C57" s="106"/>
      <c r="D57" s="106"/>
      <c r="E57" s="106"/>
      <c r="F57" s="106"/>
      <c r="G57" s="150"/>
      <c r="H57" s="150"/>
      <c r="I57" s="151"/>
      <c r="J57" s="151"/>
      <c r="K57" s="150"/>
      <c r="L57" s="150"/>
      <c r="M57" s="150"/>
      <c r="N57" s="151"/>
      <c r="O57" s="151"/>
      <c r="P57" s="150"/>
      <c r="Q57" s="150"/>
      <c r="R57" s="150"/>
      <c r="S57" s="150"/>
      <c r="T57" s="106"/>
      <c r="U57" s="106"/>
      <c r="V57" s="150"/>
      <c r="W57" s="150"/>
      <c r="X57" s="150"/>
      <c r="Y57" s="150"/>
      <c r="Z57" s="150"/>
    </row>
    <row r="58" spans="2:26" s="152" customFormat="1" ht="17.100000000000001" customHeight="1">
      <c r="B58" s="106"/>
      <c r="C58" s="106"/>
      <c r="D58" s="106"/>
      <c r="E58" s="106"/>
      <c r="F58" s="106"/>
      <c r="G58" s="313" t="s">
        <v>837</v>
      </c>
      <c r="H58" s="150"/>
      <c r="I58" s="151"/>
      <c r="J58" s="151"/>
      <c r="K58" s="150"/>
      <c r="L58" s="150"/>
      <c r="M58" s="150"/>
      <c r="N58" s="151"/>
      <c r="O58" s="151"/>
      <c r="P58" s="150"/>
      <c r="Q58" s="150"/>
      <c r="R58" s="150"/>
      <c r="S58" s="150"/>
      <c r="T58" s="106"/>
      <c r="U58" s="106"/>
      <c r="V58" s="150"/>
      <c r="W58" s="150"/>
      <c r="X58" s="150"/>
      <c r="Y58" s="150"/>
      <c r="Z58" s="150"/>
    </row>
    <row r="59" spans="2:26" s="152" customFormat="1" ht="17.100000000000001" customHeight="1">
      <c r="B59" s="106"/>
      <c r="C59" s="106"/>
      <c r="D59" s="106"/>
      <c r="E59" s="106"/>
      <c r="F59" s="106"/>
      <c r="G59" s="314" t="s">
        <v>838</v>
      </c>
      <c r="H59" s="150"/>
      <c r="I59" s="151"/>
      <c r="J59" s="151"/>
      <c r="K59" s="150"/>
      <c r="L59" s="150"/>
      <c r="M59" s="150"/>
      <c r="N59" s="151"/>
      <c r="O59" s="151"/>
      <c r="P59" s="150"/>
      <c r="Q59" s="150"/>
      <c r="R59" s="150"/>
      <c r="S59" s="150"/>
      <c r="T59" s="106"/>
      <c r="U59" s="106"/>
      <c r="V59" s="150"/>
      <c r="W59" s="150"/>
      <c r="X59" s="150"/>
      <c r="Y59" s="150"/>
      <c r="Z59" s="150"/>
    </row>
    <row r="60" spans="2:26" s="152" customFormat="1" ht="17.100000000000001" customHeight="1">
      <c r="B60" s="106"/>
      <c r="C60" s="106"/>
      <c r="D60" s="106"/>
      <c r="E60" s="106"/>
      <c r="F60" s="106"/>
      <c r="G60" s="315" t="s">
        <v>839</v>
      </c>
      <c r="H60" s="150"/>
      <c r="I60" s="151"/>
      <c r="J60" s="151"/>
      <c r="K60" s="150"/>
      <c r="L60" s="150"/>
      <c r="M60" s="150"/>
      <c r="N60" s="151"/>
      <c r="O60" s="151"/>
      <c r="P60" s="150"/>
      <c r="Q60" s="150"/>
      <c r="R60" s="150"/>
      <c r="S60" s="150"/>
      <c r="T60" s="106"/>
      <c r="U60" s="106"/>
      <c r="V60" s="150"/>
      <c r="W60" s="150"/>
      <c r="X60" s="150"/>
      <c r="Y60" s="150"/>
      <c r="Z60" s="150"/>
    </row>
    <row r="61" spans="2:26" s="152" customFormat="1" ht="17.100000000000001" customHeight="1">
      <c r="B61" s="106"/>
      <c r="C61" s="106"/>
      <c r="D61" s="106"/>
      <c r="E61" s="106"/>
      <c r="G61" s="315" t="s">
        <v>840</v>
      </c>
      <c r="H61" s="153"/>
      <c r="I61" s="154"/>
      <c r="J61" s="154"/>
      <c r="K61" s="155"/>
      <c r="L61" s="155"/>
      <c r="M61" s="156"/>
      <c r="N61" s="154"/>
      <c r="O61" s="154"/>
      <c r="P61" s="155"/>
      <c r="Q61" s="155"/>
      <c r="R61" s="156"/>
      <c r="T61" s="106"/>
      <c r="U61" s="106"/>
    </row>
    <row r="62" spans="2:26" s="152" customFormat="1" ht="18" customHeight="1">
      <c r="B62" s="106"/>
      <c r="C62" s="106"/>
      <c r="D62" s="106"/>
      <c r="E62" s="106"/>
      <c r="F62" s="305" t="s">
        <v>114</v>
      </c>
      <c r="G62" s="306">
        <v>1</v>
      </c>
      <c r="H62" s="307">
        <v>2</v>
      </c>
      <c r="I62" s="306">
        <v>3</v>
      </c>
      <c r="J62" s="307">
        <v>4</v>
      </c>
      <c r="K62" s="306">
        <v>5</v>
      </c>
      <c r="L62" s="307">
        <v>6</v>
      </c>
      <c r="M62" s="306">
        <v>7</v>
      </c>
      <c r="N62" s="307">
        <v>8</v>
      </c>
      <c r="O62" s="306">
        <v>9</v>
      </c>
      <c r="P62" s="307">
        <v>10</v>
      </c>
      <c r="Q62" s="306">
        <v>11</v>
      </c>
      <c r="R62" s="307">
        <v>12</v>
      </c>
      <c r="T62" s="106"/>
      <c r="U62" s="106"/>
    </row>
    <row r="63" spans="2:26" s="152" customFormat="1" ht="18" customHeight="1">
      <c r="B63" s="106"/>
      <c r="C63" s="106"/>
      <c r="D63" s="106"/>
      <c r="E63" s="106"/>
      <c r="F63" s="308">
        <v>1</v>
      </c>
      <c r="G63" s="309">
        <v>1</v>
      </c>
      <c r="H63" s="309"/>
      <c r="I63" s="309"/>
      <c r="J63" s="309"/>
      <c r="K63" s="309"/>
      <c r="L63" s="309"/>
      <c r="M63" s="309"/>
      <c r="N63" s="309"/>
      <c r="O63" s="309"/>
      <c r="P63" s="309"/>
      <c r="Q63" s="309"/>
      <c r="R63" s="309"/>
      <c r="T63" s="106"/>
      <c r="U63" s="106"/>
    </row>
    <row r="64" spans="2:26" s="152" customFormat="1" ht="18" customHeight="1">
      <c r="B64" s="106"/>
      <c r="C64" s="106"/>
      <c r="D64" s="106"/>
      <c r="E64" s="106"/>
      <c r="F64" s="310"/>
      <c r="G64" s="311">
        <f>IF(G63=0,"",G63)</f>
        <v>1</v>
      </c>
      <c r="H64" s="311"/>
      <c r="I64" s="311"/>
      <c r="J64" s="311"/>
      <c r="K64" s="311"/>
      <c r="L64" s="311"/>
      <c r="M64" s="311"/>
      <c r="N64" s="311"/>
      <c r="O64" s="311"/>
      <c r="P64" s="311"/>
      <c r="Q64" s="311"/>
      <c r="R64" s="311"/>
      <c r="T64" s="106"/>
      <c r="U64" s="106"/>
    </row>
    <row r="65" spans="2:21" s="152" customFormat="1" ht="18" customHeight="1">
      <c r="B65" s="106"/>
      <c r="C65" s="106"/>
      <c r="D65" s="106"/>
      <c r="E65" s="106"/>
      <c r="F65" s="308">
        <v>2</v>
      </c>
      <c r="G65" s="309">
        <v>0.61578871541241065</v>
      </c>
      <c r="H65" s="309">
        <v>1</v>
      </c>
      <c r="I65" s="309"/>
      <c r="J65" s="309"/>
      <c r="K65" s="309"/>
      <c r="L65" s="309"/>
      <c r="M65" s="309"/>
      <c r="N65" s="309"/>
      <c r="O65" s="309"/>
      <c r="P65" s="309"/>
      <c r="Q65" s="309"/>
      <c r="R65" s="309"/>
      <c r="T65" s="106"/>
      <c r="U65" s="106"/>
    </row>
    <row r="66" spans="2:21" s="152" customFormat="1" ht="18" customHeight="1">
      <c r="B66" s="106"/>
      <c r="C66" s="106"/>
      <c r="D66" s="106"/>
      <c r="E66" s="106"/>
      <c r="F66" s="310"/>
      <c r="G66" s="311">
        <f>IF(G65=0,"",G65)</f>
        <v>0.61578871541241065</v>
      </c>
      <c r="H66" s="311">
        <f>IF(H65=0,"",H65-G65)</f>
        <v>0.38421128458758935</v>
      </c>
      <c r="I66" s="311"/>
      <c r="J66" s="311"/>
      <c r="K66" s="311"/>
      <c r="L66" s="311"/>
      <c r="M66" s="311"/>
      <c r="N66" s="311"/>
      <c r="O66" s="311"/>
      <c r="P66" s="311"/>
      <c r="Q66" s="311"/>
      <c r="R66" s="311"/>
      <c r="T66" s="106"/>
      <c r="U66" s="106"/>
    </row>
    <row r="67" spans="2:21" s="152" customFormat="1" ht="18" customHeight="1">
      <c r="B67" s="106"/>
      <c r="C67" s="106"/>
      <c r="D67" s="106"/>
      <c r="E67" s="106"/>
      <c r="F67" s="308">
        <v>3</v>
      </c>
      <c r="G67" s="309">
        <v>0.35836879379464348</v>
      </c>
      <c r="H67" s="309">
        <v>0.83325158843060254</v>
      </c>
      <c r="I67" s="309">
        <v>1</v>
      </c>
      <c r="J67" s="309"/>
      <c r="K67" s="309"/>
      <c r="L67" s="309"/>
      <c r="M67" s="309"/>
      <c r="N67" s="309"/>
      <c r="O67" s="309"/>
      <c r="P67" s="309"/>
      <c r="Q67" s="309"/>
      <c r="R67" s="309"/>
      <c r="T67" s="106"/>
      <c r="U67" s="106"/>
    </row>
    <row r="68" spans="2:21" s="152" customFormat="1" ht="18" customHeight="1">
      <c r="B68" s="106"/>
      <c r="C68" s="106"/>
      <c r="D68" s="106"/>
      <c r="E68" s="106"/>
      <c r="F68" s="310"/>
      <c r="G68" s="311">
        <f>IF(G67=0,"",G67)</f>
        <v>0.35836879379464348</v>
      </c>
      <c r="H68" s="311">
        <f t="shared" ref="H68:I68" si="45">IF(H67=0,"",H67-G67)</f>
        <v>0.47488279463595906</v>
      </c>
      <c r="I68" s="311">
        <f t="shared" si="45"/>
        <v>0.16674841156939746</v>
      </c>
      <c r="J68" s="311"/>
      <c r="K68" s="311"/>
      <c r="L68" s="311"/>
      <c r="M68" s="311"/>
      <c r="N68" s="311"/>
      <c r="O68" s="311"/>
      <c r="P68" s="311"/>
      <c r="Q68" s="311"/>
      <c r="R68" s="311"/>
      <c r="T68" s="106"/>
      <c r="U68" s="106"/>
    </row>
    <row r="69" spans="2:21" s="152" customFormat="1" ht="18" customHeight="1">
      <c r="B69" s="106"/>
      <c r="C69" s="106"/>
      <c r="D69" s="106"/>
      <c r="E69" s="106"/>
      <c r="F69" s="308">
        <v>4</v>
      </c>
      <c r="G69" s="309">
        <v>0.23387057539208511</v>
      </c>
      <c r="H69" s="309">
        <v>0.61578871541241065</v>
      </c>
      <c r="I69" s="309">
        <v>0.91186884326661577</v>
      </c>
      <c r="J69" s="309">
        <v>1</v>
      </c>
      <c r="K69" s="309"/>
      <c r="L69" s="309"/>
      <c r="M69" s="309"/>
      <c r="N69" s="309"/>
      <c r="O69" s="309"/>
      <c r="P69" s="309"/>
      <c r="Q69" s="309"/>
      <c r="R69" s="309"/>
      <c r="T69" s="106"/>
      <c r="U69" s="106"/>
    </row>
    <row r="70" spans="2:21" s="152" customFormat="1" ht="18" customHeight="1">
      <c r="B70" s="106"/>
      <c r="C70" s="106"/>
      <c r="D70" s="106"/>
      <c r="E70" s="106"/>
      <c r="F70" s="310"/>
      <c r="G70" s="311">
        <f>IF(G69=0,"",G69)</f>
        <v>0.23387057539208511</v>
      </c>
      <c r="H70" s="311">
        <f t="shared" ref="H70:J70" si="46">IF(H69=0,"",H69-G69)</f>
        <v>0.38191814002032554</v>
      </c>
      <c r="I70" s="311">
        <f t="shared" si="46"/>
        <v>0.29608012785420512</v>
      </c>
      <c r="J70" s="311">
        <f t="shared" si="46"/>
        <v>8.8131156733384231E-2</v>
      </c>
      <c r="K70" s="311"/>
      <c r="L70" s="311"/>
      <c r="M70" s="311"/>
      <c r="N70" s="311"/>
      <c r="O70" s="311"/>
      <c r="P70" s="311"/>
      <c r="Q70" s="311"/>
      <c r="R70" s="311"/>
      <c r="T70" s="106"/>
      <c r="U70" s="106"/>
    </row>
    <row r="71" spans="2:21" s="152" customFormat="1" ht="18" customHeight="1">
      <c r="B71" s="106"/>
      <c r="C71" s="106"/>
      <c r="D71" s="106"/>
      <c r="E71" s="106"/>
      <c r="F71" s="308">
        <v>5</v>
      </c>
      <c r="G71" s="309">
        <v>0.16568806319823448</v>
      </c>
      <c r="H71" s="309">
        <v>0.46241218185462452</v>
      </c>
      <c r="I71" s="309">
        <v>0.75445918364107956</v>
      </c>
      <c r="J71" s="309">
        <v>0.94713525875242099</v>
      </c>
      <c r="K71" s="309">
        <v>1</v>
      </c>
      <c r="L71" s="309"/>
      <c r="M71" s="309"/>
      <c r="N71" s="309"/>
      <c r="O71" s="309"/>
      <c r="P71" s="309"/>
      <c r="Q71" s="309"/>
      <c r="R71" s="309"/>
      <c r="T71" s="106"/>
      <c r="U71" s="106"/>
    </row>
    <row r="72" spans="2:21" s="152" customFormat="1" ht="18" customHeight="1">
      <c r="B72" s="106"/>
      <c r="C72" s="106"/>
      <c r="D72" s="106"/>
      <c r="E72" s="106"/>
      <c r="F72" s="310"/>
      <c r="G72" s="311">
        <f>IF(G71=0,"",G71)</f>
        <v>0.16568806319823448</v>
      </c>
      <c r="H72" s="311">
        <f t="shared" ref="H72:K72" si="47">IF(H71=0,"",H71-G71)</f>
        <v>0.29672411865639003</v>
      </c>
      <c r="I72" s="311">
        <f t="shared" si="47"/>
        <v>0.29204700178645504</v>
      </c>
      <c r="J72" s="311">
        <f t="shared" si="47"/>
        <v>0.19267607511134144</v>
      </c>
      <c r="K72" s="311">
        <f t="shared" si="47"/>
        <v>5.2864741247579006E-2</v>
      </c>
      <c r="L72" s="311"/>
      <c r="M72" s="311"/>
      <c r="N72" s="311"/>
      <c r="O72" s="311"/>
      <c r="P72" s="311"/>
      <c r="Q72" s="311"/>
      <c r="R72" s="311"/>
      <c r="T72" s="106"/>
      <c r="U72" s="106"/>
    </row>
    <row r="73" spans="2:21" s="152" customFormat="1" ht="18" customHeight="1">
      <c r="B73" s="106"/>
      <c r="C73" s="106"/>
      <c r="D73" s="106"/>
      <c r="E73" s="106"/>
      <c r="F73" s="308">
        <v>6</v>
      </c>
      <c r="G73" s="309">
        <v>0.12429830933749775</v>
      </c>
      <c r="H73" s="309">
        <v>0.35836879379464348</v>
      </c>
      <c r="I73" s="309">
        <v>0.61578871541241065</v>
      </c>
      <c r="J73" s="309">
        <v>0.83325158843060254</v>
      </c>
      <c r="K73" s="309">
        <v>0.96545426680288771</v>
      </c>
      <c r="L73" s="309">
        <v>1</v>
      </c>
      <c r="M73" s="309"/>
      <c r="N73" s="309"/>
      <c r="O73" s="309"/>
      <c r="P73" s="309"/>
      <c r="Q73" s="309"/>
      <c r="R73" s="309"/>
      <c r="T73" s="106"/>
      <c r="U73" s="106"/>
    </row>
    <row r="74" spans="2:21" s="152" customFormat="1" ht="18" customHeight="1">
      <c r="B74" s="106"/>
      <c r="C74" s="106"/>
      <c r="D74" s="106"/>
      <c r="E74" s="106"/>
      <c r="F74" s="310"/>
      <c r="G74" s="311">
        <f>IF(G73=0,"",G73)</f>
        <v>0.12429830933749775</v>
      </c>
      <c r="H74" s="311">
        <f t="shared" ref="H74:L74" si="48">IF(H73=0,"",H73-G73)</f>
        <v>0.23407048445714573</v>
      </c>
      <c r="I74" s="311">
        <f t="shared" si="48"/>
        <v>0.25741992161776717</v>
      </c>
      <c r="J74" s="311">
        <f t="shared" si="48"/>
        <v>0.21746287301819189</v>
      </c>
      <c r="K74" s="311">
        <f t="shared" si="48"/>
        <v>0.13220267837228517</v>
      </c>
      <c r="L74" s="311">
        <f t="shared" si="48"/>
        <v>3.4545733197112294E-2</v>
      </c>
      <c r="M74" s="311"/>
      <c r="N74" s="311"/>
      <c r="O74" s="311"/>
      <c r="P74" s="311"/>
      <c r="Q74" s="311"/>
      <c r="R74" s="311"/>
      <c r="T74" s="106"/>
      <c r="U74" s="106"/>
    </row>
    <row r="75" spans="2:21" s="152" customFormat="1" ht="18" customHeight="1">
      <c r="B75" s="106"/>
      <c r="C75" s="106"/>
      <c r="D75" s="106"/>
      <c r="E75" s="106"/>
      <c r="F75" s="308">
        <v>7</v>
      </c>
      <c r="G75" s="309">
        <v>9.7196413761766243E-2</v>
      </c>
      <c r="H75" s="309">
        <v>0.28596823894173873</v>
      </c>
      <c r="I75" s="309">
        <v>0.50700833287268199</v>
      </c>
      <c r="J75" s="309">
        <v>0.71702144845395865</v>
      </c>
      <c r="K75" s="309">
        <v>0.88110020607929196</v>
      </c>
      <c r="L75" s="309">
        <v>0.97599646478030833</v>
      </c>
      <c r="M75" s="309">
        <v>1</v>
      </c>
      <c r="N75" s="309"/>
      <c r="O75" s="309"/>
      <c r="P75" s="309"/>
      <c r="Q75" s="309"/>
      <c r="R75" s="309"/>
      <c r="T75" s="106"/>
      <c r="U75" s="106"/>
    </row>
    <row r="76" spans="2:21" s="152" customFormat="1" ht="18" customHeight="1">
      <c r="B76" s="106"/>
      <c r="C76" s="106"/>
      <c r="D76" s="106"/>
      <c r="E76" s="106"/>
      <c r="F76" s="310"/>
      <c r="G76" s="311">
        <f>IF(G75=0,"",G75)</f>
        <v>9.7196413761766243E-2</v>
      </c>
      <c r="H76" s="311">
        <f t="shared" ref="H76:M76" si="49">IF(H75=0,"",H75-G75)</f>
        <v>0.18877182517997249</v>
      </c>
      <c r="I76" s="311">
        <f t="shared" si="49"/>
        <v>0.22104009393094326</v>
      </c>
      <c r="J76" s="311">
        <f t="shared" si="49"/>
        <v>0.21001311558127667</v>
      </c>
      <c r="K76" s="311">
        <f t="shared" si="49"/>
        <v>0.1640787576253333</v>
      </c>
      <c r="L76" s="311">
        <f t="shared" si="49"/>
        <v>9.4896258701016367E-2</v>
      </c>
      <c r="M76" s="311">
        <f t="shared" si="49"/>
        <v>2.4003535219691674E-2</v>
      </c>
      <c r="N76" s="311"/>
      <c r="O76" s="311"/>
      <c r="P76" s="311"/>
      <c r="Q76" s="311"/>
      <c r="R76" s="311"/>
      <c r="T76" s="106"/>
      <c r="U76" s="106"/>
    </row>
    <row r="77" spans="2:21" s="152" customFormat="1" ht="18" customHeight="1">
      <c r="B77" s="106"/>
      <c r="C77" s="106"/>
      <c r="D77" s="106"/>
      <c r="E77" s="106"/>
      <c r="F77" s="308">
        <v>8</v>
      </c>
      <c r="G77" s="309">
        <v>7.8415558161548882E-2</v>
      </c>
      <c r="H77" s="309">
        <v>0.23387057539208511</v>
      </c>
      <c r="I77" s="309">
        <v>0.42326059304843688</v>
      </c>
      <c r="J77" s="309">
        <v>0.61578871541241065</v>
      </c>
      <c r="K77" s="309">
        <v>0.78549634280051417</v>
      </c>
      <c r="L77" s="309">
        <v>0.91186884326661577</v>
      </c>
      <c r="M77" s="309">
        <v>0.98253604381178528</v>
      </c>
      <c r="N77" s="309">
        <v>1</v>
      </c>
      <c r="O77" s="309"/>
      <c r="P77" s="309"/>
      <c r="Q77" s="309"/>
      <c r="R77" s="309"/>
      <c r="T77" s="106"/>
      <c r="U77" s="106"/>
    </row>
    <row r="78" spans="2:21" s="152" customFormat="1" ht="18" customHeight="1">
      <c r="B78" s="106"/>
      <c r="C78" s="106"/>
      <c r="D78" s="106"/>
      <c r="E78" s="106"/>
      <c r="F78" s="310"/>
      <c r="G78" s="311">
        <f>IF(G77=0,"",G77)</f>
        <v>7.8415558161548882E-2</v>
      </c>
      <c r="H78" s="311">
        <f t="shared" ref="H78:N78" si="50">IF(H77=0,"",H77-G77)</f>
        <v>0.15545501723053623</v>
      </c>
      <c r="I78" s="311">
        <f t="shared" si="50"/>
        <v>0.18939001765635177</v>
      </c>
      <c r="J78" s="311">
        <f t="shared" si="50"/>
        <v>0.19252812236397376</v>
      </c>
      <c r="K78" s="311">
        <f t="shared" si="50"/>
        <v>0.16970762738810352</v>
      </c>
      <c r="L78" s="311">
        <f t="shared" si="50"/>
        <v>0.1263725004661016</v>
      </c>
      <c r="M78" s="311">
        <f t="shared" si="50"/>
        <v>7.0667200545169506E-2</v>
      </c>
      <c r="N78" s="311">
        <f t="shared" si="50"/>
        <v>1.7463956188214724E-2</v>
      </c>
      <c r="O78" s="311"/>
      <c r="P78" s="311"/>
      <c r="Q78" s="311"/>
      <c r="R78" s="311"/>
      <c r="T78" s="106"/>
      <c r="U78" s="106"/>
    </row>
    <row r="79" spans="2:21" s="152" customFormat="1" ht="18" customHeight="1">
      <c r="B79" s="106"/>
      <c r="C79" s="106"/>
      <c r="D79" s="106"/>
      <c r="E79" s="106"/>
      <c r="F79" s="308">
        <v>9</v>
      </c>
      <c r="G79" s="309">
        <v>6.4820314695812287E-2</v>
      </c>
      <c r="H79" s="309">
        <v>0.1951932691978725</v>
      </c>
      <c r="I79" s="309">
        <v>0.35836879379464348</v>
      </c>
      <c r="J79" s="309">
        <v>0.5316027797674967</v>
      </c>
      <c r="K79" s="309">
        <v>0.69539774425140954</v>
      </c>
      <c r="L79" s="309">
        <v>0.83325158843060254</v>
      </c>
      <c r="M79" s="309">
        <v>0.93260704678490858</v>
      </c>
      <c r="N79" s="309">
        <v>0.98683151472738639</v>
      </c>
      <c r="O79" s="309">
        <v>1</v>
      </c>
      <c r="P79" s="309"/>
      <c r="Q79" s="309"/>
      <c r="R79" s="309"/>
      <c r="T79" s="106"/>
      <c r="U79" s="106"/>
    </row>
    <row r="80" spans="2:21" s="152" customFormat="1" ht="18" customHeight="1">
      <c r="B80" s="106"/>
      <c r="C80" s="106"/>
      <c r="D80" s="106"/>
      <c r="E80" s="106"/>
      <c r="F80" s="310"/>
      <c r="G80" s="311">
        <f>IF(G79=0,"",G79)</f>
        <v>6.4820314695812287E-2</v>
      </c>
      <c r="H80" s="311">
        <f t="shared" ref="H80:O80" si="51">IF(H79=0,"",H79-G79)</f>
        <v>0.13037295450206021</v>
      </c>
      <c r="I80" s="311">
        <f t="shared" si="51"/>
        <v>0.16317552459677098</v>
      </c>
      <c r="J80" s="311">
        <f t="shared" si="51"/>
        <v>0.17323398597285322</v>
      </c>
      <c r="K80" s="311">
        <f t="shared" si="51"/>
        <v>0.16379496448391284</v>
      </c>
      <c r="L80" s="311">
        <f t="shared" si="51"/>
        <v>0.137853844179193</v>
      </c>
      <c r="M80" s="311">
        <f t="shared" si="51"/>
        <v>9.9355458354306037E-2</v>
      </c>
      <c r="N80" s="311">
        <f t="shared" si="51"/>
        <v>5.4224467942477816E-2</v>
      </c>
      <c r="O80" s="311">
        <f t="shared" si="51"/>
        <v>1.3168485272613606E-2</v>
      </c>
      <c r="P80" s="311"/>
      <c r="Q80" s="311"/>
      <c r="R80" s="311"/>
      <c r="T80" s="106"/>
      <c r="U80" s="106"/>
    </row>
    <row r="81" spans="2:26" s="152" customFormat="1" ht="18" customHeight="1">
      <c r="B81" s="106"/>
      <c r="C81" s="106"/>
      <c r="D81" s="106"/>
      <c r="E81" s="106"/>
      <c r="F81" s="308">
        <v>10</v>
      </c>
      <c r="G81" s="309">
        <v>5.4633068574999055E-2</v>
      </c>
      <c r="H81" s="309">
        <v>0.16568806319823448</v>
      </c>
      <c r="I81" s="309">
        <v>0.30739951439543356</v>
      </c>
      <c r="J81" s="309">
        <v>0.46241218185462452</v>
      </c>
      <c r="K81" s="309">
        <v>0.61578871541241065</v>
      </c>
      <c r="L81" s="309">
        <v>0.75445918364107956</v>
      </c>
      <c r="M81" s="309">
        <v>0.86754142119596922</v>
      </c>
      <c r="N81" s="309">
        <v>0.94713525875242099</v>
      </c>
      <c r="O81" s="309">
        <v>0.98978284326657173</v>
      </c>
      <c r="P81" s="309">
        <v>1</v>
      </c>
      <c r="Q81" s="309"/>
      <c r="R81" s="309"/>
      <c r="T81" s="106"/>
      <c r="U81" s="106"/>
    </row>
    <row r="82" spans="2:26" s="152" customFormat="1" ht="18" customHeight="1">
      <c r="B82" s="106"/>
      <c r="C82" s="106"/>
      <c r="D82" s="106"/>
      <c r="E82" s="106"/>
      <c r="F82" s="310"/>
      <c r="G82" s="311">
        <f>IF(G81=0,"",G81)</f>
        <v>5.4633068574999055E-2</v>
      </c>
      <c r="H82" s="311">
        <f t="shared" ref="H82:P82" si="52">IF(H81=0,"",H81-G81)</f>
        <v>0.11105499462323543</v>
      </c>
      <c r="I82" s="311">
        <f t="shared" si="52"/>
        <v>0.14171145119719908</v>
      </c>
      <c r="J82" s="311">
        <f t="shared" si="52"/>
        <v>0.15501266745919096</v>
      </c>
      <c r="K82" s="311">
        <f t="shared" si="52"/>
        <v>0.15337653355778613</v>
      </c>
      <c r="L82" s="311">
        <f t="shared" si="52"/>
        <v>0.13867046822866891</v>
      </c>
      <c r="M82" s="311">
        <f t="shared" si="52"/>
        <v>0.11308223755488966</v>
      </c>
      <c r="N82" s="311">
        <f t="shared" si="52"/>
        <v>7.9593837556451774E-2</v>
      </c>
      <c r="O82" s="311">
        <f t="shared" si="52"/>
        <v>4.2647584514150738E-2</v>
      </c>
      <c r="P82" s="311">
        <f t="shared" si="52"/>
        <v>1.0217156733428268E-2</v>
      </c>
      <c r="Q82" s="311"/>
      <c r="R82" s="311"/>
      <c r="T82" s="106"/>
      <c r="U82" s="106"/>
    </row>
    <row r="83" spans="2:26" s="152" customFormat="1" ht="18" customHeight="1">
      <c r="B83" s="106"/>
      <c r="C83" s="106"/>
      <c r="D83" s="106"/>
      <c r="E83" s="106"/>
      <c r="F83" s="308">
        <v>11</v>
      </c>
      <c r="G83" s="309">
        <v>4.6783100774842712E-2</v>
      </c>
      <c r="H83" s="309">
        <v>0.14264962321475949</v>
      </c>
      <c r="I83" s="309">
        <v>0.2667569909284554</v>
      </c>
      <c r="J83" s="309">
        <v>0.40548766399780367</v>
      </c>
      <c r="K83" s="309">
        <v>0.54715432762493288</v>
      </c>
      <c r="L83" s="309">
        <v>0.68135548772664556</v>
      </c>
      <c r="M83" s="309">
        <v>0.79903114416759446</v>
      </c>
      <c r="N83" s="309">
        <v>0.89281277046600849</v>
      </c>
      <c r="O83" s="309">
        <v>0.95764459914190136</v>
      </c>
      <c r="P83" s="309">
        <v>0.99188564045045002</v>
      </c>
      <c r="Q83" s="309">
        <v>1</v>
      </c>
      <c r="R83" s="309"/>
      <c r="T83" s="106"/>
      <c r="U83" s="106"/>
    </row>
    <row r="84" spans="2:26" s="152" customFormat="1" ht="18" customHeight="1">
      <c r="B84" s="106"/>
      <c r="C84" s="106"/>
      <c r="D84" s="106"/>
      <c r="E84" s="106"/>
      <c r="F84" s="310"/>
      <c r="G84" s="311">
        <f>IF(G83=0,"",G83)</f>
        <v>4.6783100774842712E-2</v>
      </c>
      <c r="H84" s="311">
        <f t="shared" ref="H84:R86" si="53">IF(H83=0,"",H83-G83)</f>
        <v>9.5866522439916779E-2</v>
      </c>
      <c r="I84" s="311">
        <f t="shared" si="53"/>
        <v>0.1241073677136959</v>
      </c>
      <c r="J84" s="311">
        <f t="shared" si="53"/>
        <v>0.13873067306934828</v>
      </c>
      <c r="K84" s="311">
        <f t="shared" si="53"/>
        <v>0.14166666362712921</v>
      </c>
      <c r="L84" s="311">
        <f t="shared" si="53"/>
        <v>0.13420116010171268</v>
      </c>
      <c r="M84" s="311">
        <f t="shared" si="53"/>
        <v>0.11767565644094891</v>
      </c>
      <c r="N84" s="311">
        <f t="shared" si="53"/>
        <v>9.3781626298414023E-2</v>
      </c>
      <c r="O84" s="311">
        <f t="shared" si="53"/>
        <v>6.4831828675892877E-2</v>
      </c>
      <c r="P84" s="311">
        <f t="shared" si="53"/>
        <v>3.4241041308548659E-2</v>
      </c>
      <c r="Q84" s="311">
        <f t="shared" si="53"/>
        <v>8.1143595495499765E-3</v>
      </c>
      <c r="R84" s="311"/>
      <c r="T84" s="106"/>
      <c r="U84" s="106"/>
    </row>
    <row r="85" spans="2:26" s="152" customFormat="1" ht="18" customHeight="1">
      <c r="B85" s="106"/>
      <c r="C85" s="106"/>
      <c r="D85" s="106"/>
      <c r="E85" s="106"/>
      <c r="F85" s="308">
        <v>12</v>
      </c>
      <c r="G85" s="309">
        <v>4.0592989539536384E-2</v>
      </c>
      <c r="H85" s="309">
        <v>0.12429830933749775</v>
      </c>
      <c r="I85" s="309">
        <v>0.23387057539208511</v>
      </c>
      <c r="J85" s="309">
        <v>0.35836879379464348</v>
      </c>
      <c r="K85" s="309">
        <v>0.48846505127665363</v>
      </c>
      <c r="L85" s="309">
        <v>0.61578871541241065</v>
      </c>
      <c r="M85" s="309">
        <v>0.73286195878029914</v>
      </c>
      <c r="N85" s="309">
        <v>0.83325158843060254</v>
      </c>
      <c r="O85" s="309">
        <v>0.91186884326661577</v>
      </c>
      <c r="P85" s="309">
        <v>0.96545426680288771</v>
      </c>
      <c r="Q85" s="309">
        <v>0.99342936865787923</v>
      </c>
      <c r="R85" s="309">
        <v>1</v>
      </c>
      <c r="T85" s="106"/>
      <c r="U85" s="106"/>
    </row>
    <row r="86" spans="2:26" s="152" customFormat="1" ht="18" customHeight="1">
      <c r="B86" s="106"/>
      <c r="C86" s="106"/>
      <c r="D86" s="106"/>
      <c r="E86" s="106"/>
      <c r="F86" s="310"/>
      <c r="G86" s="311">
        <f>IF(G85=0,"",G85)</f>
        <v>4.0592989539536384E-2</v>
      </c>
      <c r="H86" s="311">
        <f t="shared" ref="H86:Q86" si="54">IF(H85=0,"",H85-G85)</f>
        <v>8.3705319797961364E-2</v>
      </c>
      <c r="I86" s="311">
        <f t="shared" si="54"/>
        <v>0.10957226605458736</v>
      </c>
      <c r="J86" s="311">
        <f t="shared" si="54"/>
        <v>0.12449821840255837</v>
      </c>
      <c r="K86" s="311">
        <f t="shared" si="54"/>
        <v>0.13009625748201015</v>
      </c>
      <c r="L86" s="311">
        <f t="shared" si="54"/>
        <v>0.12732366413575702</v>
      </c>
      <c r="M86" s="311">
        <f t="shared" si="54"/>
        <v>0.11707324336788849</v>
      </c>
      <c r="N86" s="311">
        <f t="shared" si="54"/>
        <v>0.1003896296503034</v>
      </c>
      <c r="O86" s="311">
        <f t="shared" si="54"/>
        <v>7.8617254836013228E-2</v>
      </c>
      <c r="P86" s="311">
        <f t="shared" si="54"/>
        <v>5.3585423536271937E-2</v>
      </c>
      <c r="Q86" s="311">
        <f t="shared" si="54"/>
        <v>2.7975101854991524E-2</v>
      </c>
      <c r="R86" s="311">
        <f t="shared" si="53"/>
        <v>6.5706313421207696E-3</v>
      </c>
      <c r="T86" s="106"/>
      <c r="U86" s="106"/>
    </row>
    <row r="87" spans="2:26" s="152" customFormat="1" ht="18" customHeight="1">
      <c r="B87" s="106"/>
      <c r="C87" s="106"/>
      <c r="D87" s="106"/>
      <c r="E87" s="106"/>
      <c r="F87" s="157"/>
      <c r="G87" s="158"/>
      <c r="H87" s="158"/>
      <c r="I87" s="158"/>
      <c r="J87" s="158"/>
      <c r="K87" s="158"/>
      <c r="L87" s="158"/>
      <c r="M87" s="158"/>
      <c r="N87" s="158"/>
      <c r="O87" s="158"/>
      <c r="P87" s="158"/>
      <c r="Q87" s="158"/>
      <c r="R87" s="158"/>
      <c r="T87" s="106"/>
      <c r="U87" s="106"/>
    </row>
    <row r="88" spans="2:26" s="152" customFormat="1" ht="18" customHeight="1">
      <c r="B88" s="106"/>
      <c r="C88" s="106"/>
      <c r="D88" s="106"/>
      <c r="E88" s="106"/>
      <c r="F88" s="159"/>
      <c r="G88" s="160"/>
      <c r="H88" s="160"/>
      <c r="I88" s="160"/>
      <c r="J88" s="160"/>
      <c r="K88" s="160"/>
      <c r="L88" s="160"/>
      <c r="M88" s="160"/>
      <c r="N88" s="160"/>
      <c r="O88" s="160"/>
      <c r="P88" s="160"/>
      <c r="Q88" s="160"/>
      <c r="R88" s="160"/>
      <c r="T88" s="106"/>
      <c r="U88" s="106"/>
    </row>
    <row r="89" spans="2:26" s="152" customFormat="1" ht="18" customHeight="1">
      <c r="B89" s="106"/>
      <c r="C89" s="106"/>
      <c r="D89" s="106"/>
      <c r="E89" s="106"/>
      <c r="F89" s="161"/>
      <c r="G89" s="162"/>
      <c r="H89" s="162"/>
      <c r="I89" s="162"/>
      <c r="J89" s="162"/>
      <c r="K89" s="162"/>
      <c r="L89" s="162"/>
      <c r="M89" s="162"/>
      <c r="N89" s="162"/>
      <c r="O89" s="162"/>
      <c r="P89" s="162"/>
      <c r="Q89" s="162"/>
      <c r="R89" s="162"/>
      <c r="T89" s="106"/>
      <c r="U89" s="106"/>
    </row>
    <row r="90" spans="2:26" s="152" customFormat="1" ht="18" customHeight="1">
      <c r="B90" s="106"/>
      <c r="C90" s="106"/>
      <c r="D90" s="106"/>
      <c r="E90" s="106"/>
      <c r="F90" s="159"/>
      <c r="G90" s="160"/>
      <c r="H90" s="160"/>
      <c r="I90" s="160"/>
      <c r="J90" s="160"/>
      <c r="K90" s="160"/>
      <c r="L90" s="160"/>
      <c r="M90" s="160"/>
      <c r="N90" s="160"/>
      <c r="O90" s="160"/>
      <c r="P90" s="160"/>
      <c r="Q90" s="160"/>
      <c r="R90" s="160"/>
      <c r="T90" s="106"/>
      <c r="U90" s="106"/>
    </row>
    <row r="91" spans="2:26" s="152" customFormat="1" ht="18" customHeight="1">
      <c r="B91" s="106"/>
      <c r="C91" s="106"/>
      <c r="D91" s="106"/>
      <c r="E91" s="106"/>
      <c r="F91" s="161"/>
      <c r="G91" s="162"/>
      <c r="H91" s="162"/>
      <c r="I91" s="162"/>
      <c r="J91" s="162"/>
      <c r="K91" s="162"/>
      <c r="L91" s="162"/>
      <c r="M91" s="162"/>
      <c r="N91" s="162"/>
      <c r="O91" s="162"/>
      <c r="P91" s="162"/>
      <c r="Q91" s="162"/>
      <c r="R91" s="162"/>
      <c r="T91" s="106"/>
      <c r="U91" s="106"/>
    </row>
    <row r="92" spans="2:26" s="152" customFormat="1" ht="18" customHeight="1">
      <c r="B92" s="106"/>
      <c r="C92" s="106"/>
      <c r="D92" s="106"/>
      <c r="E92" s="106"/>
      <c r="F92" s="159"/>
      <c r="G92" s="160"/>
      <c r="H92" s="160"/>
      <c r="I92" s="160"/>
      <c r="J92" s="160"/>
      <c r="K92" s="160"/>
      <c r="L92" s="160"/>
      <c r="M92" s="160"/>
      <c r="N92" s="160"/>
      <c r="O92" s="160"/>
      <c r="P92" s="160"/>
      <c r="Q92" s="160"/>
      <c r="R92" s="160"/>
      <c r="T92" s="106"/>
      <c r="U92" s="106"/>
    </row>
    <row r="93" spans="2:26" s="152" customFormat="1" ht="18" customHeight="1">
      <c r="B93" s="106"/>
      <c r="C93" s="106"/>
      <c r="D93" s="106"/>
      <c r="E93" s="106"/>
      <c r="F93" s="161"/>
      <c r="G93" s="162"/>
      <c r="H93" s="162"/>
      <c r="I93" s="162"/>
      <c r="J93" s="162"/>
      <c r="K93" s="162"/>
      <c r="L93" s="162"/>
      <c r="M93" s="162"/>
      <c r="N93" s="162"/>
      <c r="O93" s="162"/>
      <c r="P93" s="162"/>
      <c r="Q93" s="162"/>
      <c r="R93" s="162"/>
      <c r="T93" s="106"/>
      <c r="U93" s="106"/>
    </row>
    <row r="94" spans="2:26" s="152" customFormat="1" ht="18" customHeight="1">
      <c r="B94" s="106"/>
      <c r="C94" s="106"/>
      <c r="D94" s="106"/>
      <c r="E94" s="106"/>
      <c r="F94" s="159"/>
      <c r="G94" s="160"/>
      <c r="H94" s="160"/>
      <c r="I94" s="160"/>
      <c r="J94" s="160"/>
      <c r="K94" s="160"/>
      <c r="L94" s="160"/>
      <c r="M94" s="160"/>
      <c r="N94" s="160"/>
      <c r="O94" s="160"/>
      <c r="P94" s="160"/>
      <c r="Q94" s="160"/>
      <c r="R94" s="160"/>
      <c r="T94" s="106"/>
      <c r="U94" s="106"/>
    </row>
    <row r="95" spans="2:26" s="152" customFormat="1" ht="18" customHeight="1">
      <c r="B95" s="106"/>
      <c r="C95" s="106"/>
      <c r="D95" s="106"/>
      <c r="E95" s="106"/>
      <c r="F95" s="106"/>
      <c r="T95" s="106"/>
      <c r="U95" s="106"/>
      <c r="V95" s="106"/>
      <c r="W95" s="106"/>
      <c r="X95" s="106"/>
      <c r="Y95" s="106"/>
      <c r="Z95" s="106"/>
    </row>
    <row r="96" spans="2:26" s="152" customFormat="1" ht="18" customHeight="1">
      <c r="B96" s="106"/>
      <c r="C96" s="106"/>
      <c r="D96" s="106"/>
      <c r="E96" s="106"/>
      <c r="F96" s="106"/>
      <c r="T96" s="106"/>
      <c r="U96" s="106"/>
      <c r="V96" s="106"/>
      <c r="W96" s="106"/>
      <c r="X96" s="106"/>
      <c r="Y96" s="106"/>
      <c r="Z96" s="106"/>
    </row>
    <row r="97" spans="2:26" s="152" customFormat="1" ht="18" customHeight="1">
      <c r="B97" s="106"/>
      <c r="C97" s="106"/>
      <c r="D97" s="106"/>
      <c r="E97" s="106"/>
      <c r="F97" s="106"/>
      <c r="T97" s="106"/>
      <c r="U97" s="106"/>
      <c r="V97" s="106"/>
      <c r="W97" s="106"/>
      <c r="X97" s="106"/>
      <c r="Y97" s="106"/>
      <c r="Z97" s="106"/>
    </row>
    <row r="98" spans="2:26" s="152" customFormat="1" ht="18" customHeight="1">
      <c r="B98" s="106"/>
      <c r="C98" s="106"/>
      <c r="D98" s="106"/>
      <c r="E98" s="106"/>
      <c r="F98" s="106"/>
      <c r="T98" s="106"/>
      <c r="U98" s="106"/>
      <c r="V98" s="106"/>
      <c r="W98" s="106"/>
      <c r="X98" s="106"/>
      <c r="Y98" s="106"/>
      <c r="Z98" s="106"/>
    </row>
    <row r="99" spans="2:26" s="152" customFormat="1" ht="18" customHeight="1">
      <c r="B99" s="106"/>
      <c r="C99" s="106"/>
      <c r="D99" s="106"/>
      <c r="E99" s="106"/>
      <c r="F99" s="106"/>
      <c r="G99" s="163"/>
      <c r="H99" s="163"/>
      <c r="I99" s="163"/>
      <c r="J99" s="163"/>
      <c r="K99" s="163"/>
      <c r="L99" s="163"/>
      <c r="N99" s="163"/>
      <c r="O99" s="163"/>
      <c r="P99" s="163"/>
      <c r="Q99" s="163"/>
      <c r="T99" s="106"/>
      <c r="U99" s="106"/>
      <c r="V99" s="106"/>
      <c r="W99" s="106"/>
      <c r="X99" s="106"/>
      <c r="Y99" s="106"/>
      <c r="Z99" s="106"/>
    </row>
    <row r="100" spans="2:26" s="152" customFormat="1" ht="18" customHeight="1">
      <c r="B100" s="106"/>
      <c r="C100" s="106"/>
      <c r="D100" s="106"/>
      <c r="E100" s="106"/>
      <c r="F100" s="106"/>
      <c r="G100" s="164"/>
      <c r="H100" s="165"/>
      <c r="I100" s="165"/>
      <c r="J100" s="165"/>
      <c r="K100" s="165"/>
      <c r="L100" s="163"/>
      <c r="N100" s="165"/>
      <c r="O100" s="165"/>
      <c r="P100" s="165"/>
      <c r="Q100" s="163"/>
      <c r="T100" s="106"/>
      <c r="U100" s="106"/>
      <c r="V100" s="106"/>
      <c r="W100" s="106"/>
      <c r="X100" s="106"/>
      <c r="Y100" s="106"/>
      <c r="Z100" s="106"/>
    </row>
    <row r="101" spans="2:26" s="152" customFormat="1" ht="18" customHeight="1">
      <c r="B101" s="106"/>
      <c r="C101" s="106"/>
      <c r="D101" s="106"/>
      <c r="E101" s="106"/>
      <c r="F101" s="106"/>
      <c r="G101" s="166"/>
      <c r="H101" s="166"/>
      <c r="I101" s="166"/>
      <c r="J101" s="166"/>
      <c r="K101" s="166"/>
      <c r="L101" s="166"/>
      <c r="N101" s="166"/>
      <c r="O101" s="166"/>
      <c r="P101" s="166"/>
      <c r="Q101" s="166"/>
      <c r="T101" s="106"/>
      <c r="U101" s="106"/>
      <c r="V101" s="106"/>
      <c r="W101" s="106"/>
      <c r="X101" s="106"/>
      <c r="Y101" s="106"/>
      <c r="Z101" s="106"/>
    </row>
    <row r="102" spans="2:26" s="152" customFormat="1" ht="18" customHeight="1">
      <c r="B102" s="106"/>
      <c r="C102" s="106"/>
      <c r="D102" s="106"/>
      <c r="E102" s="106"/>
      <c r="F102" s="106"/>
      <c r="G102" s="163"/>
      <c r="H102" s="163"/>
      <c r="I102" s="163"/>
      <c r="J102" s="163"/>
      <c r="K102" s="163"/>
      <c r="L102" s="163"/>
      <c r="N102" s="163"/>
      <c r="O102" s="163"/>
      <c r="P102" s="163"/>
      <c r="Q102" s="163"/>
      <c r="T102" s="106"/>
      <c r="U102" s="106"/>
      <c r="V102" s="106"/>
      <c r="W102" s="106"/>
      <c r="X102" s="106"/>
      <c r="Y102" s="106"/>
      <c r="Z102" s="106"/>
    </row>
    <row r="103" spans="2:26" s="152" customFormat="1" ht="18" customHeight="1">
      <c r="B103" s="106"/>
      <c r="C103" s="106"/>
      <c r="D103" s="106"/>
      <c r="E103" s="106"/>
      <c r="F103" s="106"/>
      <c r="T103" s="106"/>
      <c r="U103" s="106"/>
      <c r="V103" s="106"/>
      <c r="W103" s="106"/>
      <c r="X103" s="106"/>
      <c r="Y103" s="106"/>
      <c r="Z103" s="106"/>
    </row>
    <row r="104" spans="2:26" s="152" customFormat="1" ht="18" customHeight="1">
      <c r="B104" s="106"/>
      <c r="C104" s="106"/>
      <c r="D104" s="106"/>
      <c r="E104" s="106"/>
      <c r="F104" s="106"/>
      <c r="T104" s="106"/>
      <c r="U104" s="106"/>
      <c r="V104" s="106"/>
      <c r="W104" s="106"/>
      <c r="X104" s="106"/>
      <c r="Y104" s="106"/>
      <c r="Z104" s="106"/>
    </row>
    <row r="105" spans="2:26" s="152" customFormat="1" ht="18" customHeight="1">
      <c r="B105" s="106"/>
      <c r="C105" s="106"/>
      <c r="D105" s="106"/>
      <c r="E105" s="106"/>
      <c r="F105" s="106"/>
      <c r="T105" s="106"/>
      <c r="U105" s="106"/>
      <c r="V105" s="106"/>
      <c r="W105" s="106"/>
      <c r="X105" s="106"/>
      <c r="Y105" s="106"/>
      <c r="Z105" s="106"/>
    </row>
    <row r="106" spans="2:26" s="152" customFormat="1" ht="18" customHeight="1">
      <c r="B106" s="106"/>
      <c r="C106" s="106"/>
      <c r="D106" s="106"/>
      <c r="E106" s="106"/>
      <c r="F106" s="106"/>
      <c r="T106" s="106"/>
      <c r="U106" s="106"/>
      <c r="V106" s="106"/>
      <c r="W106" s="106"/>
      <c r="X106" s="106"/>
      <c r="Y106" s="106"/>
      <c r="Z106" s="106"/>
    </row>
    <row r="107" spans="2:26" s="152" customFormat="1" ht="18" customHeight="1">
      <c r="B107" s="106"/>
      <c r="C107" s="106"/>
      <c r="D107" s="106"/>
      <c r="E107" s="106"/>
      <c r="F107" s="106"/>
      <c r="T107" s="106"/>
      <c r="U107" s="106"/>
      <c r="V107" s="106"/>
      <c r="W107" s="106"/>
      <c r="X107" s="106"/>
      <c r="Y107" s="106"/>
      <c r="Z107" s="106"/>
    </row>
    <row r="108" spans="2:26" s="152" customFormat="1" ht="18" customHeight="1">
      <c r="B108" s="106"/>
      <c r="C108" s="106"/>
      <c r="D108" s="106"/>
      <c r="E108" s="106"/>
      <c r="F108" s="106"/>
      <c r="T108" s="106"/>
      <c r="U108" s="106"/>
      <c r="V108" s="106"/>
      <c r="W108" s="106"/>
      <c r="X108" s="106"/>
      <c r="Y108" s="106"/>
      <c r="Z108" s="106"/>
    </row>
    <row r="109" spans="2:26" s="152" customFormat="1" ht="18" customHeight="1">
      <c r="B109" s="106"/>
      <c r="C109" s="106"/>
      <c r="D109" s="106"/>
      <c r="E109" s="106"/>
      <c r="F109" s="106"/>
      <c r="T109" s="106"/>
      <c r="U109" s="106"/>
      <c r="V109" s="106"/>
      <c r="W109" s="106"/>
      <c r="X109" s="106"/>
      <c r="Y109" s="106"/>
      <c r="Z109" s="106"/>
    </row>
    <row r="110" spans="2:26" s="152" customFormat="1" ht="18" customHeight="1">
      <c r="B110" s="106"/>
      <c r="C110" s="106"/>
      <c r="D110" s="106"/>
      <c r="E110" s="106"/>
      <c r="F110" s="106"/>
      <c r="T110" s="106"/>
      <c r="U110" s="106"/>
      <c r="V110" s="106"/>
      <c r="W110" s="106"/>
      <c r="X110" s="106"/>
      <c r="Y110" s="106"/>
      <c r="Z110" s="106"/>
    </row>
    <row r="111" spans="2:26" ht="18" customHeight="1"/>
    <row r="112" spans="2:26" ht="18" customHeight="1"/>
    <row r="113" ht="18" customHeight="1"/>
    <row r="114" ht="18" customHeight="1"/>
    <row r="115" ht="18" customHeight="1"/>
    <row r="116" ht="18" customHeight="1"/>
    <row r="117" ht="18" customHeight="1"/>
    <row r="118" ht="18" customHeight="1"/>
    <row r="119" ht="18" customHeight="1"/>
  </sheetData>
  <mergeCells count="90">
    <mergeCell ref="B30:B31"/>
    <mergeCell ref="C30:C31"/>
    <mergeCell ref="D30:D31"/>
    <mergeCell ref="E30:E31"/>
    <mergeCell ref="F30:F31"/>
    <mergeCell ref="B32:B33"/>
    <mergeCell ref="C32:C33"/>
    <mergeCell ref="D32:D33"/>
    <mergeCell ref="E32:E33"/>
    <mergeCell ref="F32:F33"/>
    <mergeCell ref="B34:B35"/>
    <mergeCell ref="C34:C35"/>
    <mergeCell ref="D34:D35"/>
    <mergeCell ref="E34:E35"/>
    <mergeCell ref="F34:F35"/>
    <mergeCell ref="B28:B29"/>
    <mergeCell ref="C28:C29"/>
    <mergeCell ref="D28:D29"/>
    <mergeCell ref="E28:E29"/>
    <mergeCell ref="F28:F29"/>
    <mergeCell ref="B26:B27"/>
    <mergeCell ref="C26:C27"/>
    <mergeCell ref="D26:D27"/>
    <mergeCell ref="E26:E27"/>
    <mergeCell ref="F26:F27"/>
    <mergeCell ref="B36:B37"/>
    <mergeCell ref="C36:C37"/>
    <mergeCell ref="D36:D37"/>
    <mergeCell ref="E36:E37"/>
    <mergeCell ref="F36:F37"/>
    <mergeCell ref="D10:D11"/>
    <mergeCell ref="E10:E11"/>
    <mergeCell ref="F10:F11"/>
    <mergeCell ref="F14:F15"/>
    <mergeCell ref="B12:B13"/>
    <mergeCell ref="C12:C13"/>
    <mergeCell ref="D12:D13"/>
    <mergeCell ref="E12:E13"/>
    <mergeCell ref="F12:F13"/>
    <mergeCell ref="B14:B15"/>
    <mergeCell ref="C14:C15"/>
    <mergeCell ref="D14:D15"/>
    <mergeCell ref="E14:E15"/>
    <mergeCell ref="B10:B11"/>
    <mergeCell ref="C10:C11"/>
    <mergeCell ref="D43:D46"/>
    <mergeCell ref="E43:F44"/>
    <mergeCell ref="E45:F46"/>
    <mergeCell ref="B38:B39"/>
    <mergeCell ref="C38:C39"/>
    <mergeCell ref="D38:D39"/>
    <mergeCell ref="E38:E39"/>
    <mergeCell ref="F38:F39"/>
    <mergeCell ref="C40:C41"/>
    <mergeCell ref="D40:D41"/>
    <mergeCell ref="E40:E41"/>
    <mergeCell ref="F40:F41"/>
    <mergeCell ref="B24:B25"/>
    <mergeCell ref="C24:C25"/>
    <mergeCell ref="D24:D25"/>
    <mergeCell ref="E24:E25"/>
    <mergeCell ref="F24:F25"/>
    <mergeCell ref="B18:B19"/>
    <mergeCell ref="C18:C19"/>
    <mergeCell ref="D18:D19"/>
    <mergeCell ref="E18:E19"/>
    <mergeCell ref="F18:F19"/>
    <mergeCell ref="B20:B21"/>
    <mergeCell ref="C20:C21"/>
    <mergeCell ref="D20:D21"/>
    <mergeCell ref="E20:E21"/>
    <mergeCell ref="F20:F21"/>
    <mergeCell ref="C2:F3"/>
    <mergeCell ref="C4:E5"/>
    <mergeCell ref="F4:F5"/>
    <mergeCell ref="B8:B9"/>
    <mergeCell ref="C8:C9"/>
    <mergeCell ref="D8:D9"/>
    <mergeCell ref="E8:E9"/>
    <mergeCell ref="F8:F9"/>
    <mergeCell ref="B16:B17"/>
    <mergeCell ref="C16:C17"/>
    <mergeCell ref="D16:D17"/>
    <mergeCell ref="E16:E17"/>
    <mergeCell ref="F16:F17"/>
    <mergeCell ref="B22:B23"/>
    <mergeCell ref="C22:C23"/>
    <mergeCell ref="D22:D23"/>
    <mergeCell ref="E22:E23"/>
    <mergeCell ref="F22:F23"/>
  </mergeCells>
  <phoneticPr fontId="22" type="noConversion"/>
  <conditionalFormatting sqref="G9:R9 G11:R11 G13:R13 G15:R15 G17:R17 G19:R19 G21:R21 G23:R23 G25:R25 G27:R27 G29:R29 G31:R31 G33:R33 G35:R35 G37:R37 G39:R39 G41:R41">
    <cfRule type="cellIs" dxfId="2" priority="4" stopIfTrue="1" operator="greaterThan">
      <formula>0</formula>
    </cfRule>
  </conditionalFormatting>
  <printOptions horizontalCentered="1" verticalCentered="1"/>
  <pageMargins left="0.59055118110236227" right="0.39370078740157483" top="0.39370078740157483" bottom="0.39370078740157483" header="0.19685039370078741" footer="0.19685039370078741"/>
  <pageSetup paperSize="8" scale="66" orientation="landscape" verticalDpi="1200" r:id="rId1"/>
  <rowBreaks count="1" manualBreakCount="1">
    <brk id="53" min="2" max="18" man="1"/>
  </rowBreaks>
  <ignoredErrors>
    <ignoredError sqref="R38 I38:M38 I24:I25 J17 M25" formula="1"/>
  </ignoredError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192A62-0900-4BCA-9C08-BFF23BEFF16D}">
  <sheetPr>
    <tabColor theme="9" tint="0.59999389629810485"/>
    <pageSetUpPr autoPageBreaks="0" fitToPage="1"/>
  </sheetPr>
  <dimension ref="B1:U53"/>
  <sheetViews>
    <sheetView showZeros="0" view="pageBreakPreview" zoomScale="90" zoomScaleNormal="85" zoomScaleSheetLayoutView="90" workbookViewId="0">
      <selection activeCell="G29" sqref="G29"/>
    </sheetView>
  </sheetViews>
  <sheetFormatPr defaultColWidth="8.90625" defaultRowHeight="13.8"/>
  <cols>
    <col min="1" max="1" width="2.08984375" style="55" customWidth="1"/>
    <col min="2" max="2" width="31.6328125" style="55" customWidth="1"/>
    <col min="3" max="3" width="22.36328125" style="55" customWidth="1"/>
    <col min="4" max="5" width="12.1796875" style="55" customWidth="1"/>
    <col min="6" max="6" width="2.08984375" style="55" customWidth="1"/>
    <col min="7" max="8" width="6.81640625" style="55" customWidth="1"/>
    <col min="9" max="9" width="8.54296875" style="351" customWidth="1"/>
    <col min="10" max="10" width="6.36328125" style="351" customWidth="1"/>
    <col min="11" max="11" width="10.08984375" style="351" customWidth="1"/>
    <col min="12" max="12" width="7.81640625" style="351" bestFit="1" customWidth="1"/>
    <col min="13" max="13" width="8.54296875" style="351" customWidth="1"/>
    <col min="14" max="14" width="7.81640625" style="351" bestFit="1" customWidth="1"/>
    <col min="15" max="16384" width="8.90625" style="55"/>
  </cols>
  <sheetData>
    <row r="1" spans="2:21" ht="15" customHeight="1">
      <c r="T1" s="55">
        <v>17.25</v>
      </c>
    </row>
    <row r="2" spans="2:21" s="56" customFormat="1" ht="35.25" customHeight="1">
      <c r="B2" s="480" t="s">
        <v>854</v>
      </c>
      <c r="C2" s="481"/>
      <c r="D2" s="481"/>
      <c r="E2" s="482"/>
      <c r="H2" s="57"/>
      <c r="I2" s="352"/>
      <c r="J2" s="352"/>
      <c r="K2" s="352"/>
      <c r="L2" s="352"/>
      <c r="M2" s="352"/>
      <c r="N2" s="352"/>
      <c r="P2" s="58"/>
      <c r="T2" s="57"/>
      <c r="U2" s="57"/>
    </row>
    <row r="3" spans="2:21" s="56" customFormat="1" ht="37.5" customHeight="1">
      <c r="B3" s="483" t="s">
        <v>927</v>
      </c>
      <c r="C3" s="484"/>
      <c r="D3" s="484"/>
      <c r="E3" s="485"/>
      <c r="H3" s="57"/>
      <c r="I3" s="363"/>
      <c r="J3" s="363"/>
      <c r="K3" s="363"/>
      <c r="L3" s="363"/>
      <c r="M3" s="363"/>
      <c r="N3" s="363"/>
      <c r="P3" s="59"/>
      <c r="Q3" s="60"/>
      <c r="S3" s="297"/>
      <c r="T3" s="57"/>
      <c r="U3" s="57"/>
    </row>
    <row r="4" spans="2:21" ht="24.9" customHeight="1">
      <c r="B4" s="486" t="s">
        <v>157</v>
      </c>
      <c r="C4" s="487"/>
      <c r="D4" s="487"/>
      <c r="E4" s="488"/>
    </row>
    <row r="5" spans="2:21" ht="24.9" customHeight="1">
      <c r="B5" s="489" t="s">
        <v>158</v>
      </c>
      <c r="C5" s="490"/>
      <c r="D5" s="490"/>
      <c r="E5" s="491"/>
    </row>
    <row r="6" spans="2:21" ht="19.5" customHeight="1">
      <c r="B6" s="61"/>
      <c r="E6" s="62"/>
      <c r="I6" s="353"/>
      <c r="J6" s="353"/>
      <c r="K6" s="353"/>
      <c r="L6" s="353"/>
      <c r="M6" s="353"/>
      <c r="N6" s="353"/>
    </row>
    <row r="7" spans="2:21" ht="30" customHeight="1">
      <c r="B7" s="478" t="s">
        <v>159</v>
      </c>
      <c r="C7" s="478"/>
      <c r="D7" s="64" t="s">
        <v>160</v>
      </c>
      <c r="E7" s="64" t="s">
        <v>161</v>
      </c>
      <c r="G7" s="63"/>
      <c r="I7" s="355"/>
      <c r="J7" s="355"/>
      <c r="K7" s="356"/>
      <c r="L7" s="355"/>
      <c r="M7" s="355"/>
      <c r="N7" s="355"/>
    </row>
    <row r="8" spans="2:21" ht="20.100000000000001" customHeight="1">
      <c r="B8" s="65" t="s">
        <v>162</v>
      </c>
      <c r="C8" s="65" t="s">
        <v>163</v>
      </c>
      <c r="D8" s="66">
        <v>3.8</v>
      </c>
      <c r="E8" s="67">
        <f>D8*(1+$E$21/100)</f>
        <v>4.6421440178243634</v>
      </c>
      <c r="G8" s="68">
        <f>D8%</f>
        <v>3.7999999999999999E-2</v>
      </c>
      <c r="I8" s="357"/>
      <c r="J8" s="358"/>
      <c r="K8" s="359"/>
      <c r="L8" s="360"/>
      <c r="M8" s="360"/>
      <c r="N8" s="360"/>
    </row>
    <row r="9" spans="2:21" ht="20.100000000000001" customHeight="1">
      <c r="B9" s="65" t="s">
        <v>164</v>
      </c>
      <c r="C9" s="65" t="s">
        <v>165</v>
      </c>
      <c r="D9" s="66">
        <v>1.1200000000000001</v>
      </c>
      <c r="E9" s="67">
        <f>D9*(1+$E$21/100)</f>
        <v>1.3682108684113916</v>
      </c>
      <c r="G9" s="68">
        <f>D9%</f>
        <v>1.1200000000000002E-2</v>
      </c>
      <c r="I9" s="357"/>
      <c r="J9" s="358"/>
      <c r="K9" s="361"/>
      <c r="L9" s="360"/>
      <c r="M9" s="360"/>
      <c r="N9" s="360"/>
    </row>
    <row r="10" spans="2:21" ht="20.100000000000001" customHeight="1">
      <c r="B10" s="65" t="s">
        <v>166</v>
      </c>
      <c r="C10" s="65" t="s">
        <v>167</v>
      </c>
      <c r="D10" s="66">
        <v>0.32</v>
      </c>
      <c r="E10" s="67">
        <f>D10*(1+$E$21/100)</f>
        <v>0.39091739097468325</v>
      </c>
      <c r="G10" s="68">
        <f>D10%</f>
        <v>3.2000000000000002E-3</v>
      </c>
      <c r="I10" s="357"/>
      <c r="J10" s="358"/>
      <c r="K10" s="359"/>
      <c r="L10" s="360"/>
      <c r="M10" s="360"/>
      <c r="N10" s="360"/>
    </row>
    <row r="11" spans="2:21" ht="20.100000000000001" customHeight="1">
      <c r="B11" s="65" t="s">
        <v>168</v>
      </c>
      <c r="C11" s="65" t="s">
        <v>169</v>
      </c>
      <c r="D11" s="66">
        <v>0.5</v>
      </c>
      <c r="E11" s="67">
        <f>D11*(1+$E$21/100)</f>
        <v>0.61080842339794261</v>
      </c>
      <c r="G11" s="68">
        <f>D11%</f>
        <v>5.0000000000000001E-3</v>
      </c>
      <c r="I11" s="357"/>
      <c r="J11" s="358"/>
      <c r="K11" s="359"/>
      <c r="L11" s="360"/>
      <c r="M11" s="360"/>
      <c r="N11" s="360"/>
    </row>
    <row r="12" spans="2:21" ht="20.100000000000001" customHeight="1">
      <c r="B12" s="479" t="s">
        <v>170</v>
      </c>
      <c r="C12" s="479"/>
      <c r="D12" s="69">
        <f>SUM(D8:D11)</f>
        <v>5.74</v>
      </c>
      <c r="E12" s="69">
        <f>SUM(E8:E11)</f>
        <v>7.0120807006083812</v>
      </c>
      <c r="G12" s="68"/>
      <c r="H12" s="70"/>
      <c r="I12" s="353"/>
      <c r="J12" s="353"/>
      <c r="K12" s="353"/>
      <c r="L12" s="353"/>
      <c r="M12" s="353"/>
      <c r="N12" s="353"/>
    </row>
    <row r="13" spans="2:21" ht="30" customHeight="1">
      <c r="B13" s="478" t="s">
        <v>171</v>
      </c>
      <c r="C13" s="478"/>
      <c r="D13" s="71" t="s">
        <v>160</v>
      </c>
      <c r="E13" s="71" t="s">
        <v>161</v>
      </c>
      <c r="G13" s="68"/>
      <c r="H13" s="70"/>
      <c r="I13" s="353"/>
      <c r="J13" s="353"/>
      <c r="K13" s="353"/>
      <c r="L13" s="353"/>
      <c r="M13" s="353"/>
      <c r="N13" s="353"/>
    </row>
    <row r="14" spans="2:21" ht="20.100000000000001" customHeight="1">
      <c r="B14" s="65" t="s">
        <v>172</v>
      </c>
      <c r="C14" s="65" t="s">
        <v>163</v>
      </c>
      <c r="D14" s="66">
        <v>6.64</v>
      </c>
      <c r="E14" s="67">
        <f>D14*(1+$E$21/100)</f>
        <v>8.1115358627246774</v>
      </c>
      <c r="G14" s="68">
        <f>D14%</f>
        <v>6.6400000000000001E-2</v>
      </c>
      <c r="H14" s="70"/>
      <c r="I14" s="357"/>
      <c r="J14" s="358"/>
      <c r="K14" s="359"/>
      <c r="L14" s="360"/>
      <c r="M14" s="360"/>
      <c r="N14" s="360"/>
    </row>
    <row r="15" spans="2:21" ht="20.100000000000001" customHeight="1">
      <c r="B15" s="479" t="s">
        <v>173</v>
      </c>
      <c r="C15" s="479"/>
      <c r="D15" s="69">
        <f>SUM(D14)</f>
        <v>6.64</v>
      </c>
      <c r="E15" s="69">
        <f>SUM(E14)</f>
        <v>8.1115358627246774</v>
      </c>
      <c r="G15" s="68"/>
      <c r="H15" s="70"/>
      <c r="I15" s="353"/>
      <c r="J15" s="353"/>
      <c r="K15" s="353"/>
      <c r="L15" s="353"/>
      <c r="M15" s="353"/>
      <c r="N15" s="353"/>
    </row>
    <row r="16" spans="2:21" ht="30" customHeight="1">
      <c r="B16" s="478" t="s">
        <v>174</v>
      </c>
      <c r="C16" s="478"/>
      <c r="D16" s="71" t="s">
        <v>160</v>
      </c>
      <c r="E16" s="71" t="s">
        <v>161</v>
      </c>
      <c r="G16" s="68"/>
      <c r="H16" s="70"/>
      <c r="I16" s="353"/>
      <c r="J16" s="353"/>
      <c r="K16" s="353"/>
      <c r="L16" s="353"/>
      <c r="M16" s="353"/>
      <c r="N16" s="353"/>
    </row>
    <row r="17" spans="2:14" ht="20.100000000000001" customHeight="1">
      <c r="B17" s="65" t="s">
        <v>175</v>
      </c>
      <c r="C17" s="65" t="s">
        <v>176</v>
      </c>
      <c r="D17" s="66">
        <v>0.65</v>
      </c>
      <c r="E17" s="67">
        <f>D17*(1+$E$21/100)</f>
        <v>0.79405095041732543</v>
      </c>
      <c r="G17" s="68">
        <f>D17%</f>
        <v>6.5000000000000006E-3</v>
      </c>
      <c r="H17" s="70"/>
      <c r="I17" s="357"/>
      <c r="J17" s="358"/>
      <c r="K17" s="359"/>
      <c r="L17" s="360"/>
      <c r="M17" s="360"/>
      <c r="N17" s="360"/>
    </row>
    <row r="18" spans="2:14" ht="20.100000000000001" customHeight="1">
      <c r="B18" s="65" t="s">
        <v>177</v>
      </c>
      <c r="C18" s="65" t="s">
        <v>178</v>
      </c>
      <c r="D18" s="66">
        <v>3</v>
      </c>
      <c r="E18" s="67">
        <f>D18*(1+$E$21/100)</f>
        <v>3.6648505403876559</v>
      </c>
      <c r="G18" s="68">
        <f>D18%</f>
        <v>0.03</v>
      </c>
      <c r="H18" s="70"/>
      <c r="I18" s="357"/>
      <c r="J18" s="358"/>
      <c r="K18" s="359"/>
      <c r="L18" s="360"/>
      <c r="M18" s="360"/>
      <c r="N18" s="360"/>
    </row>
    <row r="19" spans="2:14" ht="20.100000000000001" customHeight="1">
      <c r="B19" s="65" t="s">
        <v>179</v>
      </c>
      <c r="C19" s="348" t="s">
        <v>1380</v>
      </c>
      <c r="D19" s="66">
        <v>4</v>
      </c>
      <c r="E19" s="67">
        <f>D19*(1+$E$21/100)</f>
        <v>4.8864673871835409</v>
      </c>
      <c r="G19" s="68">
        <f>D19%</f>
        <v>0.04</v>
      </c>
      <c r="H19" s="70"/>
      <c r="I19" s="357"/>
      <c r="J19" s="358"/>
      <c r="K19" s="359"/>
      <c r="L19" s="360"/>
      <c r="M19" s="360"/>
      <c r="N19" s="360"/>
    </row>
    <row r="20" spans="2:14" ht="20.100000000000001" customHeight="1">
      <c r="B20" s="479" t="s">
        <v>180</v>
      </c>
      <c r="C20" s="479"/>
      <c r="D20" s="69">
        <f>SUM(D17:D19)</f>
        <v>7.65</v>
      </c>
      <c r="E20" s="69">
        <f>SUM(E17:E19)</f>
        <v>9.3453688779885233</v>
      </c>
      <c r="G20" s="68">
        <f>D20%</f>
        <v>7.6499999999999999E-2</v>
      </c>
      <c r="H20" s="70"/>
      <c r="I20" s="357"/>
      <c r="J20" s="358"/>
      <c r="K20" s="359"/>
      <c r="L20" s="360"/>
      <c r="M20" s="360"/>
      <c r="N20" s="360"/>
    </row>
    <row r="21" spans="2:14" ht="27.75" hidden="1" customHeight="1">
      <c r="B21" s="492" t="s">
        <v>181</v>
      </c>
      <c r="C21" s="492"/>
      <c r="D21" s="72">
        <f>SUM(D12,D15,D20)</f>
        <v>20.03</v>
      </c>
      <c r="E21" s="72">
        <f>G21</f>
        <v>22.161684679588522</v>
      </c>
      <c r="G21" s="73">
        <f>((((1+(G8+G10+G11))*((1+G9)*(1+G14)))/(1-G20))-1)*100</f>
        <v>22.161684679588522</v>
      </c>
      <c r="H21" s="70"/>
    </row>
    <row r="22" spans="2:14" ht="20.100000000000001" hidden="1" customHeight="1">
      <c r="B22" s="74" t="s">
        <v>182</v>
      </c>
      <c r="C22" s="74"/>
      <c r="D22" s="75">
        <f>100-D21</f>
        <v>79.97</v>
      </c>
      <c r="E22" s="76"/>
      <c r="G22" s="73"/>
      <c r="H22" s="70"/>
    </row>
    <row r="23" spans="2:14" ht="20.100000000000001" hidden="1" customHeight="1">
      <c r="B23" s="74"/>
      <c r="C23" s="77"/>
      <c r="D23" s="75">
        <f>SUM(D21:D22)</f>
        <v>100</v>
      </c>
      <c r="E23" s="76"/>
      <c r="G23" s="73"/>
      <c r="H23" s="70"/>
    </row>
    <row r="24" spans="2:14" ht="30" customHeight="1">
      <c r="B24" s="78" t="s">
        <v>183</v>
      </c>
      <c r="C24" s="79"/>
      <c r="D24" s="170">
        <f>D21</f>
        <v>20.03</v>
      </c>
      <c r="E24" s="170">
        <f>ROUND(E21,2)</f>
        <v>22.16</v>
      </c>
      <c r="G24" s="80">
        <f>((((1+D8/100+D10/100+D11/100)*(1+D9/100)*(1+D14/100))/(1-D20/100))-1)*100</f>
        <v>22.161684679588568</v>
      </c>
      <c r="H24" s="63"/>
      <c r="I24" s="362"/>
      <c r="J24" s="362"/>
      <c r="K24" s="362"/>
      <c r="L24" s="362"/>
      <c r="M24" s="362"/>
      <c r="N24" s="362"/>
    </row>
    <row r="25" spans="2:14" ht="24" customHeight="1">
      <c r="B25" s="81"/>
      <c r="C25" s="82"/>
      <c r="D25" s="83">
        <f>ROUND(D24%,4)</f>
        <v>0.20030000000000001</v>
      </c>
      <c r="E25" s="168">
        <f>ROUND(E24%,4)</f>
        <v>0.22159999999999999</v>
      </c>
      <c r="G25" s="73"/>
      <c r="H25" s="70"/>
    </row>
    <row r="26" spans="2:14" ht="18" customHeight="1">
      <c r="B26" s="84" t="s">
        <v>184</v>
      </c>
      <c r="C26" s="85"/>
      <c r="D26" s="85"/>
      <c r="E26" s="86"/>
      <c r="G26" s="87"/>
    </row>
    <row r="27" spans="2:14" ht="18" customHeight="1">
      <c r="B27" s="84" t="s">
        <v>185</v>
      </c>
      <c r="C27" s="85"/>
      <c r="D27" s="85"/>
      <c r="E27" s="86"/>
      <c r="G27" s="88"/>
    </row>
    <row r="28" spans="2:14" ht="18" customHeight="1">
      <c r="B28" s="84" t="s">
        <v>476</v>
      </c>
      <c r="C28" s="85"/>
      <c r="D28" s="85"/>
      <c r="E28" s="89"/>
      <c r="G28" s="88"/>
    </row>
    <row r="29" spans="2:14" ht="18" customHeight="1">
      <c r="B29" s="84" t="s">
        <v>477</v>
      </c>
      <c r="C29" s="85"/>
      <c r="D29" s="85"/>
      <c r="E29" s="62"/>
      <c r="G29" s="90"/>
      <c r="I29" s="354"/>
    </row>
    <row r="30" spans="2:14" ht="18" customHeight="1">
      <c r="B30" s="84"/>
      <c r="C30" s="85"/>
      <c r="D30" s="85"/>
      <c r="E30" s="91"/>
      <c r="G30" s="88"/>
      <c r="I30" s="354"/>
    </row>
    <row r="31" spans="2:14" ht="18" customHeight="1">
      <c r="B31" s="84" t="s">
        <v>186</v>
      </c>
      <c r="C31" s="85"/>
      <c r="D31" s="85"/>
      <c r="E31" s="91"/>
      <c r="G31" s="88"/>
      <c r="I31" s="354"/>
    </row>
    <row r="32" spans="2:14" ht="18" customHeight="1">
      <c r="B32" s="84" t="s">
        <v>187</v>
      </c>
      <c r="C32" s="85"/>
      <c r="D32" s="85"/>
      <c r="E32" s="91"/>
      <c r="G32" s="88"/>
      <c r="I32" s="354"/>
    </row>
    <row r="33" spans="2:7" ht="18" customHeight="1">
      <c r="B33" s="84"/>
      <c r="C33" s="85"/>
      <c r="D33" s="85"/>
      <c r="E33" s="86"/>
    </row>
    <row r="34" spans="2:7" ht="18" customHeight="1">
      <c r="B34" s="84" t="s">
        <v>150</v>
      </c>
      <c r="C34" s="85"/>
      <c r="D34" s="85"/>
      <c r="E34" s="86"/>
    </row>
    <row r="35" spans="2:7" ht="19.5" customHeight="1">
      <c r="B35" s="475"/>
      <c r="C35" s="476"/>
      <c r="D35" s="476"/>
      <c r="E35" s="477"/>
    </row>
    <row r="36" spans="2:7" ht="18" customHeight="1">
      <c r="B36" s="92"/>
      <c r="C36" s="56"/>
      <c r="D36" s="56"/>
      <c r="E36" s="93"/>
    </row>
    <row r="37" spans="2:7" ht="24" customHeight="1">
      <c r="B37" s="81"/>
      <c r="C37" s="56"/>
      <c r="D37" s="94" t="s">
        <v>188</v>
      </c>
      <c r="E37" s="168">
        <f>E38%</f>
        <v>0.22159999999999999</v>
      </c>
      <c r="G37" s="95"/>
    </row>
    <row r="38" spans="2:7" ht="24" customHeight="1">
      <c r="B38" s="81"/>
      <c r="C38" s="56"/>
      <c r="D38" s="56"/>
      <c r="E38" s="167">
        <f>E24</f>
        <v>22.16</v>
      </c>
      <c r="G38" s="95"/>
    </row>
    <row r="39" spans="2:7" ht="18" customHeight="1">
      <c r="B39" s="61"/>
      <c r="E39" s="62"/>
      <c r="G39" s="88"/>
    </row>
    <row r="40" spans="2:7" ht="18" customHeight="1">
      <c r="B40" s="61"/>
      <c r="E40" s="62"/>
      <c r="G40" s="88"/>
    </row>
    <row r="41" spans="2:7" ht="18" customHeight="1">
      <c r="B41" s="61"/>
      <c r="E41" s="62"/>
      <c r="G41" s="88"/>
    </row>
    <row r="42" spans="2:7" ht="18" customHeight="1">
      <c r="B42" s="61"/>
      <c r="E42" s="62"/>
      <c r="G42" s="88"/>
    </row>
    <row r="43" spans="2:7" ht="18" customHeight="1">
      <c r="B43" s="61"/>
      <c r="E43" s="62"/>
      <c r="G43" s="88"/>
    </row>
    <row r="44" spans="2:7" ht="18" customHeight="1">
      <c r="B44" s="61"/>
      <c r="C44" s="96"/>
      <c r="D44" s="97"/>
      <c r="E44" s="62"/>
      <c r="G44" s="88"/>
    </row>
    <row r="45" spans="2:7" ht="18" customHeight="1">
      <c r="B45" s="98"/>
      <c r="C45" s="99"/>
      <c r="D45" s="100"/>
      <c r="E45" s="101"/>
      <c r="G45" s="88"/>
    </row>
    <row r="46" spans="2:7" ht="15" customHeight="1">
      <c r="C46" s="96"/>
      <c r="D46" s="102"/>
      <c r="G46" s="88"/>
    </row>
    <row r="47" spans="2:7" ht="18" customHeight="1">
      <c r="C47" s="96"/>
      <c r="D47" s="102"/>
      <c r="G47" s="88"/>
    </row>
    <row r="48" spans="2:7" ht="18" customHeight="1">
      <c r="G48" s="88"/>
    </row>
    <row r="49" spans="7:7" ht="18" customHeight="1">
      <c r="G49" s="88"/>
    </row>
    <row r="50" spans="7:7" ht="18" customHeight="1">
      <c r="G50" s="88"/>
    </row>
    <row r="51" spans="7:7" ht="18" customHeight="1">
      <c r="G51" s="88"/>
    </row>
    <row r="52" spans="7:7" ht="18" customHeight="1">
      <c r="G52" s="88"/>
    </row>
    <row r="53" spans="7:7" ht="18" customHeight="1">
      <c r="G53" s="88"/>
    </row>
  </sheetData>
  <mergeCells count="12">
    <mergeCell ref="B2:E2"/>
    <mergeCell ref="B3:E3"/>
    <mergeCell ref="B4:E4"/>
    <mergeCell ref="B5:E5"/>
    <mergeCell ref="B21:C21"/>
    <mergeCell ref="B35:E35"/>
    <mergeCell ref="B7:C7"/>
    <mergeCell ref="B12:C12"/>
    <mergeCell ref="B13:C13"/>
    <mergeCell ref="B15:C15"/>
    <mergeCell ref="B16:C16"/>
    <mergeCell ref="B20:C20"/>
  </mergeCells>
  <conditionalFormatting sqref="I24">
    <cfRule type="expression" dxfId="1" priority="2" stopIfTrue="1">
      <formula>#REF!="Não"</formula>
    </cfRule>
  </conditionalFormatting>
  <printOptions horizontalCentered="1"/>
  <pageMargins left="0.59055118110236227" right="0.39370078740157483" top="0.59055118110236227" bottom="0.39370078740157483" header="0.19685039370078741" footer="0.19685039370078741"/>
  <pageSetup paperSize="9" scale="86" orientation="portrait" horizontalDpi="1200" verticalDpi="1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4F36A7-4FE7-4B96-BD09-E284D2B0A680}">
  <sheetPr>
    <tabColor theme="9" tint="0.59999389629810485"/>
    <pageSetUpPr autoPageBreaks="0" fitToPage="1"/>
  </sheetPr>
  <dimension ref="B1:U52"/>
  <sheetViews>
    <sheetView showZeros="0" view="pageBreakPreview" zoomScale="90" zoomScaleNormal="85" zoomScaleSheetLayoutView="90" workbookViewId="0">
      <selection activeCell="I5" sqref="I5"/>
    </sheetView>
  </sheetViews>
  <sheetFormatPr defaultColWidth="8.90625" defaultRowHeight="13.8"/>
  <cols>
    <col min="1" max="1" width="2.08984375" style="55" customWidth="1"/>
    <col min="2" max="2" width="31.6328125" style="55" customWidth="1"/>
    <col min="3" max="3" width="22.36328125" style="55" customWidth="1"/>
    <col min="4" max="5" width="12.1796875" style="55" customWidth="1"/>
    <col min="6" max="6" width="2.08984375" style="55" customWidth="1"/>
    <col min="7" max="7" width="6.81640625" style="55" bestFit="1" customWidth="1"/>
    <col min="8" max="8" width="8.90625" style="55" customWidth="1"/>
    <col min="9" max="9" width="6.1796875" style="351" customWidth="1"/>
    <col min="10" max="10" width="8.453125" style="351" customWidth="1"/>
    <col min="11" max="11" width="7.1796875" style="351" bestFit="1" customWidth="1"/>
    <col min="12" max="12" width="7.81640625" style="351" bestFit="1" customWidth="1"/>
    <col min="13" max="13" width="7.90625" style="351" customWidth="1"/>
    <col min="14" max="14" width="7.81640625" style="351" bestFit="1" customWidth="1"/>
    <col min="15" max="15" width="8.90625" style="351"/>
    <col min="16" max="16384" width="8.90625" style="55"/>
  </cols>
  <sheetData>
    <row r="1" spans="2:21" ht="15" customHeight="1"/>
    <row r="2" spans="2:21" s="56" customFormat="1" ht="37.5" customHeight="1">
      <c r="B2" s="480" t="s">
        <v>854</v>
      </c>
      <c r="C2" s="481"/>
      <c r="D2" s="481"/>
      <c r="E2" s="482"/>
      <c r="H2" s="57"/>
      <c r="I2" s="352"/>
      <c r="J2" s="352"/>
      <c r="K2" s="352"/>
      <c r="L2" s="352"/>
      <c r="M2" s="352"/>
      <c r="N2" s="352"/>
      <c r="O2" s="364"/>
      <c r="P2" s="58"/>
      <c r="Q2" s="57"/>
      <c r="R2" s="57"/>
      <c r="S2" s="57"/>
      <c r="T2" s="57"/>
      <c r="U2" s="57"/>
    </row>
    <row r="3" spans="2:21" s="56" customFormat="1" ht="37.5" customHeight="1">
      <c r="B3" s="483" t="s">
        <v>927</v>
      </c>
      <c r="C3" s="484"/>
      <c r="D3" s="484"/>
      <c r="E3" s="485"/>
      <c r="H3" s="57"/>
      <c r="I3" s="363"/>
      <c r="J3" s="363"/>
      <c r="K3" s="363"/>
      <c r="L3" s="363"/>
      <c r="M3" s="363"/>
      <c r="N3" s="363"/>
      <c r="O3" s="364"/>
      <c r="P3" s="59"/>
      <c r="Q3" s="60"/>
      <c r="S3" s="297"/>
      <c r="T3" s="57"/>
      <c r="U3" s="57"/>
    </row>
    <row r="4" spans="2:21" ht="24.9" customHeight="1">
      <c r="B4" s="486" t="s">
        <v>189</v>
      </c>
      <c r="C4" s="487"/>
      <c r="D4" s="487"/>
      <c r="E4" s="488"/>
    </row>
    <row r="5" spans="2:21" ht="24.9" customHeight="1">
      <c r="B5" s="489" t="s">
        <v>158</v>
      </c>
      <c r="C5" s="490"/>
      <c r="D5" s="490"/>
      <c r="E5" s="491"/>
    </row>
    <row r="6" spans="2:21" ht="20.100000000000001" customHeight="1">
      <c r="B6" s="61"/>
      <c r="E6" s="62"/>
      <c r="I6" s="353"/>
      <c r="J6" s="353"/>
      <c r="K6" s="353"/>
      <c r="L6" s="353"/>
      <c r="M6" s="353"/>
      <c r="N6" s="353"/>
    </row>
    <row r="7" spans="2:21" ht="30" customHeight="1">
      <c r="B7" s="478" t="s">
        <v>159</v>
      </c>
      <c r="C7" s="478"/>
      <c r="D7" s="64" t="s">
        <v>160</v>
      </c>
      <c r="E7" s="64" t="s">
        <v>161</v>
      </c>
      <c r="G7" s="63"/>
      <c r="I7" s="355"/>
      <c r="J7" s="355"/>
      <c r="K7" s="356"/>
      <c r="L7" s="355"/>
      <c r="M7" s="355"/>
      <c r="N7" s="355"/>
    </row>
    <row r="8" spans="2:21" ht="20.100000000000001" customHeight="1">
      <c r="B8" s="65" t="s">
        <v>162</v>
      </c>
      <c r="C8" s="65" t="s">
        <v>163</v>
      </c>
      <c r="D8" s="66">
        <v>3.45</v>
      </c>
      <c r="E8" s="67">
        <f>D8*(1+$E$21/100)</f>
        <v>3.9770926540306171</v>
      </c>
      <c r="G8" s="68">
        <f>D8%</f>
        <v>3.4500000000000003E-2</v>
      </c>
      <c r="I8" s="357"/>
      <c r="J8" s="358"/>
      <c r="K8" s="359"/>
      <c r="L8" s="360"/>
      <c r="M8" s="360"/>
      <c r="N8" s="360"/>
    </row>
    <row r="9" spans="2:21" ht="20.100000000000001" customHeight="1">
      <c r="B9" s="65" t="s">
        <v>164</v>
      </c>
      <c r="C9" s="65" t="s">
        <v>165</v>
      </c>
      <c r="D9" s="66">
        <v>0.85</v>
      </c>
      <c r="E9" s="67">
        <f>D9*(1+$E$21/100)</f>
        <v>0.97986340751478962</v>
      </c>
      <c r="G9" s="68">
        <f>D9%</f>
        <v>8.5000000000000006E-3</v>
      </c>
      <c r="I9" s="357"/>
      <c r="J9" s="358"/>
      <c r="K9" s="359"/>
      <c r="L9" s="360"/>
      <c r="M9" s="360"/>
      <c r="N9" s="360"/>
    </row>
    <row r="10" spans="2:21" ht="20.100000000000001" customHeight="1">
      <c r="B10" s="65" t="s">
        <v>166</v>
      </c>
      <c r="C10" s="65" t="s">
        <v>167</v>
      </c>
      <c r="D10" s="66">
        <v>0.48</v>
      </c>
      <c r="E10" s="67">
        <f>D10*(1+$E$21/100)</f>
        <v>0.55333463012599882</v>
      </c>
      <c r="G10" s="68">
        <f>D10%</f>
        <v>4.7999999999999996E-3</v>
      </c>
      <c r="I10" s="357"/>
      <c r="J10" s="358"/>
      <c r="K10" s="359"/>
      <c r="L10" s="360"/>
      <c r="M10" s="360"/>
      <c r="N10" s="360"/>
      <c r="O10" s="365"/>
      <c r="P10" s="104"/>
      <c r="Q10" s="63"/>
    </row>
    <row r="11" spans="2:21" ht="20.100000000000001" customHeight="1">
      <c r="B11" s="65" t="s">
        <v>168</v>
      </c>
      <c r="C11" s="65" t="s">
        <v>169</v>
      </c>
      <c r="D11" s="66">
        <v>0.85</v>
      </c>
      <c r="E11" s="67">
        <f>D11*(1+$E$21/100)</f>
        <v>0.97986340751478962</v>
      </c>
      <c r="G11" s="68">
        <f>D11%</f>
        <v>8.5000000000000006E-3</v>
      </c>
      <c r="I11" s="357"/>
      <c r="J11" s="358"/>
      <c r="K11" s="359"/>
      <c r="L11" s="360"/>
      <c r="M11" s="360"/>
      <c r="N11" s="360"/>
      <c r="O11" s="365"/>
      <c r="P11" s="104"/>
      <c r="Q11" s="63"/>
    </row>
    <row r="12" spans="2:21" ht="20.100000000000001" customHeight="1">
      <c r="B12" s="479" t="s">
        <v>170</v>
      </c>
      <c r="C12" s="479"/>
      <c r="D12" s="69">
        <f>SUM(D8:D11)</f>
        <v>5.629999999999999</v>
      </c>
      <c r="E12" s="69">
        <f>SUM(E8:E11)</f>
        <v>6.4901540991861957</v>
      </c>
      <c r="G12" s="68"/>
      <c r="H12" s="70"/>
      <c r="I12" s="353"/>
      <c r="J12" s="353"/>
      <c r="K12" s="353"/>
      <c r="L12" s="353"/>
      <c r="M12" s="353"/>
      <c r="N12" s="353"/>
    </row>
    <row r="13" spans="2:21" ht="30" customHeight="1">
      <c r="B13" s="478" t="s">
        <v>171</v>
      </c>
      <c r="C13" s="478"/>
      <c r="D13" s="71" t="s">
        <v>160</v>
      </c>
      <c r="E13" s="71" t="s">
        <v>161</v>
      </c>
      <c r="G13" s="68"/>
      <c r="H13" s="70"/>
      <c r="I13" s="353"/>
      <c r="J13" s="353"/>
      <c r="K13" s="353"/>
      <c r="L13" s="353"/>
      <c r="M13" s="353"/>
      <c r="N13" s="353"/>
    </row>
    <row r="14" spans="2:21" ht="20.100000000000001" customHeight="1">
      <c r="B14" s="65" t="s">
        <v>172</v>
      </c>
      <c r="C14" s="65" t="s">
        <v>163</v>
      </c>
      <c r="D14" s="66">
        <v>5.1100000000000003</v>
      </c>
      <c r="E14" s="67">
        <f>D14*(1+$E$21/100)</f>
        <v>5.8907082498830299</v>
      </c>
      <c r="G14" s="68">
        <f>D14%</f>
        <v>5.1100000000000007E-2</v>
      </c>
      <c r="H14" s="70"/>
      <c r="I14" s="357"/>
      <c r="J14" s="358"/>
      <c r="K14" s="359"/>
      <c r="L14" s="360"/>
      <c r="M14" s="360"/>
      <c r="N14" s="360"/>
    </row>
    <row r="15" spans="2:21" ht="20.100000000000001" customHeight="1">
      <c r="B15" s="479" t="s">
        <v>173</v>
      </c>
      <c r="C15" s="479"/>
      <c r="D15" s="69">
        <f>SUM(D14)</f>
        <v>5.1100000000000003</v>
      </c>
      <c r="E15" s="69">
        <f>SUM(E14)</f>
        <v>5.8907082498830299</v>
      </c>
      <c r="G15" s="68"/>
      <c r="H15" s="70"/>
      <c r="I15" s="353"/>
      <c r="J15" s="353"/>
      <c r="K15" s="353"/>
      <c r="L15" s="353"/>
      <c r="M15" s="353"/>
      <c r="N15" s="353"/>
    </row>
    <row r="16" spans="2:21" ht="30" customHeight="1">
      <c r="B16" s="478" t="s">
        <v>174</v>
      </c>
      <c r="C16" s="478"/>
      <c r="D16" s="71" t="s">
        <v>160</v>
      </c>
      <c r="E16" s="71" t="s">
        <v>161</v>
      </c>
      <c r="G16" s="68"/>
      <c r="H16" s="70"/>
      <c r="I16" s="353"/>
      <c r="J16" s="353"/>
      <c r="K16" s="353"/>
      <c r="L16" s="353"/>
      <c r="M16" s="353"/>
      <c r="N16" s="353"/>
    </row>
    <row r="17" spans="2:14" ht="20.100000000000001" customHeight="1">
      <c r="B17" s="65" t="s">
        <v>175</v>
      </c>
      <c r="C17" s="65" t="s">
        <v>176</v>
      </c>
      <c r="D17" s="66">
        <v>0.65</v>
      </c>
      <c r="E17" s="67">
        <f>D17*(1+$E$21/100)</f>
        <v>0.74930731162895681</v>
      </c>
      <c r="G17" s="68">
        <f>D17%</f>
        <v>6.5000000000000006E-3</v>
      </c>
      <c r="H17" s="70"/>
      <c r="I17" s="357"/>
      <c r="J17" s="358"/>
      <c r="K17" s="359"/>
      <c r="L17" s="360"/>
      <c r="M17" s="360"/>
      <c r="N17" s="360"/>
    </row>
    <row r="18" spans="2:14" ht="20.100000000000001" customHeight="1">
      <c r="B18" s="65" t="s">
        <v>177</v>
      </c>
      <c r="C18" s="65" t="s">
        <v>178</v>
      </c>
      <c r="D18" s="66">
        <v>3</v>
      </c>
      <c r="E18" s="67">
        <f>D18*(1+$E$21/100)</f>
        <v>3.4583414382874929</v>
      </c>
      <c r="G18" s="68">
        <f>D18%</f>
        <v>0.03</v>
      </c>
      <c r="H18" s="70"/>
      <c r="I18" s="357"/>
      <c r="J18" s="358"/>
      <c r="K18" s="359"/>
      <c r="L18" s="360"/>
      <c r="M18" s="360"/>
      <c r="N18" s="360"/>
    </row>
    <row r="19" spans="2:14" ht="20.100000000000001" customHeight="1">
      <c r="B19" s="65" t="s">
        <v>179</v>
      </c>
      <c r="C19" s="348" t="s">
        <v>1380</v>
      </c>
      <c r="D19" s="66">
        <v>0</v>
      </c>
      <c r="E19" s="67">
        <f>D19*(1+$E$21/100)</f>
        <v>0</v>
      </c>
      <c r="G19" s="68">
        <f>D19%</f>
        <v>0</v>
      </c>
      <c r="H19" s="70"/>
      <c r="I19" s="357"/>
      <c r="J19" s="358"/>
      <c r="K19" s="359"/>
      <c r="L19" s="360"/>
      <c r="M19" s="360"/>
      <c r="N19" s="360"/>
    </row>
    <row r="20" spans="2:14" ht="20.100000000000001" customHeight="1">
      <c r="B20" s="479" t="s">
        <v>180</v>
      </c>
      <c r="C20" s="479"/>
      <c r="D20" s="69">
        <f>SUM(D17:D19)</f>
        <v>3.65</v>
      </c>
      <c r="E20" s="69">
        <f>SUM(E17:E19)</f>
        <v>4.2076487499164497</v>
      </c>
      <c r="G20" s="68">
        <f>D20%</f>
        <v>3.6499999999999998E-2</v>
      </c>
      <c r="H20" s="70"/>
      <c r="I20" s="357"/>
      <c r="J20" s="358"/>
      <c r="K20" s="359"/>
      <c r="L20" s="360"/>
      <c r="M20" s="360"/>
      <c r="N20" s="360"/>
    </row>
    <row r="21" spans="2:14" ht="27.75" hidden="1" customHeight="1">
      <c r="B21" s="492" t="s">
        <v>181</v>
      </c>
      <c r="C21" s="492"/>
      <c r="D21" s="72">
        <f>SUM(D12,D15,D20)</f>
        <v>14.389999999999999</v>
      </c>
      <c r="E21" s="72">
        <f>G21</f>
        <v>15.278047942916428</v>
      </c>
      <c r="G21" s="73">
        <f>((((1+(G8+G10+G11))*((1+G9)*(1+G14)))/(1-G20))-1)*100</f>
        <v>15.278047942916428</v>
      </c>
      <c r="H21" s="70"/>
    </row>
    <row r="22" spans="2:14" ht="20.100000000000001" hidden="1" customHeight="1">
      <c r="B22" s="74" t="s">
        <v>182</v>
      </c>
      <c r="C22" s="74"/>
      <c r="D22" s="75">
        <f>100-D21</f>
        <v>85.61</v>
      </c>
      <c r="E22" s="76"/>
      <c r="G22" s="73"/>
      <c r="H22" s="70"/>
    </row>
    <row r="23" spans="2:14" ht="20.100000000000001" hidden="1" customHeight="1">
      <c r="B23" s="74"/>
      <c r="C23" s="77"/>
      <c r="D23" s="75">
        <f>SUM(D21:D22)</f>
        <v>100</v>
      </c>
      <c r="E23" s="76"/>
      <c r="G23" s="73"/>
      <c r="H23" s="70"/>
    </row>
    <row r="24" spans="2:14" ht="30" customHeight="1">
      <c r="B24" s="78" t="s">
        <v>183</v>
      </c>
      <c r="C24" s="79"/>
      <c r="D24" s="170">
        <f>D21</f>
        <v>14.389999999999999</v>
      </c>
      <c r="E24" s="170">
        <f>ROUND(E21,2)</f>
        <v>15.28</v>
      </c>
      <c r="G24" s="80">
        <f>((((1+D8/100+D10/100+D11/100)*(1+D9/100)*(1+D14/100))/(1-D20/100))-1)*100</f>
        <v>15.278047942916405</v>
      </c>
      <c r="H24" s="103"/>
      <c r="I24" s="362"/>
      <c r="J24" s="362"/>
      <c r="K24" s="362"/>
      <c r="L24" s="362"/>
      <c r="M24" s="362"/>
      <c r="N24" s="362"/>
    </row>
    <row r="25" spans="2:14" ht="24" customHeight="1">
      <c r="B25" s="81"/>
      <c r="C25" s="82"/>
      <c r="D25" s="105">
        <f>ROUND(D24%,4)</f>
        <v>0.1439</v>
      </c>
      <c r="E25" s="168">
        <f>ROUND(E24%,4)</f>
        <v>0.15279999999999999</v>
      </c>
      <c r="G25" s="73"/>
      <c r="H25" s="70"/>
    </row>
    <row r="26" spans="2:14" ht="18" customHeight="1">
      <c r="B26" s="84" t="s">
        <v>184</v>
      </c>
      <c r="C26" s="85"/>
      <c r="D26" s="85"/>
      <c r="E26" s="86"/>
      <c r="G26" s="87"/>
    </row>
    <row r="27" spans="2:14" ht="18" customHeight="1">
      <c r="B27" s="84" t="s">
        <v>185</v>
      </c>
      <c r="C27" s="85"/>
      <c r="D27" s="85"/>
      <c r="E27" s="86"/>
      <c r="G27" s="88"/>
    </row>
    <row r="28" spans="2:14" ht="18" customHeight="1">
      <c r="B28" s="84" t="s">
        <v>476</v>
      </c>
      <c r="C28" s="85"/>
      <c r="D28" s="85"/>
      <c r="E28" s="89"/>
      <c r="G28" s="88"/>
    </row>
    <row r="29" spans="2:14" ht="18" customHeight="1">
      <c r="B29" s="84" t="s">
        <v>477</v>
      </c>
      <c r="C29" s="85"/>
      <c r="D29" s="85"/>
      <c r="E29" s="62"/>
      <c r="G29" s="90"/>
      <c r="I29" s="354"/>
    </row>
    <row r="30" spans="2:14" ht="18" customHeight="1">
      <c r="B30" s="84"/>
      <c r="C30" s="85"/>
      <c r="D30" s="85"/>
      <c r="E30" s="91"/>
      <c r="G30" s="88"/>
      <c r="I30" s="354"/>
    </row>
    <row r="31" spans="2:14" ht="18" customHeight="1">
      <c r="B31" s="84" t="s">
        <v>186</v>
      </c>
      <c r="C31" s="85"/>
      <c r="D31" s="85"/>
      <c r="E31" s="91"/>
      <c r="G31" s="88"/>
      <c r="I31" s="354"/>
    </row>
    <row r="32" spans="2:14" ht="18" customHeight="1">
      <c r="B32" s="84" t="s">
        <v>187</v>
      </c>
      <c r="C32" s="85"/>
      <c r="D32" s="85"/>
      <c r="E32" s="91"/>
      <c r="G32" s="88"/>
      <c r="I32" s="354"/>
    </row>
    <row r="33" spans="2:7" ht="18" customHeight="1">
      <c r="B33" s="84"/>
      <c r="C33" s="85"/>
      <c r="D33" s="85"/>
      <c r="E33" s="86"/>
    </row>
    <row r="34" spans="2:7" ht="18" customHeight="1">
      <c r="B34" s="84" t="s">
        <v>150</v>
      </c>
      <c r="C34" s="85"/>
      <c r="D34" s="85"/>
      <c r="E34" s="86"/>
    </row>
    <row r="35" spans="2:7" ht="21.75" customHeight="1">
      <c r="B35" s="317"/>
      <c r="C35" s="318"/>
      <c r="D35" s="318"/>
      <c r="E35" s="319"/>
    </row>
    <row r="36" spans="2:7" ht="18" customHeight="1">
      <c r="B36" s="92"/>
      <c r="C36" s="56"/>
      <c r="D36" s="56"/>
      <c r="E36" s="93"/>
    </row>
    <row r="37" spans="2:7" ht="24" customHeight="1">
      <c r="B37" s="81"/>
      <c r="C37" s="56"/>
      <c r="D37" s="94" t="s">
        <v>188</v>
      </c>
      <c r="E37" s="168">
        <f>E38%</f>
        <v>0.15279999999999999</v>
      </c>
      <c r="G37" s="95"/>
    </row>
    <row r="38" spans="2:7" ht="24" customHeight="1">
      <c r="B38" s="81"/>
      <c r="C38" s="56"/>
      <c r="D38" s="56"/>
      <c r="E38" s="169">
        <f>E24</f>
        <v>15.28</v>
      </c>
      <c r="G38" s="95"/>
    </row>
    <row r="39" spans="2:7" ht="18" customHeight="1">
      <c r="B39" s="61"/>
      <c r="E39" s="62"/>
      <c r="G39" s="88"/>
    </row>
    <row r="40" spans="2:7" ht="18" customHeight="1">
      <c r="B40" s="61"/>
      <c r="E40" s="62"/>
      <c r="G40" s="88"/>
    </row>
    <row r="41" spans="2:7" ht="18" customHeight="1">
      <c r="B41" s="61"/>
      <c r="E41" s="62"/>
      <c r="G41" s="88"/>
    </row>
    <row r="42" spans="2:7" ht="18" customHeight="1">
      <c r="B42" s="61"/>
      <c r="E42" s="62"/>
      <c r="G42" s="88"/>
    </row>
    <row r="43" spans="2:7" ht="18" customHeight="1">
      <c r="B43" s="61"/>
      <c r="C43" s="96"/>
      <c r="D43" s="97"/>
      <c r="E43" s="62"/>
      <c r="G43" s="88"/>
    </row>
    <row r="44" spans="2:7" ht="18" customHeight="1">
      <c r="B44" s="61"/>
      <c r="C44" s="96"/>
      <c r="D44" s="97"/>
      <c r="E44" s="62"/>
      <c r="G44" s="88"/>
    </row>
    <row r="45" spans="2:7" ht="18" customHeight="1">
      <c r="B45" s="98"/>
      <c r="C45" s="99"/>
      <c r="D45" s="100"/>
      <c r="E45" s="101"/>
      <c r="G45" s="88"/>
    </row>
    <row r="46" spans="2:7" ht="15" customHeight="1">
      <c r="C46" s="96"/>
      <c r="D46" s="102"/>
      <c r="G46" s="88"/>
    </row>
    <row r="47" spans="2:7" ht="18" customHeight="1">
      <c r="G47" s="88"/>
    </row>
    <row r="48" spans="2:7" ht="18" customHeight="1">
      <c r="G48" s="88"/>
    </row>
    <row r="49" spans="7:7" ht="18" customHeight="1">
      <c r="G49" s="88"/>
    </row>
    <row r="50" spans="7:7" ht="18" customHeight="1">
      <c r="G50" s="88"/>
    </row>
    <row r="51" spans="7:7" ht="18" customHeight="1">
      <c r="G51" s="88"/>
    </row>
    <row r="52" spans="7:7" ht="18" customHeight="1">
      <c r="G52" s="88"/>
    </row>
  </sheetData>
  <mergeCells count="11">
    <mergeCell ref="B21:C21"/>
    <mergeCell ref="B13:C13"/>
    <mergeCell ref="B15:C15"/>
    <mergeCell ref="B16:C16"/>
    <mergeCell ref="B20:C20"/>
    <mergeCell ref="B2:E2"/>
    <mergeCell ref="B3:E3"/>
    <mergeCell ref="B4:E4"/>
    <mergeCell ref="B5:E5"/>
    <mergeCell ref="B12:C12"/>
    <mergeCell ref="B7:C7"/>
  </mergeCells>
  <conditionalFormatting sqref="I24">
    <cfRule type="expression" dxfId="0" priority="1" stopIfTrue="1">
      <formula>#REF!="Não"</formula>
    </cfRule>
  </conditionalFormatting>
  <printOptions horizontalCentered="1"/>
  <pageMargins left="0.59055118110236227" right="0.39370078740157483" top="0.59055118110236227" bottom="0.39370078740157483" header="0.19685039370078741" footer="0.19685039370078741"/>
  <pageSetup paperSize="9" scale="85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5</vt:i4>
      </vt:variant>
      <vt:variant>
        <vt:lpstr>Intervalos Nomeados</vt:lpstr>
      </vt:variant>
      <vt:variant>
        <vt:i4>6</vt:i4>
      </vt:variant>
    </vt:vector>
  </HeadingPairs>
  <TitlesOfParts>
    <vt:vector size="11" baseType="lpstr">
      <vt:lpstr>RESUMO</vt:lpstr>
      <vt:lpstr>PLAN_ORÇAM</vt:lpstr>
      <vt:lpstr>CRFF</vt:lpstr>
      <vt:lpstr>BDI_SERV</vt:lpstr>
      <vt:lpstr>BDI_FORN</vt:lpstr>
      <vt:lpstr>BDI_FORN!Area_de_impressao</vt:lpstr>
      <vt:lpstr>BDI_SERV!Area_de_impressao</vt:lpstr>
      <vt:lpstr>CRFF!Area_de_impressao</vt:lpstr>
      <vt:lpstr>PLAN_ORÇAM!Area_de_impressao</vt:lpstr>
      <vt:lpstr>RESUMO!Area_de_impressao</vt:lpstr>
      <vt:lpstr>CRFF!Titulos_de_impressao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Isaias Barcelos</dc:creator>
  <cp:lastModifiedBy>Admin</cp:lastModifiedBy>
  <cp:lastPrinted>2026-09-08T20:47:44Z</cp:lastPrinted>
  <dcterms:created xsi:type="dcterms:W3CDTF">2024-03-20T18:36:48Z</dcterms:created>
  <dcterms:modified xsi:type="dcterms:W3CDTF">2026-09-10T13:51:31Z</dcterms:modified>
</cp:coreProperties>
</file>