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/>
  <mc:AlternateContent xmlns:mc="http://schemas.openxmlformats.org/markup-compatibility/2006">
    <mc:Choice Requires="x15">
      <x15ac:absPath xmlns:x15ac="http://schemas.microsoft.com/office/spreadsheetml/2010/11/ac" url="M:\Publico\JORGE\Licitação Médicos\"/>
    </mc:Choice>
  </mc:AlternateContent>
  <bookViews>
    <workbookView xWindow="0" yWindow="0" windowWidth="28800" windowHeight="12210"/>
  </bookViews>
  <sheets>
    <sheet name="PEDIATRA" sheetId="10" r:id="rId1"/>
    <sheet name="CLINICO GERAL" sheetId="8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3" i="10" l="1"/>
  <c r="C91" i="10"/>
  <c r="C90" i="10"/>
  <c r="C89" i="10"/>
  <c r="C88" i="10"/>
  <c r="C87" i="10"/>
  <c r="C86" i="10"/>
  <c r="Y81" i="10"/>
  <c r="AD81" i="10" s="1"/>
  <c r="Y79" i="10"/>
  <c r="AD79" i="10" s="1"/>
  <c r="V74" i="10"/>
  <c r="Y72" i="10"/>
  <c r="AD72" i="10" s="1"/>
  <c r="Y71" i="10"/>
  <c r="Y70" i="10"/>
  <c r="AD70" i="10" s="1"/>
  <c r="AD69" i="10"/>
  <c r="V68" i="10"/>
  <c r="V66" i="10"/>
  <c r="Y65" i="10"/>
  <c r="AD65" i="10" s="1"/>
  <c r="V53" i="10"/>
  <c r="V51" i="10"/>
  <c r="V37" i="10"/>
  <c r="V56" i="10" s="1"/>
  <c r="Y35" i="10"/>
  <c r="AD35" i="10" s="1"/>
  <c r="Y34" i="10"/>
  <c r="AD34" i="10" s="1"/>
  <c r="AD28" i="10" s="1"/>
  <c r="AD33" i="10"/>
  <c r="Y33" i="10"/>
  <c r="AD32" i="10"/>
  <c r="AD31" i="10"/>
  <c r="AD30" i="10"/>
  <c r="V28" i="10"/>
  <c r="AD26" i="10"/>
  <c r="Y26" i="10"/>
  <c r="Y25" i="10"/>
  <c r="AD25" i="10" s="1"/>
  <c r="Y24" i="10"/>
  <c r="AD24" i="10" s="1"/>
  <c r="Y23" i="10"/>
  <c r="AD23" i="10" s="1"/>
  <c r="AD22" i="10"/>
  <c r="Y22" i="10"/>
  <c r="Y19" i="10" s="1"/>
  <c r="Y61" i="10" s="1"/>
  <c r="AD61" i="10" s="1"/>
  <c r="Y21" i="10"/>
  <c r="AD21" i="10" s="1"/>
  <c r="AD20" i="10"/>
  <c r="V19" i="10"/>
  <c r="Y21" i="8"/>
  <c r="AD19" i="10" l="1"/>
  <c r="Y28" i="10"/>
  <c r="Y87" i="10" s="1"/>
  <c r="AD87" i="10" s="1"/>
  <c r="Y56" i="10"/>
  <c r="AD56" i="10" s="1"/>
  <c r="Y68" i="10"/>
  <c r="Y91" i="10" s="1"/>
  <c r="AD91" i="10" s="1"/>
  <c r="Y51" i="10"/>
  <c r="AD51" i="10" s="1"/>
  <c r="Y66" i="10"/>
  <c r="AD66" i="10" s="1"/>
  <c r="Y39" i="10"/>
  <c r="AD39" i="10" s="1"/>
  <c r="Y40" i="10"/>
  <c r="AD40" i="10" s="1"/>
  <c r="Y57" i="10"/>
  <c r="AD57" i="10" s="1"/>
  <c r="Y86" i="10"/>
  <c r="V59" i="10"/>
  <c r="Y44" i="10"/>
  <c r="AD44" i="10" s="1"/>
  <c r="Y63" i="10"/>
  <c r="AD63" i="10" s="1"/>
  <c r="AD71" i="10"/>
  <c r="AD68" i="10" s="1"/>
  <c r="V49" i="10"/>
  <c r="Y41" i="10"/>
  <c r="AD41" i="10" s="1"/>
  <c r="Y45" i="10"/>
  <c r="AD45" i="10" s="1"/>
  <c r="Y60" i="10"/>
  <c r="Y64" i="10"/>
  <c r="AD64" i="10" s="1"/>
  <c r="Y48" i="10"/>
  <c r="Y52" i="10"/>
  <c r="AD52" i="10" s="1"/>
  <c r="Y43" i="10"/>
  <c r="AD43" i="10" s="1"/>
  <c r="Y54" i="10"/>
  <c r="AD54" i="10" s="1"/>
  <c r="Y62" i="10"/>
  <c r="AD62" i="10" s="1"/>
  <c r="Y55" i="10"/>
  <c r="AD55" i="10" s="1"/>
  <c r="Y38" i="10"/>
  <c r="Y42" i="10"/>
  <c r="AD42" i="10" s="1"/>
  <c r="Y50" i="10"/>
  <c r="AD50" i="10" s="1"/>
  <c r="Y53" i="10"/>
  <c r="AD53" i="10" s="1"/>
  <c r="Y26" i="8"/>
  <c r="Y25" i="8"/>
  <c r="Y24" i="8"/>
  <c r="Y23" i="8"/>
  <c r="Y22" i="8"/>
  <c r="AD48" i="10" l="1"/>
  <c r="AD60" i="10"/>
  <c r="AD59" i="10" s="1"/>
  <c r="Y59" i="10"/>
  <c r="Y90" i="10" s="1"/>
  <c r="AD90" i="10" s="1"/>
  <c r="Y37" i="10"/>
  <c r="Y88" i="10" s="1"/>
  <c r="AD88" i="10" s="1"/>
  <c r="AD38" i="10"/>
  <c r="AD37" i="10" s="1"/>
  <c r="V47" i="10"/>
  <c r="Y49" i="10"/>
  <c r="AD49" i="10" s="1"/>
  <c r="AD86" i="10"/>
  <c r="Y19" i="8"/>
  <c r="C93" i="8"/>
  <c r="C91" i="8"/>
  <c r="C90" i="8"/>
  <c r="C89" i="8"/>
  <c r="C88" i="8"/>
  <c r="C87" i="8"/>
  <c r="C86" i="8"/>
  <c r="Y81" i="8"/>
  <c r="AD81" i="8" s="1"/>
  <c r="Y79" i="8"/>
  <c r="AD79" i="8" s="1"/>
  <c r="V74" i="8"/>
  <c r="Y72" i="8"/>
  <c r="AD72" i="8" s="1"/>
  <c r="Y71" i="8"/>
  <c r="AD71" i="8" s="1"/>
  <c r="Y70" i="8"/>
  <c r="AD70" i="8" s="1"/>
  <c r="AD69" i="8"/>
  <c r="V68" i="8"/>
  <c r="Y65" i="8"/>
  <c r="AD65" i="8" s="1"/>
  <c r="V53" i="8"/>
  <c r="V37" i="8"/>
  <c r="V66" i="8" s="1"/>
  <c r="Y35" i="8"/>
  <c r="AD35" i="8" s="1"/>
  <c r="Y34" i="8"/>
  <c r="AD34" i="8" s="1"/>
  <c r="Y33" i="8"/>
  <c r="AD33" i="8" s="1"/>
  <c r="AD31" i="8"/>
  <c r="AD30" i="8"/>
  <c r="V28" i="8"/>
  <c r="AD26" i="8"/>
  <c r="AD25" i="8"/>
  <c r="AD24" i="8"/>
  <c r="AD23" i="8"/>
  <c r="AD21" i="8"/>
  <c r="AD20" i="8"/>
  <c r="V19" i="8"/>
  <c r="Y47" i="10" l="1"/>
  <c r="Y89" i="10" s="1"/>
  <c r="AD89" i="10" s="1"/>
  <c r="AD47" i="10"/>
  <c r="Y28" i="8"/>
  <c r="Y87" i="8" s="1"/>
  <c r="AD87" i="8" s="1"/>
  <c r="Y55" i="8"/>
  <c r="AD55" i="8" s="1"/>
  <c r="V59" i="8"/>
  <c r="AD68" i="8"/>
  <c r="V49" i="8"/>
  <c r="AD22" i="8"/>
  <c r="AD19" i="8" s="1"/>
  <c r="AD32" i="8"/>
  <c r="AD28" i="8" s="1"/>
  <c r="V51" i="8"/>
  <c r="V56" i="8"/>
  <c r="Y68" i="8"/>
  <c r="Y91" i="8" s="1"/>
  <c r="AD91" i="8" s="1"/>
  <c r="Y92" i="10" l="1"/>
  <c r="Y41" i="8"/>
  <c r="AD41" i="8" s="1"/>
  <c r="Y86" i="8"/>
  <c r="AD86" i="8" s="1"/>
  <c r="Y51" i="8"/>
  <c r="AD51" i="8" s="1"/>
  <c r="Y45" i="8"/>
  <c r="AD45" i="8" s="1"/>
  <c r="Y52" i="8"/>
  <c r="AD52" i="8" s="1"/>
  <c r="Y60" i="8"/>
  <c r="AD60" i="8" s="1"/>
  <c r="Y40" i="8"/>
  <c r="AD40" i="8" s="1"/>
  <c r="Y66" i="8"/>
  <c r="AD66" i="8" s="1"/>
  <c r="Y64" i="8"/>
  <c r="AD64" i="8" s="1"/>
  <c r="Y53" i="8"/>
  <c r="AD53" i="8" s="1"/>
  <c r="Y56" i="8"/>
  <c r="AD56" i="8" s="1"/>
  <c r="Y39" i="8"/>
  <c r="AD39" i="8" s="1"/>
  <c r="Y54" i="8"/>
  <c r="AD54" i="8" s="1"/>
  <c r="Y57" i="8"/>
  <c r="AD57" i="8" s="1"/>
  <c r="Y38" i="8"/>
  <c r="AD38" i="8" s="1"/>
  <c r="Y61" i="8"/>
  <c r="AD61" i="8" s="1"/>
  <c r="Y43" i="8"/>
  <c r="AD43" i="8" s="1"/>
  <c r="Y62" i="8"/>
  <c r="AD62" i="8" s="1"/>
  <c r="Y48" i="8"/>
  <c r="AD48" i="8" s="1"/>
  <c r="Y44" i="8"/>
  <c r="AD44" i="8" s="1"/>
  <c r="Y50" i="8"/>
  <c r="AD50" i="8" s="1"/>
  <c r="Y63" i="8"/>
  <c r="AD63" i="8" s="1"/>
  <c r="Y42" i="8"/>
  <c r="AD42" i="8" s="1"/>
  <c r="V47" i="8"/>
  <c r="Y49" i="8"/>
  <c r="AD49" i="8" s="1"/>
  <c r="Y75" i="10" l="1"/>
  <c r="AD92" i="10"/>
  <c r="Y76" i="10"/>
  <c r="AD76" i="10" s="1"/>
  <c r="AD37" i="8"/>
  <c r="Y59" i="8"/>
  <c r="Y90" i="8" s="1"/>
  <c r="AD90" i="8" s="1"/>
  <c r="Y37" i="8"/>
  <c r="Y88" i="8" s="1"/>
  <c r="AD88" i="8" s="1"/>
  <c r="AD59" i="8"/>
  <c r="Y47" i="8"/>
  <c r="Y89" i="8" s="1"/>
  <c r="AD89" i="8" s="1"/>
  <c r="AD47" i="8"/>
  <c r="Y78" i="10" l="1"/>
  <c r="AD78" i="10" s="1"/>
  <c r="Y77" i="10"/>
  <c r="AD77" i="10" s="1"/>
  <c r="Y80" i="10"/>
  <c r="AD80" i="10" s="1"/>
  <c r="AD75" i="10"/>
  <c r="AD74" i="10" s="1"/>
  <c r="Y92" i="8"/>
  <c r="Y74" i="10" l="1"/>
  <c r="Y93" i="10" s="1"/>
  <c r="AD92" i="8"/>
  <c r="Y75" i="8"/>
  <c r="AD93" i="10" l="1"/>
  <c r="Y94" i="10"/>
  <c r="AD94" i="10" s="1"/>
  <c r="AD75" i="8"/>
  <c r="Y76" i="8"/>
  <c r="AD76" i="8" s="1"/>
  <c r="Y78" i="8" l="1"/>
  <c r="AD78" i="8" s="1"/>
  <c r="Y77" i="8"/>
  <c r="AD77" i="8" s="1"/>
  <c r="Y80" i="8"/>
  <c r="AD80" i="8" s="1"/>
  <c r="AD74" i="8" l="1"/>
  <c r="Y74" i="8"/>
  <c r="Y93" i="8" s="1"/>
  <c r="AD93" i="8" l="1"/>
  <c r="Y94" i="8"/>
  <c r="AD94" i="8" l="1"/>
</calcChain>
</file>

<file path=xl/sharedStrings.xml><?xml version="1.0" encoding="utf-8"?>
<sst xmlns="http://schemas.openxmlformats.org/spreadsheetml/2006/main" count="276" uniqueCount="138">
  <si>
    <t>Discriminação dos Serviços (dados referentes à contratação)</t>
  </si>
  <si>
    <t>A</t>
  </si>
  <si>
    <t>B</t>
  </si>
  <si>
    <t>C</t>
  </si>
  <si>
    <t>D</t>
  </si>
  <si>
    <t>G</t>
  </si>
  <si>
    <t>Composição da Remuneração</t>
  </si>
  <si>
    <t>Adicional de periculosidade</t>
  </si>
  <si>
    <t>Adicional de insalubridade</t>
  </si>
  <si>
    <t>Adicional noturno</t>
  </si>
  <si>
    <t>E</t>
  </si>
  <si>
    <t>Hora noturna adicional</t>
  </si>
  <si>
    <t>F</t>
  </si>
  <si>
    <t>Adicional de hora extra</t>
  </si>
  <si>
    <t>Outros (especificar)</t>
  </si>
  <si>
    <t>Benefícios Mensais e Diários</t>
  </si>
  <si>
    <t>Transporte</t>
  </si>
  <si>
    <t>Desconto Transporte</t>
  </si>
  <si>
    <t>Auxílio alimentação (vales, cesta básica etc.)</t>
  </si>
  <si>
    <t>Assistência médica e familiar</t>
  </si>
  <si>
    <t>Seguro de vida, invalidez e funeral</t>
  </si>
  <si>
    <t>Outros (Assistência Odontológica)</t>
  </si>
  <si>
    <t>4.1</t>
  </si>
  <si>
    <t>4.2</t>
  </si>
  <si>
    <t>13º Salário</t>
  </si>
  <si>
    <t>4.3</t>
  </si>
  <si>
    <t>4.4</t>
  </si>
  <si>
    <t>Provisão para Rescisão</t>
  </si>
  <si>
    <t>Aviso prévio indenizado</t>
  </si>
  <si>
    <t>Aviso prévio trabalhado</t>
  </si>
  <si>
    <t>4.5</t>
  </si>
  <si>
    <t>Férias e terço constitucional de férias</t>
  </si>
  <si>
    <t>Ausência por doença</t>
  </si>
  <si>
    <t>Licença paternidade</t>
  </si>
  <si>
    <t>Ausências legais</t>
  </si>
  <si>
    <t>Ausência por acidente de trabalho</t>
  </si>
  <si>
    <t>4.6</t>
  </si>
  <si>
    <t>Custos Indiretos, Tributos e Lucro</t>
  </si>
  <si>
    <t>Lucro</t>
  </si>
  <si>
    <t>Outros Tributos (especificar)</t>
  </si>
  <si>
    <t>PLANILHA DE COMPOSIÇÃO DE CUSTOS E FORMAÇÃO DE PREÇOS</t>
  </si>
  <si>
    <t>Licitação nº:</t>
  </si>
  <si>
    <t>Modalidade:</t>
  </si>
  <si>
    <t>Data da abertura das propostas:</t>
  </si>
  <si>
    <t>Horário:</t>
  </si>
  <si>
    <t>Nº Processo:</t>
  </si>
  <si>
    <t>Ano, Acordo, Convenção ou Sentença Normativa em Dissídio Coletivo:</t>
  </si>
  <si>
    <t>Prazo previsto para execução contratual:</t>
  </si>
  <si>
    <t>Quantidade de postos a contratar</t>
  </si>
  <si>
    <t>Valor Unitário</t>
  </si>
  <si>
    <t>Valor Total</t>
  </si>
  <si>
    <t>1.1</t>
  </si>
  <si>
    <t>1.2</t>
  </si>
  <si>
    <t>2.1</t>
  </si>
  <si>
    <t>2.2</t>
  </si>
  <si>
    <t>2.3</t>
  </si>
  <si>
    <t>2.4</t>
  </si>
  <si>
    <t>2.5</t>
  </si>
  <si>
    <t>2.6</t>
  </si>
  <si>
    <t>1.3</t>
  </si>
  <si>
    <t>1.4</t>
  </si>
  <si>
    <t>1.5</t>
  </si>
  <si>
    <t>1.6</t>
  </si>
  <si>
    <t>1.7</t>
  </si>
  <si>
    <t>Outros</t>
  </si>
  <si>
    <t>Sebrae</t>
  </si>
  <si>
    <t>Inss</t>
  </si>
  <si>
    <t>Fgts</t>
  </si>
  <si>
    <t>Sesi/Sesc</t>
  </si>
  <si>
    <t>Senai/Senac</t>
  </si>
  <si>
    <t>Incra</t>
  </si>
  <si>
    <t>Salário educação</t>
  </si>
  <si>
    <t>Risco Ambientais do Trabalho - RAT x FAT</t>
  </si>
  <si>
    <t>3.1</t>
  </si>
  <si>
    <t>3.2</t>
  </si>
  <si>
    <t>3.3</t>
  </si>
  <si>
    <t>3.4</t>
  </si>
  <si>
    <t>3.5</t>
  </si>
  <si>
    <t>3.6</t>
  </si>
  <si>
    <t>3.7</t>
  </si>
  <si>
    <t>3.8</t>
  </si>
  <si>
    <t>4.7</t>
  </si>
  <si>
    <t>4.8</t>
  </si>
  <si>
    <t>5.1</t>
  </si>
  <si>
    <t>6.1</t>
  </si>
  <si>
    <t>Salário base estimado do profissional por mês</t>
  </si>
  <si>
    <t>Custo de Reposição do Servidor Ausente</t>
  </si>
  <si>
    <t>2.1.1</t>
  </si>
  <si>
    <t>Auxílio creche</t>
  </si>
  <si>
    <t>Encargos Previdênciários, Sociais e Trabalhistas Sobre a Remuneração</t>
  </si>
  <si>
    <t>4.9</t>
  </si>
  <si>
    <t>4.10</t>
  </si>
  <si>
    <t>Afastamento maternidade</t>
  </si>
  <si>
    <t xml:space="preserve">Encargos Previd., Soc. e trab. (subgrupo item 3) sobre o 13º  </t>
  </si>
  <si>
    <t xml:space="preserve">Encargos Previd., Soc. e trab. (subgrupo item 3) sobre maternidade  </t>
  </si>
  <si>
    <t>Incidência do FGTS sobre o aviso prévio indenizado</t>
  </si>
  <si>
    <t>Multa do FGTS e contribuições sociais sobre aviso prévio indenizado</t>
  </si>
  <si>
    <t>Encargos Previd., Soc. e trab. (subgrupo item 3) s/ auxílio prévio trabalhado</t>
  </si>
  <si>
    <t>Multa do FGTS e contribuições sociais sobre aviso prévio trabalhado</t>
  </si>
  <si>
    <t>5.2</t>
  </si>
  <si>
    <t>5.3</t>
  </si>
  <si>
    <t>5.4</t>
  </si>
  <si>
    <t>5.5</t>
  </si>
  <si>
    <t>5.6</t>
  </si>
  <si>
    <t>5.7</t>
  </si>
  <si>
    <t>Encargos Previd., Soc. e trab. (subgrupo item 3) sobre custo de reposição</t>
  </si>
  <si>
    <t>6.2</t>
  </si>
  <si>
    <t>6.3</t>
  </si>
  <si>
    <t>6.4</t>
  </si>
  <si>
    <t>Insumos Diversos (uniformes, materiais, equipamentos e outros)</t>
  </si>
  <si>
    <t>Uniformes (X calças + x camisas + x sapatos)</t>
  </si>
  <si>
    <t>Materiais  (luvas e máscaras)</t>
  </si>
  <si>
    <t>Equipamentos (depreciação)</t>
  </si>
  <si>
    <t>7.1</t>
  </si>
  <si>
    <t>7.2</t>
  </si>
  <si>
    <t>7.3</t>
  </si>
  <si>
    <t>7.4</t>
  </si>
  <si>
    <t>7.5</t>
  </si>
  <si>
    <t>7.6</t>
  </si>
  <si>
    <t>7.7</t>
  </si>
  <si>
    <t>Tributo Federal - PIS</t>
  </si>
  <si>
    <t>Tributo Federal - Cofins</t>
  </si>
  <si>
    <t>Quadro Resumo do Custo Por Empregado</t>
  </si>
  <si>
    <t>Subtotal de Custo (A+B+C+D+E+F)</t>
  </si>
  <si>
    <t>Tributo Estadual - ICMS</t>
  </si>
  <si>
    <t>Tributo Municipal - ISSQN</t>
  </si>
  <si>
    <t>Edital:</t>
  </si>
  <si>
    <t>Cargo do Profissional:</t>
  </si>
  <si>
    <t>Custos Indiretos e operacionais</t>
  </si>
  <si>
    <t>VALOR TOTAL POR PROFISSIONAL (A+B+C+D+E+F) - HORA</t>
  </si>
  <si>
    <t>MÉDICO - CLÍNICO GERAL - 20h semanais</t>
  </si>
  <si>
    <t>MÉDICO - PEDIATRA - 10h semanais</t>
  </si>
  <si>
    <t>TOTAL ANUAL: R$ 204.93 hora X 50 horas mensais X 12 meses = R$ 122.958,00</t>
  </si>
  <si>
    <t>TOTAL ANUAL: R$ 171,01 X 100 horas mensais X 12 meses = R$ 205.212,00</t>
  </si>
  <si>
    <r>
      <rPr>
        <b/>
        <sz val="7"/>
        <color theme="1"/>
        <rFont val="Tahoma"/>
        <family val="2"/>
      </rPr>
      <t>12 meses</t>
    </r>
    <r>
      <rPr>
        <sz val="7"/>
        <color theme="1"/>
        <rFont val="Tahoma"/>
        <family val="2"/>
      </rPr>
      <t>, com possibilidade de renovação por iguais e sucessivos períodos de acordo com a Lei 14.133/2021.</t>
    </r>
  </si>
  <si>
    <t>Pregão Eletrônico</t>
  </si>
  <si>
    <t>9h</t>
  </si>
  <si>
    <r>
      <rPr>
        <b/>
        <sz val="7"/>
        <color theme="1"/>
        <rFont val="Tahoma"/>
        <family val="2"/>
      </rPr>
      <t>12 meses</t>
    </r>
    <r>
      <rPr>
        <sz val="7"/>
        <color theme="1"/>
        <rFont val="Tahoma"/>
        <family val="2"/>
      </rPr>
      <t>, com possibilidade de renovação por iguais e sucessivos períodos de acordo com a Lei 14.133/2021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</si>
</sst>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[$R$-416]\ * #,##0.00_-;\-[$R$-416]\ * #,##0.00_-;_-[$R$-416]\ * &quot;-&quot;??_-;_-@_-"/>
    <numFmt numFmtId="165" formatCode="0.000%"/>
    <numFmt numFmtId="166" formatCode="&quot;R$&quot;\ #,##0.00"/>
  </numFmts>
  <fonts count="6" x14ac:knownFonts="1">
    <font>
      <sz val="11"/>
      <color theme="1"/>
      <name val="Calibri"/>
    </font>
    <font>
      <sz val="11"/>
      <color theme="1"/>
      <name val="Calibri"/>
      <family val="2"/>
    </font>
    <font>
      <b/>
      <sz val="10"/>
      <color theme="1"/>
      <name val="Tahoma"/>
      <family val="2"/>
    </font>
    <font>
      <b/>
      <sz val="8"/>
      <color theme="1"/>
      <name val="Tahoma"/>
      <family val="2"/>
    </font>
    <font>
      <sz val="7"/>
      <color theme="1"/>
      <name val="Tahoma"/>
      <family val="2"/>
    </font>
    <font>
      <b/>
      <sz val="7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9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65" fontId="4" fillId="0" borderId="0" xfId="0" applyNumberFormat="1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36" xfId="0" applyFont="1" applyBorder="1" applyAlignment="1">
      <alignment vertical="center"/>
    </xf>
    <xf numFmtId="164" fontId="4" fillId="0" borderId="0" xfId="0" applyNumberFormat="1" applyFont="1" applyAlignment="1">
      <alignment vertical="center"/>
    </xf>
    <xf numFmtId="166" fontId="4" fillId="0" borderId="0" xfId="0" applyNumberFormat="1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3" borderId="37" xfId="0" applyFont="1" applyFill="1" applyBorder="1" applyAlignment="1">
      <alignment horizontal="left" vertical="center"/>
    </xf>
    <xf numFmtId="0" fontId="5" fillId="3" borderId="38" xfId="0" applyFont="1" applyFill="1" applyBorder="1" applyAlignment="1">
      <alignment horizontal="left" vertical="center"/>
    </xf>
    <xf numFmtId="0" fontId="5" fillId="3" borderId="39" xfId="0" applyFont="1" applyFill="1" applyBorder="1" applyAlignment="1">
      <alignment horizontal="left" vertical="center"/>
    </xf>
    <xf numFmtId="166" fontId="4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3" borderId="15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6" xfId="0" applyFont="1" applyFill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165" fontId="4" fillId="0" borderId="22" xfId="0" applyNumberFormat="1" applyFont="1" applyBorder="1" applyAlignment="1">
      <alignment horizontal="center" vertical="center"/>
    </xf>
    <xf numFmtId="165" fontId="4" fillId="0" borderId="18" xfId="0" applyNumberFormat="1" applyFont="1" applyBorder="1" applyAlignment="1">
      <alignment horizontal="center" vertical="center"/>
    </xf>
    <xf numFmtId="165" fontId="4" fillId="0" borderId="19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165" fontId="4" fillId="0" borderId="4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5" fontId="4" fillId="0" borderId="16" xfId="0" applyNumberFormat="1" applyFont="1" applyBorder="1" applyAlignment="1">
      <alignment horizontal="center" vertical="center"/>
    </xf>
    <xf numFmtId="0" fontId="4" fillId="0" borderId="26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165" fontId="4" fillId="0" borderId="28" xfId="0" applyNumberFormat="1" applyFont="1" applyBorder="1" applyAlignment="1">
      <alignment horizontal="center" vertical="center"/>
    </xf>
    <xf numFmtId="165" fontId="4" fillId="0" borderId="26" xfId="0" applyNumberFormat="1" applyFont="1" applyBorder="1" applyAlignment="1">
      <alignment horizontal="center" vertical="center"/>
    </xf>
    <xf numFmtId="165" fontId="4" fillId="0" borderId="29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165" fontId="4" fillId="0" borderId="10" xfId="0" applyNumberFormat="1" applyFont="1" applyBorder="1" applyAlignment="1">
      <alignment horizontal="center" vertical="center"/>
    </xf>
    <xf numFmtId="165" fontId="4" fillId="0" borderId="11" xfId="0" applyNumberFormat="1" applyFont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65" fontId="4" fillId="0" borderId="0" xfId="0" applyNumberFormat="1" applyFont="1" applyAlignment="1">
      <alignment horizontal="center" vertical="center"/>
    </xf>
    <xf numFmtId="165" fontId="4" fillId="0" borderId="8" xfId="0" applyNumberFormat="1" applyFont="1" applyBorder="1" applyAlignment="1">
      <alignment horizontal="center" vertical="center"/>
    </xf>
    <xf numFmtId="0" fontId="5" fillId="2" borderId="13" xfId="0" applyFont="1" applyFill="1" applyBorder="1" applyAlignment="1">
      <alignment horizontal="left" vertical="center"/>
    </xf>
    <xf numFmtId="165" fontId="5" fillId="2" borderId="13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left" vertical="center"/>
    </xf>
    <xf numFmtId="165" fontId="5" fillId="2" borderId="14" xfId="0" applyNumberFormat="1" applyFont="1" applyFill="1" applyBorder="1" applyAlignment="1">
      <alignment horizontal="center" vertical="center"/>
    </xf>
    <xf numFmtId="9" fontId="4" fillId="0" borderId="0" xfId="1" applyFont="1" applyBorder="1" applyAlignment="1">
      <alignment horizontal="center" vertical="center"/>
    </xf>
    <xf numFmtId="9" fontId="4" fillId="0" borderId="8" xfId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49" fontId="4" fillId="2" borderId="12" xfId="0" applyNumberFormat="1" applyFont="1" applyFill="1" applyBorder="1" applyAlignment="1">
      <alignment horizontal="center" vertical="center"/>
    </xf>
    <xf numFmtId="49" fontId="4" fillId="2" borderId="13" xfId="0" applyNumberFormat="1" applyFont="1" applyFill="1" applyBorder="1" applyAlignment="1">
      <alignment horizontal="center" vertical="center"/>
    </xf>
    <xf numFmtId="49" fontId="4" fillId="2" borderId="14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14" fontId="4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3" fontId="4" fillId="5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166" fontId="5" fillId="3" borderId="23" xfId="1" applyNumberFormat="1" applyFont="1" applyFill="1" applyBorder="1" applyAlignment="1">
      <alignment horizontal="center" vertical="center"/>
    </xf>
    <xf numFmtId="166" fontId="5" fillId="3" borderId="20" xfId="1" applyNumberFormat="1" applyFont="1" applyFill="1" applyBorder="1" applyAlignment="1">
      <alignment horizontal="center" vertical="center"/>
    </xf>
    <xf numFmtId="166" fontId="5" fillId="3" borderId="21" xfId="1" applyNumberFormat="1" applyFont="1" applyFill="1" applyBorder="1" applyAlignment="1">
      <alignment horizontal="center" vertical="center"/>
    </xf>
    <xf numFmtId="166" fontId="4" fillId="2" borderId="0" xfId="1" applyNumberFormat="1" applyFont="1" applyFill="1" applyBorder="1" applyAlignment="1">
      <alignment horizontal="center" vertical="center"/>
    </xf>
    <xf numFmtId="166" fontId="4" fillId="2" borderId="8" xfId="1" applyNumberFormat="1" applyFont="1" applyFill="1" applyBorder="1" applyAlignment="1">
      <alignment horizontal="center" vertical="center"/>
    </xf>
    <xf numFmtId="166" fontId="4" fillId="2" borderId="13" xfId="1" applyNumberFormat="1" applyFont="1" applyFill="1" applyBorder="1" applyAlignment="1">
      <alignment horizontal="center" vertical="center"/>
    </xf>
    <xf numFmtId="166" fontId="4" fillId="2" borderId="14" xfId="1" applyNumberFormat="1" applyFont="1" applyFill="1" applyBorder="1" applyAlignment="1">
      <alignment horizontal="center" vertical="center"/>
    </xf>
    <xf numFmtId="166" fontId="4" fillId="0" borderId="0" xfId="1" applyNumberFormat="1" applyFont="1" applyFill="1" applyBorder="1" applyAlignment="1">
      <alignment horizontal="center" vertical="center"/>
    </xf>
    <xf numFmtId="166" fontId="4" fillId="0" borderId="8" xfId="1" applyNumberFormat="1" applyFont="1" applyFill="1" applyBorder="1" applyAlignment="1">
      <alignment horizontal="center" vertical="center"/>
    </xf>
    <xf numFmtId="166" fontId="4" fillId="0" borderId="0" xfId="1" applyNumberFormat="1" applyFont="1" applyBorder="1" applyAlignment="1">
      <alignment horizontal="center" vertical="center"/>
    </xf>
    <xf numFmtId="166" fontId="4" fillId="0" borderId="8" xfId="1" applyNumberFormat="1" applyFont="1" applyBorder="1" applyAlignment="1">
      <alignment horizontal="center" vertical="center"/>
    </xf>
    <xf numFmtId="166" fontId="4" fillId="0" borderId="10" xfId="1" applyNumberFormat="1" applyFont="1" applyBorder="1" applyAlignment="1">
      <alignment horizontal="center" vertical="center"/>
    </xf>
    <xf numFmtId="166" fontId="4" fillId="0" borderId="11" xfId="1" applyNumberFormat="1" applyFont="1" applyBorder="1" applyAlignment="1">
      <alignment horizontal="center" vertical="center"/>
    </xf>
    <xf numFmtId="166" fontId="4" fillId="0" borderId="0" xfId="1" applyNumberFormat="1" applyFont="1" applyAlignment="1">
      <alignment horizontal="center" vertical="center"/>
    </xf>
    <xf numFmtId="166" fontId="4" fillId="2" borderId="12" xfId="1" applyNumberFormat="1" applyFont="1" applyFill="1" applyBorder="1" applyAlignment="1">
      <alignment horizontal="center" vertical="center"/>
    </xf>
    <xf numFmtId="166" fontId="4" fillId="0" borderId="7" xfId="1" applyNumberFormat="1" applyFont="1" applyBorder="1" applyAlignment="1">
      <alignment horizontal="center" vertical="center"/>
    </xf>
    <xf numFmtId="166" fontId="4" fillId="0" borderId="9" xfId="1" applyNumberFormat="1" applyFont="1" applyBorder="1" applyAlignment="1">
      <alignment horizontal="center" vertical="center"/>
    </xf>
    <xf numFmtId="166" fontId="4" fillId="0" borderId="10" xfId="1" applyNumberFormat="1" applyFont="1" applyFill="1" applyBorder="1" applyAlignment="1">
      <alignment horizontal="center" vertical="center"/>
    </xf>
    <xf numFmtId="166" fontId="4" fillId="0" borderId="11" xfId="1" applyNumberFormat="1" applyFont="1" applyFill="1" applyBorder="1" applyAlignment="1">
      <alignment horizontal="center" vertical="center"/>
    </xf>
    <xf numFmtId="166" fontId="4" fillId="2" borderId="30" xfId="0" applyNumberFormat="1" applyFont="1" applyFill="1" applyBorder="1" applyAlignment="1">
      <alignment horizontal="center" vertical="center"/>
    </xf>
    <xf numFmtId="166" fontId="4" fillId="2" borderId="31" xfId="0" applyNumberFormat="1" applyFont="1" applyFill="1" applyBorder="1" applyAlignment="1">
      <alignment horizontal="center" vertical="center"/>
    </xf>
    <xf numFmtId="166" fontId="4" fillId="2" borderId="32" xfId="0" applyNumberFormat="1" applyFont="1" applyFill="1" applyBorder="1" applyAlignment="1">
      <alignment horizontal="center" vertical="center"/>
    </xf>
    <xf numFmtId="166" fontId="4" fillId="0" borderId="28" xfId="1" applyNumberFormat="1" applyFont="1" applyBorder="1" applyAlignment="1">
      <alignment horizontal="center" vertical="center"/>
    </xf>
    <xf numFmtId="166" fontId="4" fillId="0" borderId="26" xfId="1" applyNumberFormat="1" applyFont="1" applyBorder="1" applyAlignment="1">
      <alignment horizontal="center" vertical="center"/>
    </xf>
    <xf numFmtId="166" fontId="4" fillId="0" borderId="29" xfId="1" applyNumberFormat="1" applyFont="1" applyBorder="1" applyAlignment="1">
      <alignment horizontal="center" vertical="center"/>
    </xf>
    <xf numFmtId="166" fontId="4" fillId="0" borderId="4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66" fontId="4" fillId="0" borderId="16" xfId="1" applyNumberFormat="1" applyFont="1" applyBorder="1" applyAlignment="1">
      <alignment horizontal="center" vertical="center"/>
    </xf>
    <xf numFmtId="166" fontId="5" fillId="3" borderId="4" xfId="1" applyNumberFormat="1" applyFont="1" applyFill="1" applyBorder="1" applyAlignment="1">
      <alignment horizontal="center" vertical="center"/>
    </xf>
    <xf numFmtId="166" fontId="5" fillId="3" borderId="1" xfId="1" applyNumberFormat="1" applyFont="1" applyFill="1" applyBorder="1" applyAlignment="1">
      <alignment horizontal="center" vertical="center"/>
    </xf>
    <xf numFmtId="166" fontId="5" fillId="3" borderId="16" xfId="1" applyNumberFormat="1" applyFont="1" applyFill="1" applyBorder="1" applyAlignment="1">
      <alignment horizontal="center" vertical="center"/>
    </xf>
    <xf numFmtId="166" fontId="4" fillId="0" borderId="22" xfId="1" applyNumberFormat="1" applyFont="1" applyBorder="1" applyAlignment="1">
      <alignment horizontal="center" vertical="center"/>
    </xf>
    <xf numFmtId="166" fontId="4" fillId="0" borderId="18" xfId="1" applyNumberFormat="1" applyFont="1" applyBorder="1" applyAlignment="1">
      <alignment horizontal="center" vertical="center"/>
    </xf>
    <xf numFmtId="166" fontId="4" fillId="0" borderId="19" xfId="1" applyNumberFormat="1" applyFont="1" applyBorder="1" applyAlignment="1">
      <alignment horizontal="center" vertical="center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M99"/>
  <sheetViews>
    <sheetView tabSelected="1" topLeftCell="A57" zoomScale="160" zoomScaleNormal="160" workbookViewId="0">
      <selection activeCell="AP78" sqref="AP78"/>
    </sheetView>
  </sheetViews>
  <sheetFormatPr defaultColWidth="2.85546875" defaultRowHeight="9" customHeight="1" x14ac:dyDescent="0.25"/>
  <cols>
    <col min="1" max="1" width="2.85546875" style="1"/>
    <col min="2" max="2" width="3.140625" style="1" bestFit="1" customWidth="1"/>
    <col min="3" max="3" width="2.85546875" style="1"/>
    <col min="4" max="5" width="2.85546875" style="1" customWidth="1"/>
    <col min="6" max="6" width="2.85546875" style="1"/>
    <col min="7" max="7" width="3.85546875" style="1" customWidth="1"/>
    <col min="8" max="9" width="2.85546875" style="1"/>
    <col min="10" max="10" width="3" style="1" customWidth="1"/>
    <col min="11" max="38" width="2.85546875" style="1"/>
    <col min="39" max="39" width="8" style="1" bestFit="1" customWidth="1"/>
    <col min="40" max="42" width="2.85546875" style="1"/>
    <col min="43" max="43" width="3.140625" style="1" bestFit="1" customWidth="1"/>
    <col min="44" max="44" width="2.85546875" style="1"/>
    <col min="45" max="45" width="2.85546875" style="1" customWidth="1"/>
    <col min="46" max="16384" width="2.85546875" style="1"/>
  </cols>
  <sheetData>
    <row r="1" spans="2:34" ht="9" customHeight="1" x14ac:dyDescent="0.25"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</row>
    <row r="2" spans="2:34" ht="9" customHeight="1" x14ac:dyDescent="0.25">
      <c r="B2" s="92" t="s">
        <v>40</v>
      </c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4"/>
    </row>
    <row r="3" spans="2:34" ht="9" customHeight="1" x14ac:dyDescent="0.25">
      <c r="B3" s="95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  <c r="AE3" s="96"/>
      <c r="AF3" s="96"/>
      <c r="AG3" s="96"/>
      <c r="AH3" s="97"/>
    </row>
    <row r="4" spans="2:34" ht="9" customHeight="1" x14ac:dyDescent="0.25">
      <c r="B4" s="2"/>
    </row>
    <row r="5" spans="2:34" ht="9" customHeight="1" x14ac:dyDescent="0.25">
      <c r="B5" s="86" t="s">
        <v>45</v>
      </c>
      <c r="C5" s="86"/>
      <c r="D5" s="86"/>
      <c r="E5" s="86"/>
      <c r="F5" s="98">
        <v>29163</v>
      </c>
      <c r="G5" s="87"/>
      <c r="H5" s="87"/>
      <c r="I5" s="87"/>
      <c r="K5" s="99" t="s">
        <v>126</v>
      </c>
      <c r="L5" s="100"/>
      <c r="M5" s="101"/>
      <c r="N5" s="87">
        <v>34</v>
      </c>
      <c r="O5" s="87"/>
      <c r="P5" s="87"/>
      <c r="Q5" s="87"/>
      <c r="T5" s="88" t="s">
        <v>42</v>
      </c>
      <c r="U5" s="88"/>
      <c r="V5" s="88"/>
      <c r="W5" s="88"/>
      <c r="X5" s="102" t="s">
        <v>135</v>
      </c>
      <c r="Y5" s="103"/>
      <c r="Z5" s="103"/>
      <c r="AA5" s="103"/>
      <c r="AB5" s="103"/>
      <c r="AC5" s="103"/>
      <c r="AD5" s="103"/>
      <c r="AE5" s="103"/>
      <c r="AF5" s="103"/>
      <c r="AG5" s="103"/>
      <c r="AH5" s="104"/>
    </row>
    <row r="6" spans="2:34" ht="3" customHeight="1" x14ac:dyDescent="0.25">
      <c r="B6" s="3"/>
      <c r="C6" s="3"/>
      <c r="D6" s="3"/>
      <c r="E6" s="3"/>
      <c r="F6" s="4"/>
      <c r="G6" s="4"/>
      <c r="H6" s="4"/>
      <c r="I6" s="4"/>
      <c r="K6" s="3"/>
      <c r="L6" s="5"/>
      <c r="M6" s="5"/>
      <c r="N6" s="5"/>
      <c r="O6" s="6"/>
      <c r="P6" s="4"/>
      <c r="Q6" s="4"/>
      <c r="R6" s="4"/>
      <c r="T6" s="7"/>
      <c r="U6" s="7"/>
      <c r="V6" s="7"/>
      <c r="W6" s="7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</row>
    <row r="7" spans="2:34" ht="9" customHeight="1" x14ac:dyDescent="0.25">
      <c r="B7" s="86" t="s">
        <v>41</v>
      </c>
      <c r="C7" s="86"/>
      <c r="D7" s="86"/>
      <c r="E7" s="86"/>
      <c r="F7" s="87">
        <v>16</v>
      </c>
      <c r="G7" s="87"/>
      <c r="H7" s="87"/>
      <c r="I7" s="87"/>
      <c r="K7" s="88" t="s">
        <v>43</v>
      </c>
      <c r="L7" s="88"/>
      <c r="M7" s="88"/>
      <c r="N7" s="88"/>
      <c r="O7" s="88"/>
      <c r="P7" s="88"/>
      <c r="Q7" s="88"/>
      <c r="R7" s="88"/>
      <c r="S7" s="88"/>
      <c r="T7" s="88"/>
      <c r="U7" s="89">
        <v>45645</v>
      </c>
      <c r="V7" s="90"/>
      <c r="W7" s="90"/>
      <c r="X7" s="90"/>
      <c r="Z7" s="86" t="s">
        <v>44</v>
      </c>
      <c r="AA7" s="86"/>
      <c r="AB7" s="86"/>
      <c r="AC7" s="86"/>
      <c r="AD7" s="90" t="s">
        <v>136</v>
      </c>
      <c r="AE7" s="90"/>
      <c r="AF7" s="90"/>
    </row>
    <row r="9" spans="2:34" ht="9" customHeight="1" x14ac:dyDescent="0.25">
      <c r="B9" s="68" t="s">
        <v>0</v>
      </c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</row>
    <row r="10" spans="2:34" ht="9" customHeight="1" x14ac:dyDescent="0.25">
      <c r="B10" s="77" t="s">
        <v>127</v>
      </c>
      <c r="C10" s="78"/>
      <c r="D10" s="78"/>
      <c r="E10" s="78"/>
      <c r="F10" s="78"/>
      <c r="G10" s="79"/>
      <c r="H10" s="77" t="s">
        <v>131</v>
      </c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9"/>
    </row>
    <row r="11" spans="2:34" ht="9" customHeight="1" x14ac:dyDescent="0.25">
      <c r="B11" s="80"/>
      <c r="C11" s="81"/>
      <c r="D11" s="81"/>
      <c r="E11" s="81"/>
      <c r="F11" s="81"/>
      <c r="G11" s="81"/>
      <c r="H11" s="82"/>
      <c r="I11" s="80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1"/>
      <c r="AF11" s="81"/>
      <c r="AG11" s="81"/>
      <c r="AH11" s="82"/>
    </row>
    <row r="12" spans="2:34" ht="9" customHeight="1" x14ac:dyDescent="0.25">
      <c r="B12" s="80" t="s">
        <v>46</v>
      </c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2"/>
      <c r="U12" s="83"/>
      <c r="V12" s="84"/>
      <c r="W12" s="84"/>
      <c r="X12" s="84"/>
      <c r="Y12" s="84"/>
      <c r="Z12" s="84"/>
      <c r="AA12" s="84"/>
      <c r="AB12" s="84"/>
      <c r="AC12" s="84"/>
      <c r="AD12" s="84"/>
      <c r="AE12" s="84"/>
      <c r="AF12" s="84"/>
      <c r="AG12" s="84"/>
      <c r="AH12" s="85"/>
    </row>
    <row r="13" spans="2:34" ht="9" customHeight="1" x14ac:dyDescent="0.25">
      <c r="B13" s="68" t="s">
        <v>47</v>
      </c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9" t="s">
        <v>137</v>
      </c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</row>
    <row r="14" spans="2:34" ht="9" customHeight="1" x14ac:dyDescent="0.25"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</row>
    <row r="15" spans="2:34" ht="3" customHeight="1" x14ac:dyDescent="0.25"/>
    <row r="16" spans="2:34" ht="9" customHeight="1" x14ac:dyDescent="0.25">
      <c r="B16" s="70" t="s">
        <v>48</v>
      </c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2"/>
      <c r="Y16" s="73">
        <v>1</v>
      </c>
      <c r="Z16" s="73"/>
      <c r="AA16" s="73"/>
      <c r="AB16" s="73"/>
      <c r="AC16" s="73"/>
      <c r="AD16" s="73"/>
      <c r="AE16" s="73"/>
      <c r="AF16" s="73"/>
      <c r="AG16" s="73"/>
      <c r="AH16" s="73"/>
    </row>
    <row r="17" spans="2:34" ht="3" customHeight="1" x14ac:dyDescent="0.25"/>
    <row r="18" spans="2:34" ht="9" customHeight="1" x14ac:dyDescent="0.25"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7"/>
      <c r="N18" s="7"/>
      <c r="O18" s="7"/>
      <c r="P18" s="7"/>
      <c r="Q18" s="7"/>
      <c r="R18" s="7"/>
      <c r="S18" s="7"/>
      <c r="T18" s="7"/>
      <c r="U18" s="7"/>
      <c r="V18" s="9"/>
      <c r="Y18" s="74" t="s">
        <v>49</v>
      </c>
      <c r="Z18" s="75"/>
      <c r="AA18" s="75"/>
      <c r="AB18" s="75"/>
      <c r="AC18" s="76"/>
      <c r="AD18" s="75" t="s">
        <v>50</v>
      </c>
      <c r="AE18" s="75"/>
      <c r="AF18" s="75"/>
      <c r="AG18" s="75"/>
      <c r="AH18" s="76"/>
    </row>
    <row r="19" spans="2:34" ht="9" customHeight="1" x14ac:dyDescent="0.25">
      <c r="B19" s="14">
        <v>1</v>
      </c>
      <c r="C19" s="15" t="s">
        <v>6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58">
        <f>IF(SUM(V20:X26)=0,"",SUM(V20:X26))</f>
        <v>0.2</v>
      </c>
      <c r="W19" s="59"/>
      <c r="X19" s="60"/>
      <c r="Y19" s="108">
        <f>SUM(Y20:AC26)</f>
        <v>97.283636363636361</v>
      </c>
      <c r="Z19" s="108"/>
      <c r="AA19" s="108"/>
      <c r="AB19" s="108"/>
      <c r="AC19" s="109"/>
      <c r="AD19" s="110">
        <f>SUM(AD20:AH26)</f>
        <v>97.283636363636361</v>
      </c>
      <c r="AE19" s="110"/>
      <c r="AF19" s="110"/>
      <c r="AG19" s="110"/>
      <c r="AH19" s="111"/>
    </row>
    <row r="20" spans="2:34" ht="9" customHeight="1" x14ac:dyDescent="0.25">
      <c r="B20" s="12" t="s">
        <v>51</v>
      </c>
      <c r="C20" s="54" t="s">
        <v>85</v>
      </c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67"/>
      <c r="Y20" s="112">
        <v>96</v>
      </c>
      <c r="Z20" s="112"/>
      <c r="AA20" s="112"/>
      <c r="AB20" s="112"/>
      <c r="AC20" s="113"/>
      <c r="AD20" s="114">
        <f>IF(Y20=0,"",Y20*$Y$16)</f>
        <v>96</v>
      </c>
      <c r="AE20" s="114"/>
      <c r="AF20" s="114"/>
      <c r="AG20" s="114"/>
      <c r="AH20" s="115"/>
    </row>
    <row r="21" spans="2:34" ht="9" customHeight="1" x14ac:dyDescent="0.25">
      <c r="B21" s="12" t="s">
        <v>52</v>
      </c>
      <c r="C21" s="54" t="s">
        <v>8</v>
      </c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63">
        <v>0.2</v>
      </c>
      <c r="W21" s="63"/>
      <c r="X21" s="64"/>
      <c r="Y21" s="114">
        <f>(1412/220)*20%</f>
        <v>1.2836363636363637</v>
      </c>
      <c r="Z21" s="114"/>
      <c r="AA21" s="114"/>
      <c r="AB21" s="114"/>
      <c r="AC21" s="115"/>
      <c r="AD21" s="114">
        <f t="shared" ref="AD21:AD26" si="0">IF(Y21="","",Y21*$Y$16)</f>
        <v>1.2836363636363637</v>
      </c>
      <c r="AE21" s="114"/>
      <c r="AF21" s="114"/>
      <c r="AG21" s="114"/>
      <c r="AH21" s="115"/>
    </row>
    <row r="22" spans="2:34" ht="9" customHeight="1" x14ac:dyDescent="0.25">
      <c r="B22" s="12" t="s">
        <v>59</v>
      </c>
      <c r="C22" s="54" t="s">
        <v>7</v>
      </c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63"/>
      <c r="W22" s="63"/>
      <c r="X22" s="64"/>
      <c r="Y22" s="114" t="str">
        <f>IF(V22="","",$Y$20*V22)</f>
        <v/>
      </c>
      <c r="Z22" s="114"/>
      <c r="AA22" s="114"/>
      <c r="AB22" s="114"/>
      <c r="AC22" s="115"/>
      <c r="AD22" s="114" t="str">
        <f t="shared" si="0"/>
        <v/>
      </c>
      <c r="AE22" s="114"/>
      <c r="AF22" s="114"/>
      <c r="AG22" s="114"/>
      <c r="AH22" s="115"/>
    </row>
    <row r="23" spans="2:34" ht="9" customHeight="1" x14ac:dyDescent="0.25">
      <c r="B23" s="12" t="s">
        <v>60</v>
      </c>
      <c r="C23" s="54" t="s">
        <v>9</v>
      </c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63"/>
      <c r="W23" s="63"/>
      <c r="X23" s="64"/>
      <c r="Y23" s="114" t="str">
        <f>IF(V23="","",$Y$20*V23)</f>
        <v/>
      </c>
      <c r="Z23" s="114"/>
      <c r="AA23" s="114"/>
      <c r="AB23" s="114"/>
      <c r="AC23" s="115"/>
      <c r="AD23" s="114" t="str">
        <f t="shared" si="0"/>
        <v/>
      </c>
      <c r="AE23" s="114"/>
      <c r="AF23" s="114"/>
      <c r="AG23" s="114"/>
      <c r="AH23" s="115"/>
    </row>
    <row r="24" spans="2:34" ht="9" customHeight="1" x14ac:dyDescent="0.25">
      <c r="B24" s="12" t="s">
        <v>61</v>
      </c>
      <c r="C24" s="54" t="s">
        <v>11</v>
      </c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63"/>
      <c r="W24" s="63"/>
      <c r="X24" s="64"/>
      <c r="Y24" s="114" t="str">
        <f>IF(V24="","",$Y$20*V24)</f>
        <v/>
      </c>
      <c r="Z24" s="114"/>
      <c r="AA24" s="114"/>
      <c r="AB24" s="114"/>
      <c r="AC24" s="115"/>
      <c r="AD24" s="114" t="str">
        <f t="shared" si="0"/>
        <v/>
      </c>
      <c r="AE24" s="114"/>
      <c r="AF24" s="114"/>
      <c r="AG24" s="114"/>
      <c r="AH24" s="115"/>
    </row>
    <row r="25" spans="2:34" ht="9" customHeight="1" x14ac:dyDescent="0.25">
      <c r="B25" s="12" t="s">
        <v>62</v>
      </c>
      <c r="C25" s="54" t="s">
        <v>13</v>
      </c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63"/>
      <c r="W25" s="63"/>
      <c r="X25" s="64"/>
      <c r="Y25" s="114" t="str">
        <f>IF(V25="","",$Y$20*V25)</f>
        <v/>
      </c>
      <c r="Z25" s="114"/>
      <c r="AA25" s="114"/>
      <c r="AB25" s="114"/>
      <c r="AC25" s="115"/>
      <c r="AD25" s="114" t="str">
        <f t="shared" si="0"/>
        <v/>
      </c>
      <c r="AE25" s="114"/>
      <c r="AF25" s="114"/>
      <c r="AG25" s="114"/>
      <c r="AH25" s="115"/>
    </row>
    <row r="26" spans="2:34" x14ac:dyDescent="0.25">
      <c r="B26" s="13" t="s">
        <v>63</v>
      </c>
      <c r="C26" s="48" t="s">
        <v>64</v>
      </c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65"/>
      <c r="W26" s="65"/>
      <c r="X26" s="66"/>
      <c r="Y26" s="116" t="str">
        <f>IF(V26="","",$Y$20*V26)</f>
        <v/>
      </c>
      <c r="Z26" s="116"/>
      <c r="AA26" s="116"/>
      <c r="AB26" s="116"/>
      <c r="AC26" s="117"/>
      <c r="AD26" s="116" t="str">
        <f t="shared" si="0"/>
        <v/>
      </c>
      <c r="AE26" s="116"/>
      <c r="AF26" s="116"/>
      <c r="AG26" s="116"/>
      <c r="AH26" s="117"/>
    </row>
    <row r="27" spans="2:34" ht="3" customHeight="1" x14ac:dyDescent="0.25">
      <c r="B27" s="8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118"/>
      <c r="Z27" s="118"/>
      <c r="AA27" s="118"/>
      <c r="AB27" s="118"/>
      <c r="AC27" s="118"/>
      <c r="AD27" s="118"/>
      <c r="AE27" s="118"/>
      <c r="AF27" s="118"/>
      <c r="AG27" s="118"/>
      <c r="AH27" s="118"/>
    </row>
    <row r="28" spans="2:34" ht="9" customHeight="1" x14ac:dyDescent="0.25">
      <c r="B28" s="14">
        <v>2</v>
      </c>
      <c r="C28" s="57" t="s">
        <v>15</v>
      </c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8" t="str">
        <f>IF(SUM(V29:X35)=0,"",SUM(V29:X35))</f>
        <v/>
      </c>
      <c r="W28" s="59"/>
      <c r="X28" s="60"/>
      <c r="Y28" s="110">
        <f>SUM(Y29:AC35)</f>
        <v>3</v>
      </c>
      <c r="Z28" s="110"/>
      <c r="AA28" s="110"/>
      <c r="AB28" s="110"/>
      <c r="AC28" s="111"/>
      <c r="AD28" s="110">
        <f>SUM(AD29:AH35)</f>
        <v>3</v>
      </c>
      <c r="AE28" s="110"/>
      <c r="AF28" s="110"/>
      <c r="AG28" s="110"/>
      <c r="AH28" s="111"/>
    </row>
    <row r="29" spans="2:34" ht="9" customHeight="1" x14ac:dyDescent="0.25">
      <c r="B29" s="12" t="s">
        <v>53</v>
      </c>
      <c r="C29" s="54" t="s">
        <v>16</v>
      </c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5"/>
      <c r="W29" s="55"/>
      <c r="X29" s="56"/>
      <c r="Y29" s="114"/>
      <c r="Z29" s="114"/>
      <c r="AA29" s="114"/>
      <c r="AB29" s="114"/>
      <c r="AC29" s="115"/>
      <c r="AD29" s="114"/>
      <c r="AE29" s="114"/>
      <c r="AF29" s="114"/>
      <c r="AG29" s="114"/>
      <c r="AH29" s="115"/>
    </row>
    <row r="30" spans="2:34" ht="9" customHeight="1" x14ac:dyDescent="0.25">
      <c r="B30" s="12" t="s">
        <v>87</v>
      </c>
      <c r="C30" s="54" t="s">
        <v>17</v>
      </c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5"/>
      <c r="W30" s="55"/>
      <c r="X30" s="56"/>
      <c r="Y30" s="114"/>
      <c r="Z30" s="114"/>
      <c r="AA30" s="114"/>
      <c r="AB30" s="114"/>
      <c r="AC30" s="115"/>
      <c r="AD30" s="114" t="str">
        <f t="shared" ref="AD30:AD35" si="1">IF(Y30="","",Y30*$Y$16)</f>
        <v/>
      </c>
      <c r="AE30" s="114"/>
      <c r="AF30" s="114"/>
      <c r="AG30" s="114"/>
      <c r="AH30" s="115"/>
    </row>
    <row r="31" spans="2:34" ht="9" customHeight="1" x14ac:dyDescent="0.25">
      <c r="B31" s="12" t="s">
        <v>54</v>
      </c>
      <c r="C31" s="54" t="s">
        <v>18</v>
      </c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5"/>
      <c r="W31" s="55"/>
      <c r="X31" s="56"/>
      <c r="Y31" s="114">
        <v>3</v>
      </c>
      <c r="Z31" s="114"/>
      <c r="AA31" s="114"/>
      <c r="AB31" s="114"/>
      <c r="AC31" s="115"/>
      <c r="AD31" s="114">
        <f t="shared" si="1"/>
        <v>3</v>
      </c>
      <c r="AE31" s="114"/>
      <c r="AF31" s="114"/>
      <c r="AG31" s="114"/>
      <c r="AH31" s="115"/>
    </row>
    <row r="32" spans="2:34" ht="9" customHeight="1" x14ac:dyDescent="0.25">
      <c r="B32" s="12" t="s">
        <v>55</v>
      </c>
      <c r="C32" s="54" t="s">
        <v>19</v>
      </c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5"/>
      <c r="W32" s="55"/>
      <c r="X32" s="56"/>
      <c r="Y32" s="114"/>
      <c r="Z32" s="114"/>
      <c r="AA32" s="114"/>
      <c r="AB32" s="114"/>
      <c r="AC32" s="115"/>
      <c r="AD32" s="114" t="str">
        <f t="shared" si="1"/>
        <v/>
      </c>
      <c r="AE32" s="114"/>
      <c r="AF32" s="114"/>
      <c r="AG32" s="114"/>
      <c r="AH32" s="115"/>
    </row>
    <row r="33" spans="2:34" ht="9" customHeight="1" x14ac:dyDescent="0.25">
      <c r="B33" s="12" t="s">
        <v>56</v>
      </c>
      <c r="C33" s="54" t="s">
        <v>88</v>
      </c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5"/>
      <c r="W33" s="55"/>
      <c r="X33" s="56"/>
      <c r="Y33" s="114" t="str">
        <f>IF(V33="","",$Y$20*V33)</f>
        <v/>
      </c>
      <c r="Z33" s="114"/>
      <c r="AA33" s="114"/>
      <c r="AB33" s="114"/>
      <c r="AC33" s="115"/>
      <c r="AD33" s="114" t="str">
        <f t="shared" si="1"/>
        <v/>
      </c>
      <c r="AE33" s="114"/>
      <c r="AF33" s="114"/>
      <c r="AG33" s="114"/>
      <c r="AH33" s="115"/>
    </row>
    <row r="34" spans="2:34" ht="9" customHeight="1" x14ac:dyDescent="0.25">
      <c r="B34" s="12" t="s">
        <v>57</v>
      </c>
      <c r="C34" s="54" t="s">
        <v>20</v>
      </c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5"/>
      <c r="W34" s="55"/>
      <c r="X34" s="56"/>
      <c r="Y34" s="114" t="str">
        <f>IF(V34="","",$Y$20*V34)</f>
        <v/>
      </c>
      <c r="Z34" s="114"/>
      <c r="AA34" s="114"/>
      <c r="AB34" s="114"/>
      <c r="AC34" s="115"/>
      <c r="AD34" s="114" t="str">
        <f t="shared" si="1"/>
        <v/>
      </c>
      <c r="AE34" s="114"/>
      <c r="AF34" s="114"/>
      <c r="AG34" s="114"/>
      <c r="AH34" s="115"/>
    </row>
    <row r="35" spans="2:34" ht="9" customHeight="1" x14ac:dyDescent="0.25">
      <c r="B35" s="13" t="s">
        <v>58</v>
      </c>
      <c r="C35" s="48" t="s">
        <v>21</v>
      </c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9"/>
      <c r="W35" s="49"/>
      <c r="X35" s="50"/>
      <c r="Y35" s="116" t="str">
        <f>IF(V35="","",$Y$20*V35)</f>
        <v/>
      </c>
      <c r="Z35" s="116"/>
      <c r="AA35" s="116"/>
      <c r="AB35" s="116"/>
      <c r="AC35" s="117"/>
      <c r="AD35" s="116" t="str">
        <f t="shared" si="1"/>
        <v/>
      </c>
      <c r="AE35" s="116"/>
      <c r="AF35" s="116"/>
      <c r="AG35" s="116"/>
      <c r="AH35" s="117"/>
    </row>
    <row r="36" spans="2:34" ht="3" customHeight="1" x14ac:dyDescent="0.25">
      <c r="B36" s="2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118"/>
      <c r="Z36" s="118"/>
      <c r="AA36" s="118"/>
      <c r="AB36" s="118"/>
      <c r="AC36" s="118"/>
      <c r="AD36" s="118"/>
      <c r="AE36" s="118"/>
      <c r="AF36" s="118"/>
      <c r="AG36" s="118"/>
      <c r="AH36" s="118"/>
    </row>
    <row r="37" spans="2:34" ht="9" customHeight="1" x14ac:dyDescent="0.25">
      <c r="B37" s="16">
        <v>3</v>
      </c>
      <c r="C37" s="61" t="s">
        <v>89</v>
      </c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8">
        <f>IF(SUM(V38:X45)=0,"",SUM(V38:X45))</f>
        <v>0.35620000000000007</v>
      </c>
      <c r="W37" s="58"/>
      <c r="X37" s="62"/>
      <c r="Y37" s="110">
        <f>SUM(Y38:AC45)</f>
        <v>34.65243127272727</v>
      </c>
      <c r="Z37" s="110"/>
      <c r="AA37" s="110"/>
      <c r="AB37" s="110"/>
      <c r="AC37" s="110"/>
      <c r="AD37" s="119">
        <f>SUM(AD38:AH45)</f>
        <v>34.65243127272727</v>
      </c>
      <c r="AE37" s="110"/>
      <c r="AF37" s="110"/>
      <c r="AG37" s="110"/>
      <c r="AH37" s="111"/>
    </row>
    <row r="38" spans="2:34" ht="9" customHeight="1" x14ac:dyDescent="0.25">
      <c r="B38" s="12" t="s">
        <v>73</v>
      </c>
      <c r="C38" s="54" t="s">
        <v>66</v>
      </c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5">
        <v>0.2</v>
      </c>
      <c r="W38" s="55"/>
      <c r="X38" s="56"/>
      <c r="Y38" s="114">
        <f t="shared" ref="Y38:Y45" si="2">IF(V38="","",$Y$19*V38)</f>
        <v>19.456727272727274</v>
      </c>
      <c r="Z38" s="114"/>
      <c r="AA38" s="114"/>
      <c r="AB38" s="114"/>
      <c r="AC38" s="115"/>
      <c r="AD38" s="114">
        <f t="shared" ref="AD38:AD45" si="3">IF(Y38="","",Y38*$Y$16)</f>
        <v>19.456727272727274</v>
      </c>
      <c r="AE38" s="114"/>
      <c r="AF38" s="114"/>
      <c r="AG38" s="114"/>
      <c r="AH38" s="115"/>
    </row>
    <row r="39" spans="2:34" ht="9" customHeight="1" x14ac:dyDescent="0.25">
      <c r="B39" s="12" t="s">
        <v>74</v>
      </c>
      <c r="C39" s="54" t="s">
        <v>67</v>
      </c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>
        <v>0.08</v>
      </c>
      <c r="W39" s="55"/>
      <c r="X39" s="56"/>
      <c r="Y39" s="114">
        <f t="shared" si="2"/>
        <v>7.7826909090909089</v>
      </c>
      <c r="Z39" s="114"/>
      <c r="AA39" s="114"/>
      <c r="AB39" s="114"/>
      <c r="AC39" s="115"/>
      <c r="AD39" s="114">
        <f t="shared" si="3"/>
        <v>7.7826909090909089</v>
      </c>
      <c r="AE39" s="114"/>
      <c r="AF39" s="114"/>
      <c r="AG39" s="114"/>
      <c r="AH39" s="115"/>
    </row>
    <row r="40" spans="2:34" ht="9" customHeight="1" x14ac:dyDescent="0.25">
      <c r="B40" s="12" t="s">
        <v>75</v>
      </c>
      <c r="C40" s="54" t="s">
        <v>68</v>
      </c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>
        <v>1.4999999999999999E-2</v>
      </c>
      <c r="W40" s="55"/>
      <c r="X40" s="56"/>
      <c r="Y40" s="114">
        <f t="shared" si="2"/>
        <v>1.4592545454545454</v>
      </c>
      <c r="Z40" s="114"/>
      <c r="AA40" s="114"/>
      <c r="AB40" s="114"/>
      <c r="AC40" s="115"/>
      <c r="AD40" s="114">
        <f t="shared" si="3"/>
        <v>1.4592545454545454</v>
      </c>
      <c r="AE40" s="114"/>
      <c r="AF40" s="114"/>
      <c r="AG40" s="114"/>
      <c r="AH40" s="115"/>
    </row>
    <row r="41" spans="2:34" ht="9" customHeight="1" x14ac:dyDescent="0.25">
      <c r="B41" s="12" t="s">
        <v>76</v>
      </c>
      <c r="C41" s="54" t="s">
        <v>69</v>
      </c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>
        <v>0.01</v>
      </c>
      <c r="W41" s="55"/>
      <c r="X41" s="56"/>
      <c r="Y41" s="114">
        <f t="shared" si="2"/>
        <v>0.97283636363636361</v>
      </c>
      <c r="Z41" s="114"/>
      <c r="AA41" s="114"/>
      <c r="AB41" s="114"/>
      <c r="AC41" s="115"/>
      <c r="AD41" s="114">
        <f t="shared" si="3"/>
        <v>0.97283636363636361</v>
      </c>
      <c r="AE41" s="114"/>
      <c r="AF41" s="114"/>
      <c r="AG41" s="114"/>
      <c r="AH41" s="115"/>
    </row>
    <row r="42" spans="2:34" ht="9" customHeight="1" x14ac:dyDescent="0.25">
      <c r="B42" s="12" t="s">
        <v>77</v>
      </c>
      <c r="C42" s="54" t="s">
        <v>70</v>
      </c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5">
        <v>2E-3</v>
      </c>
      <c r="W42" s="55"/>
      <c r="X42" s="56"/>
      <c r="Y42" s="114">
        <f t="shared" si="2"/>
        <v>0.19456727272727273</v>
      </c>
      <c r="Z42" s="114"/>
      <c r="AA42" s="114"/>
      <c r="AB42" s="114"/>
      <c r="AC42" s="115"/>
      <c r="AD42" s="114">
        <f t="shared" si="3"/>
        <v>0.19456727272727273</v>
      </c>
      <c r="AE42" s="114"/>
      <c r="AF42" s="114"/>
      <c r="AG42" s="114"/>
      <c r="AH42" s="115"/>
    </row>
    <row r="43" spans="2:34" ht="9" customHeight="1" x14ac:dyDescent="0.25">
      <c r="B43" s="12" t="s">
        <v>78</v>
      </c>
      <c r="C43" s="54" t="s">
        <v>65</v>
      </c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5">
        <v>6.0000000000000001E-3</v>
      </c>
      <c r="W43" s="55"/>
      <c r="X43" s="56"/>
      <c r="Y43" s="114">
        <f t="shared" si="2"/>
        <v>0.58370181818181821</v>
      </c>
      <c r="Z43" s="114"/>
      <c r="AA43" s="114"/>
      <c r="AB43" s="114"/>
      <c r="AC43" s="115"/>
      <c r="AD43" s="114">
        <f t="shared" si="3"/>
        <v>0.58370181818181821</v>
      </c>
      <c r="AE43" s="114"/>
      <c r="AF43" s="114"/>
      <c r="AG43" s="114"/>
      <c r="AH43" s="115"/>
    </row>
    <row r="44" spans="2:34" ht="9" customHeight="1" x14ac:dyDescent="0.25">
      <c r="B44" s="12" t="s">
        <v>79</v>
      </c>
      <c r="C44" s="54" t="s">
        <v>71</v>
      </c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5">
        <v>2.5000000000000001E-2</v>
      </c>
      <c r="W44" s="55"/>
      <c r="X44" s="56"/>
      <c r="Y44" s="114">
        <f t="shared" si="2"/>
        <v>2.4320909090909093</v>
      </c>
      <c r="Z44" s="114"/>
      <c r="AA44" s="114"/>
      <c r="AB44" s="114"/>
      <c r="AC44" s="115"/>
      <c r="AD44" s="114">
        <f t="shared" si="3"/>
        <v>2.4320909090909093</v>
      </c>
      <c r="AE44" s="114"/>
      <c r="AF44" s="114"/>
      <c r="AG44" s="114"/>
      <c r="AH44" s="115"/>
    </row>
    <row r="45" spans="2:34" ht="9" customHeight="1" x14ac:dyDescent="0.25">
      <c r="B45" s="13" t="s">
        <v>80</v>
      </c>
      <c r="C45" s="48" t="s">
        <v>72</v>
      </c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9">
        <v>1.8200000000000001E-2</v>
      </c>
      <c r="W45" s="49"/>
      <c r="X45" s="50"/>
      <c r="Y45" s="116">
        <f t="shared" si="2"/>
        <v>1.7705621818181818</v>
      </c>
      <c r="Z45" s="116"/>
      <c r="AA45" s="116"/>
      <c r="AB45" s="116"/>
      <c r="AC45" s="117"/>
      <c r="AD45" s="116">
        <f t="shared" si="3"/>
        <v>1.7705621818181818</v>
      </c>
      <c r="AE45" s="116"/>
      <c r="AF45" s="116"/>
      <c r="AG45" s="116"/>
      <c r="AH45" s="117"/>
    </row>
    <row r="46" spans="2:34" ht="3" customHeight="1" x14ac:dyDescent="0.25">
      <c r="B46" s="8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</row>
    <row r="47" spans="2:34" ht="9" customHeight="1" x14ac:dyDescent="0.25">
      <c r="B47" s="14">
        <v>4</v>
      </c>
      <c r="C47" s="57" t="s">
        <v>27</v>
      </c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8">
        <f>IF(SUM(V48:X57)=0,"",SUM(V48:X57))</f>
        <v>0.163022</v>
      </c>
      <c r="W47" s="59"/>
      <c r="X47" s="59"/>
      <c r="Y47" s="119">
        <f>SUM(Y48:AC57)</f>
        <v>15.859372967272726</v>
      </c>
      <c r="Z47" s="110"/>
      <c r="AA47" s="110"/>
      <c r="AB47" s="110"/>
      <c r="AC47" s="111"/>
      <c r="AD47" s="119">
        <f>SUM(AD48:AH57)</f>
        <v>15.859372967272726</v>
      </c>
      <c r="AE47" s="110"/>
      <c r="AF47" s="110"/>
      <c r="AG47" s="110"/>
      <c r="AH47" s="111"/>
    </row>
    <row r="48" spans="2:34" ht="9" customHeight="1" x14ac:dyDescent="0.25">
      <c r="B48" s="12" t="s">
        <v>22</v>
      </c>
      <c r="C48" s="54" t="s">
        <v>24</v>
      </c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5">
        <v>8.3299999999999999E-2</v>
      </c>
      <c r="W48" s="55"/>
      <c r="X48" s="55"/>
      <c r="Y48" s="120">
        <f t="shared" ref="Y48:Y57" si="4">IF(V48="","",$Y$19*V48)</f>
        <v>8.1037269090909092</v>
      </c>
      <c r="Z48" s="114"/>
      <c r="AA48" s="114"/>
      <c r="AB48" s="114"/>
      <c r="AC48" s="115"/>
      <c r="AD48" s="120">
        <f t="shared" ref="AD48:AD57" si="5">IF(Y48="","",Y48*$Y$16)</f>
        <v>8.1037269090909092</v>
      </c>
      <c r="AE48" s="114"/>
      <c r="AF48" s="114"/>
      <c r="AG48" s="114"/>
      <c r="AH48" s="115"/>
    </row>
    <row r="49" spans="2:34" ht="9" customHeight="1" x14ac:dyDescent="0.25">
      <c r="B49" s="12" t="s">
        <v>23</v>
      </c>
      <c r="C49" s="54" t="s">
        <v>93</v>
      </c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5">
        <f>IF(V48="","",V48*$V$37)</f>
        <v>2.9671460000000007E-2</v>
      </c>
      <c r="W49" s="55"/>
      <c r="X49" s="55"/>
      <c r="Y49" s="120">
        <f t="shared" si="4"/>
        <v>2.8865475250181825</v>
      </c>
      <c r="Z49" s="114"/>
      <c r="AA49" s="114"/>
      <c r="AB49" s="114"/>
      <c r="AC49" s="115"/>
      <c r="AD49" s="120">
        <f t="shared" si="5"/>
        <v>2.8865475250181825</v>
      </c>
      <c r="AE49" s="114"/>
      <c r="AF49" s="114"/>
      <c r="AG49" s="114"/>
      <c r="AH49" s="115"/>
    </row>
    <row r="50" spans="2:34" ht="9" customHeight="1" x14ac:dyDescent="0.25">
      <c r="B50" s="12" t="s">
        <v>25</v>
      </c>
      <c r="C50" s="54" t="s">
        <v>92</v>
      </c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5">
        <v>6.4999999999999997E-3</v>
      </c>
      <c r="W50" s="55"/>
      <c r="X50" s="55"/>
      <c r="Y50" s="120">
        <f t="shared" si="4"/>
        <v>0.63234363636363633</v>
      </c>
      <c r="Z50" s="114"/>
      <c r="AA50" s="114"/>
      <c r="AB50" s="114"/>
      <c r="AC50" s="115"/>
      <c r="AD50" s="120">
        <f t="shared" si="5"/>
        <v>0.63234363636363633</v>
      </c>
      <c r="AE50" s="114"/>
      <c r="AF50" s="114"/>
      <c r="AG50" s="114"/>
      <c r="AH50" s="115"/>
    </row>
    <row r="51" spans="2:34" ht="9" customHeight="1" x14ac:dyDescent="0.25">
      <c r="B51" s="12" t="s">
        <v>26</v>
      </c>
      <c r="C51" s="54" t="s">
        <v>94</v>
      </c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5">
        <f>IF(V50="","",V50*$V$37)</f>
        <v>2.3153000000000002E-3</v>
      </c>
      <c r="W51" s="55"/>
      <c r="X51" s="55"/>
      <c r="Y51" s="120">
        <f t="shared" si="4"/>
        <v>0.22524080327272727</v>
      </c>
      <c r="Z51" s="114"/>
      <c r="AA51" s="114"/>
      <c r="AB51" s="114"/>
      <c r="AC51" s="115"/>
      <c r="AD51" s="120">
        <f t="shared" si="5"/>
        <v>0.22524080327272727</v>
      </c>
      <c r="AE51" s="114"/>
      <c r="AF51" s="114"/>
      <c r="AG51" s="114"/>
      <c r="AH51" s="115"/>
    </row>
    <row r="52" spans="2:34" ht="9" customHeight="1" x14ac:dyDescent="0.25">
      <c r="B52" s="12" t="s">
        <v>30</v>
      </c>
      <c r="C52" s="54" t="s">
        <v>28</v>
      </c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5">
        <v>8.0000000000000004E-4</v>
      </c>
      <c r="W52" s="55"/>
      <c r="X52" s="55"/>
      <c r="Y52" s="120">
        <f t="shared" si="4"/>
        <v>7.7826909090909099E-2</v>
      </c>
      <c r="Z52" s="114"/>
      <c r="AA52" s="114"/>
      <c r="AB52" s="114"/>
      <c r="AC52" s="115"/>
      <c r="AD52" s="120">
        <f t="shared" si="5"/>
        <v>7.7826909090909099E-2</v>
      </c>
      <c r="AE52" s="114"/>
      <c r="AF52" s="114"/>
      <c r="AG52" s="114"/>
      <c r="AH52" s="115"/>
    </row>
    <row r="53" spans="2:34" ht="9" customHeight="1" x14ac:dyDescent="0.25">
      <c r="B53" s="12" t="s">
        <v>36</v>
      </c>
      <c r="C53" s="54" t="s">
        <v>95</v>
      </c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5">
        <f>IF(V52="","",V52*$V$39)</f>
        <v>6.4000000000000011E-5</v>
      </c>
      <c r="W53" s="55"/>
      <c r="X53" s="55"/>
      <c r="Y53" s="120">
        <f t="shared" si="4"/>
        <v>6.2261527272727286E-3</v>
      </c>
      <c r="Z53" s="114"/>
      <c r="AA53" s="114"/>
      <c r="AB53" s="114"/>
      <c r="AC53" s="115"/>
      <c r="AD53" s="120">
        <f t="shared" si="5"/>
        <v>6.2261527272727286E-3</v>
      </c>
      <c r="AE53" s="114"/>
      <c r="AF53" s="114"/>
      <c r="AG53" s="114"/>
      <c r="AH53" s="115"/>
    </row>
    <row r="54" spans="2:34" ht="9" customHeight="1" x14ac:dyDescent="0.25">
      <c r="B54" s="12" t="s">
        <v>81</v>
      </c>
      <c r="C54" s="54" t="s">
        <v>96</v>
      </c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5">
        <v>0.04</v>
      </c>
      <c r="W54" s="55"/>
      <c r="X54" s="55"/>
      <c r="Y54" s="120">
        <f t="shared" si="4"/>
        <v>3.8913454545454544</v>
      </c>
      <c r="Z54" s="114"/>
      <c r="AA54" s="114"/>
      <c r="AB54" s="114"/>
      <c r="AC54" s="115"/>
      <c r="AD54" s="120">
        <f t="shared" si="5"/>
        <v>3.8913454545454544</v>
      </c>
      <c r="AE54" s="114"/>
      <c r="AF54" s="114"/>
      <c r="AG54" s="114"/>
      <c r="AH54" s="115"/>
    </row>
    <row r="55" spans="2:34" ht="9" customHeight="1" x14ac:dyDescent="0.25">
      <c r="B55" s="12" t="s">
        <v>82</v>
      </c>
      <c r="C55" s="54" t="s">
        <v>29</v>
      </c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5">
        <v>2.0000000000000001E-4</v>
      </c>
      <c r="W55" s="55"/>
      <c r="X55" s="55"/>
      <c r="Y55" s="120">
        <f t="shared" si="4"/>
        <v>1.9456727272727275E-2</v>
      </c>
      <c r="Z55" s="114"/>
      <c r="AA55" s="114"/>
      <c r="AB55" s="114"/>
      <c r="AC55" s="115"/>
      <c r="AD55" s="120">
        <f t="shared" si="5"/>
        <v>1.9456727272727275E-2</v>
      </c>
      <c r="AE55" s="114"/>
      <c r="AF55" s="114"/>
      <c r="AG55" s="114"/>
      <c r="AH55" s="115"/>
    </row>
    <row r="56" spans="2:34" ht="9" customHeight="1" x14ac:dyDescent="0.25">
      <c r="B56" s="12" t="s">
        <v>90</v>
      </c>
      <c r="C56" s="54" t="s">
        <v>97</v>
      </c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5">
        <f>IF(V55="","",V55*$V$37)</f>
        <v>7.1240000000000016E-5</v>
      </c>
      <c r="W56" s="55"/>
      <c r="X56" s="55"/>
      <c r="Y56" s="120">
        <f t="shared" si="4"/>
        <v>6.9304862545454564E-3</v>
      </c>
      <c r="Z56" s="114"/>
      <c r="AA56" s="114"/>
      <c r="AB56" s="114"/>
      <c r="AC56" s="115"/>
      <c r="AD56" s="120">
        <f t="shared" si="5"/>
        <v>6.9304862545454564E-3</v>
      </c>
      <c r="AE56" s="114"/>
      <c r="AF56" s="114"/>
      <c r="AG56" s="114"/>
      <c r="AH56" s="115"/>
    </row>
    <row r="57" spans="2:34" ht="9" customHeight="1" x14ac:dyDescent="0.25">
      <c r="B57" s="13" t="s">
        <v>91</v>
      </c>
      <c r="C57" s="48" t="s">
        <v>98</v>
      </c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9">
        <v>1E-4</v>
      </c>
      <c r="W57" s="49"/>
      <c r="X57" s="49"/>
      <c r="Y57" s="121">
        <f t="shared" si="4"/>
        <v>9.7283636363636374E-3</v>
      </c>
      <c r="Z57" s="116"/>
      <c r="AA57" s="116"/>
      <c r="AB57" s="116"/>
      <c r="AC57" s="117"/>
      <c r="AD57" s="121">
        <f t="shared" si="5"/>
        <v>9.7283636363636374E-3</v>
      </c>
      <c r="AE57" s="116"/>
      <c r="AF57" s="116"/>
      <c r="AG57" s="116"/>
      <c r="AH57" s="117"/>
    </row>
    <row r="58" spans="2:34" ht="3" customHeight="1" x14ac:dyDescent="0.25">
      <c r="B58" s="8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118"/>
      <c r="Z58" s="118"/>
      <c r="AA58" s="118"/>
      <c r="AB58" s="118"/>
      <c r="AC58" s="118"/>
      <c r="AD58" s="118"/>
      <c r="AE58" s="118"/>
      <c r="AF58" s="118"/>
      <c r="AG58" s="118"/>
      <c r="AH58" s="118"/>
    </row>
    <row r="59" spans="2:34" ht="9" customHeight="1" x14ac:dyDescent="0.25">
      <c r="B59" s="14">
        <v>5</v>
      </c>
      <c r="C59" s="57" t="s">
        <v>86</v>
      </c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8">
        <f>IF(SUM(V60:X66)=0,"",SUM(V60:X66))</f>
        <v>0.15135192000000003</v>
      </c>
      <c r="W59" s="59"/>
      <c r="X59" s="60"/>
      <c r="Y59" s="110">
        <f>SUM(Y60:AC66)</f>
        <v>14.724065148218182</v>
      </c>
      <c r="Z59" s="110"/>
      <c r="AA59" s="110"/>
      <c r="AB59" s="110"/>
      <c r="AC59" s="111"/>
      <c r="AD59" s="110">
        <f>SUM(AD60:AH66)</f>
        <v>14.724065148218182</v>
      </c>
      <c r="AE59" s="110"/>
      <c r="AF59" s="110"/>
      <c r="AG59" s="110"/>
      <c r="AH59" s="111"/>
    </row>
    <row r="60" spans="2:34" ht="9" customHeight="1" x14ac:dyDescent="0.25">
      <c r="B60" s="12" t="s">
        <v>83</v>
      </c>
      <c r="C60" s="54" t="s">
        <v>31</v>
      </c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5">
        <v>0.1111</v>
      </c>
      <c r="W60" s="55"/>
      <c r="X60" s="56"/>
      <c r="Y60" s="114">
        <f t="shared" ref="Y60:Y66" si="6">IF(V60="","",$Y$19*V60)</f>
        <v>10.808212000000001</v>
      </c>
      <c r="Z60" s="114"/>
      <c r="AA60" s="114"/>
      <c r="AB60" s="114"/>
      <c r="AC60" s="115"/>
      <c r="AD60" s="114">
        <f t="shared" ref="AD60:AD66" si="7">IF(Y60="","",Y60*$Y$16)</f>
        <v>10.808212000000001</v>
      </c>
      <c r="AE60" s="114"/>
      <c r="AF60" s="114"/>
      <c r="AG60" s="114"/>
      <c r="AH60" s="115"/>
    </row>
    <row r="61" spans="2:34" ht="9" customHeight="1" x14ac:dyDescent="0.25">
      <c r="B61" s="12" t="s">
        <v>99</v>
      </c>
      <c r="C61" s="54" t="s">
        <v>32</v>
      </c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5">
        <v>1E-4</v>
      </c>
      <c r="W61" s="55"/>
      <c r="X61" s="56"/>
      <c r="Y61" s="114">
        <f t="shared" si="6"/>
        <v>9.7283636363636374E-3</v>
      </c>
      <c r="Z61" s="114"/>
      <c r="AA61" s="114"/>
      <c r="AB61" s="114"/>
      <c r="AC61" s="115"/>
      <c r="AD61" s="114">
        <f t="shared" si="7"/>
        <v>9.7283636363636374E-3</v>
      </c>
      <c r="AE61" s="114"/>
      <c r="AF61" s="114"/>
      <c r="AG61" s="114"/>
      <c r="AH61" s="115"/>
    </row>
    <row r="62" spans="2:34" ht="9" customHeight="1" x14ac:dyDescent="0.25">
      <c r="B62" s="12" t="s">
        <v>100</v>
      </c>
      <c r="C62" s="54" t="s">
        <v>33</v>
      </c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5">
        <v>1E-4</v>
      </c>
      <c r="W62" s="55"/>
      <c r="X62" s="56"/>
      <c r="Y62" s="114">
        <f t="shared" si="6"/>
        <v>9.7283636363636374E-3</v>
      </c>
      <c r="Z62" s="114"/>
      <c r="AA62" s="114"/>
      <c r="AB62" s="114"/>
      <c r="AC62" s="115"/>
      <c r="AD62" s="114">
        <f t="shared" si="7"/>
        <v>9.7283636363636374E-3</v>
      </c>
      <c r="AE62" s="114"/>
      <c r="AF62" s="114"/>
      <c r="AG62" s="114"/>
      <c r="AH62" s="115"/>
    </row>
    <row r="63" spans="2:34" ht="9" customHeight="1" x14ac:dyDescent="0.25">
      <c r="B63" s="12" t="s">
        <v>101</v>
      </c>
      <c r="C63" s="54" t="s">
        <v>34</v>
      </c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5">
        <v>1E-4</v>
      </c>
      <c r="W63" s="55"/>
      <c r="X63" s="56"/>
      <c r="Y63" s="114">
        <f t="shared" si="6"/>
        <v>9.7283636363636374E-3</v>
      </c>
      <c r="Z63" s="114"/>
      <c r="AA63" s="114"/>
      <c r="AB63" s="114"/>
      <c r="AC63" s="115"/>
      <c r="AD63" s="114">
        <f t="shared" si="7"/>
        <v>9.7283636363636374E-3</v>
      </c>
      <c r="AE63" s="114"/>
      <c r="AF63" s="114"/>
      <c r="AG63" s="114"/>
      <c r="AH63" s="115"/>
    </row>
    <row r="64" spans="2:34" ht="9" customHeight="1" x14ac:dyDescent="0.25">
      <c r="B64" s="12" t="s">
        <v>102</v>
      </c>
      <c r="C64" s="54" t="s">
        <v>35</v>
      </c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5">
        <v>2.0000000000000001E-4</v>
      </c>
      <c r="W64" s="55"/>
      <c r="X64" s="56"/>
      <c r="Y64" s="114">
        <f t="shared" si="6"/>
        <v>1.9456727272727275E-2</v>
      </c>
      <c r="Z64" s="114"/>
      <c r="AA64" s="114"/>
      <c r="AB64" s="114"/>
      <c r="AC64" s="115"/>
      <c r="AD64" s="114">
        <f t="shared" si="7"/>
        <v>1.9456727272727275E-2</v>
      </c>
      <c r="AE64" s="114"/>
      <c r="AF64" s="114"/>
      <c r="AG64" s="114"/>
      <c r="AH64" s="115"/>
    </row>
    <row r="65" spans="2:34" ht="9" customHeight="1" x14ac:dyDescent="0.25">
      <c r="B65" s="12" t="s">
        <v>103</v>
      </c>
      <c r="C65" s="54" t="s">
        <v>64</v>
      </c>
      <c r="D65" s="54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5"/>
      <c r="W65" s="55"/>
      <c r="X65" s="56"/>
      <c r="Y65" s="114" t="str">
        <f t="shared" si="6"/>
        <v/>
      </c>
      <c r="Z65" s="114"/>
      <c r="AA65" s="114"/>
      <c r="AB65" s="114"/>
      <c r="AC65" s="115"/>
      <c r="AD65" s="114" t="str">
        <f t="shared" si="7"/>
        <v/>
      </c>
      <c r="AE65" s="114"/>
      <c r="AF65" s="114"/>
      <c r="AG65" s="114"/>
      <c r="AH65" s="115"/>
    </row>
    <row r="66" spans="2:34" ht="9" customHeight="1" x14ac:dyDescent="0.25">
      <c r="B66" s="13" t="s">
        <v>104</v>
      </c>
      <c r="C66" s="48" t="s">
        <v>105</v>
      </c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9">
        <f>IF(SUM(V60:X64)="","",SUM(V60:X64)*$V$37)</f>
        <v>3.9751920000000017E-2</v>
      </c>
      <c r="W66" s="49"/>
      <c r="X66" s="50"/>
      <c r="Y66" s="116">
        <f t="shared" si="6"/>
        <v>3.8672113300363651</v>
      </c>
      <c r="Z66" s="116"/>
      <c r="AA66" s="116"/>
      <c r="AB66" s="116"/>
      <c r="AC66" s="117"/>
      <c r="AD66" s="116">
        <f t="shared" si="7"/>
        <v>3.8672113300363651</v>
      </c>
      <c r="AE66" s="116"/>
      <c r="AF66" s="116"/>
      <c r="AG66" s="116"/>
      <c r="AH66" s="117"/>
    </row>
    <row r="67" spans="2:34" ht="3" customHeight="1" x14ac:dyDescent="0.25">
      <c r="B67" s="8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118"/>
      <c r="Z67" s="118"/>
      <c r="AA67" s="118"/>
      <c r="AB67" s="118"/>
      <c r="AC67" s="118"/>
      <c r="AD67" s="118"/>
      <c r="AE67" s="118"/>
      <c r="AF67" s="118"/>
      <c r="AG67" s="118"/>
      <c r="AH67" s="118"/>
    </row>
    <row r="68" spans="2:34" ht="9" customHeight="1" x14ac:dyDescent="0.25">
      <c r="B68" s="14">
        <v>6</v>
      </c>
      <c r="C68" s="57" t="s">
        <v>109</v>
      </c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8" t="str">
        <f>IF(SUM(V72:X72)=0,"",SUM(V72:X72))</f>
        <v/>
      </c>
      <c r="W68" s="59"/>
      <c r="X68" s="60"/>
      <c r="Y68" s="110">
        <f>SUM(Y69:AC72)</f>
        <v>0</v>
      </c>
      <c r="Z68" s="110"/>
      <c r="AA68" s="110"/>
      <c r="AB68" s="110"/>
      <c r="AC68" s="111"/>
      <c r="AD68" s="110">
        <f>SUM(AD69:AH72)</f>
        <v>0</v>
      </c>
      <c r="AE68" s="110"/>
      <c r="AF68" s="110"/>
      <c r="AG68" s="110"/>
      <c r="AH68" s="111"/>
    </row>
    <row r="69" spans="2:34" ht="9" customHeight="1" x14ac:dyDescent="0.25">
      <c r="B69" s="12" t="s">
        <v>84</v>
      </c>
      <c r="C69" s="54" t="s">
        <v>110</v>
      </c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5"/>
      <c r="W69" s="55"/>
      <c r="X69" s="56"/>
      <c r="Y69" s="112"/>
      <c r="Z69" s="112"/>
      <c r="AA69" s="112"/>
      <c r="AB69" s="112"/>
      <c r="AC69" s="113"/>
      <c r="AD69" s="114" t="str">
        <f>IF(Y69="","",Y69*$Y$16)</f>
        <v/>
      </c>
      <c r="AE69" s="114"/>
      <c r="AF69" s="114"/>
      <c r="AG69" s="114"/>
      <c r="AH69" s="115"/>
    </row>
    <row r="70" spans="2:34" ht="9" customHeight="1" x14ac:dyDescent="0.25">
      <c r="B70" s="12" t="s">
        <v>106</v>
      </c>
      <c r="C70" s="54" t="s">
        <v>111</v>
      </c>
      <c r="D70" s="54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5"/>
      <c r="W70" s="55"/>
      <c r="X70" s="56"/>
      <c r="Y70" s="112" t="str">
        <f>IF(V70="","",$Y$19*V70)</f>
        <v/>
      </c>
      <c r="Z70" s="112"/>
      <c r="AA70" s="112"/>
      <c r="AB70" s="112"/>
      <c r="AC70" s="113"/>
      <c r="AD70" s="114" t="str">
        <f>IF(Y70="","",Y70*$Y$16)</f>
        <v/>
      </c>
      <c r="AE70" s="114"/>
      <c r="AF70" s="114"/>
      <c r="AG70" s="114"/>
      <c r="AH70" s="115"/>
    </row>
    <row r="71" spans="2:34" ht="9" customHeight="1" x14ac:dyDescent="0.25">
      <c r="B71" s="12" t="s">
        <v>107</v>
      </c>
      <c r="C71" s="54" t="s">
        <v>112</v>
      </c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5"/>
      <c r="W71" s="55"/>
      <c r="X71" s="56"/>
      <c r="Y71" s="112" t="str">
        <f>IF(V71="","",$Y$19*V71)</f>
        <v/>
      </c>
      <c r="Z71" s="112"/>
      <c r="AA71" s="112"/>
      <c r="AB71" s="112"/>
      <c r="AC71" s="113"/>
      <c r="AD71" s="114" t="str">
        <f>IF(Y71="","",Y71*$Y$16)</f>
        <v/>
      </c>
      <c r="AE71" s="114"/>
      <c r="AF71" s="114"/>
      <c r="AG71" s="114"/>
      <c r="AH71" s="115"/>
    </row>
    <row r="72" spans="2:34" ht="9" customHeight="1" x14ac:dyDescent="0.25">
      <c r="B72" s="13" t="s">
        <v>108</v>
      </c>
      <c r="C72" s="48" t="s">
        <v>14</v>
      </c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9"/>
      <c r="W72" s="49"/>
      <c r="X72" s="50"/>
      <c r="Y72" s="122" t="str">
        <f>IF(V72="","",$Y$37*V72)</f>
        <v/>
      </c>
      <c r="Z72" s="122"/>
      <c r="AA72" s="122"/>
      <c r="AB72" s="122"/>
      <c r="AC72" s="123"/>
      <c r="AD72" s="116" t="str">
        <f>IF(Y72="","",Y72*$Y$16)</f>
        <v/>
      </c>
      <c r="AE72" s="116"/>
      <c r="AF72" s="116"/>
      <c r="AG72" s="116"/>
      <c r="AH72" s="117"/>
    </row>
    <row r="73" spans="2:34" ht="3" customHeight="1" x14ac:dyDescent="0.25">
      <c r="B73" s="8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118"/>
      <c r="Z73" s="118"/>
      <c r="AA73" s="118"/>
      <c r="AB73" s="118"/>
      <c r="AC73" s="118"/>
      <c r="AD73" s="118"/>
      <c r="AE73" s="118"/>
      <c r="AF73" s="118"/>
      <c r="AG73" s="118"/>
      <c r="AH73" s="118"/>
    </row>
    <row r="74" spans="2:34" ht="9" customHeight="1" x14ac:dyDescent="0.25">
      <c r="B74" s="14">
        <v>7</v>
      </c>
      <c r="C74" s="57" t="s">
        <v>37</v>
      </c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8">
        <f>IF(SUM(V75:X81)=0,"",SUM(V75:X81))</f>
        <v>0.21650000000000003</v>
      </c>
      <c r="W74" s="59"/>
      <c r="X74" s="60"/>
      <c r="Y74" s="110">
        <f>SUM(Y75:AC81)</f>
        <v>39.410928376328478</v>
      </c>
      <c r="Z74" s="110"/>
      <c r="AA74" s="110"/>
      <c r="AB74" s="110"/>
      <c r="AC74" s="111"/>
      <c r="AD74" s="110">
        <f>SUM(AD75:AH81)</f>
        <v>39.410928376328478</v>
      </c>
      <c r="AE74" s="110"/>
      <c r="AF74" s="110"/>
      <c r="AG74" s="110"/>
      <c r="AH74" s="111"/>
    </row>
    <row r="75" spans="2:34" ht="9" customHeight="1" x14ac:dyDescent="0.25">
      <c r="B75" s="12" t="s">
        <v>113</v>
      </c>
      <c r="C75" s="54" t="s">
        <v>128</v>
      </c>
      <c r="D75" s="54"/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5">
        <v>0.05</v>
      </c>
      <c r="W75" s="55"/>
      <c r="X75" s="56"/>
      <c r="Y75" s="114">
        <f>IF(V75="","",$Y$92*V75)</f>
        <v>8.2759752875927273</v>
      </c>
      <c r="Z75" s="114"/>
      <c r="AA75" s="114"/>
      <c r="AB75" s="114"/>
      <c r="AC75" s="115"/>
      <c r="AD75" s="114">
        <f t="shared" ref="AD75:AD81" si="8">IF(Y75="","",Y75*$Y$16)</f>
        <v>8.2759752875927273</v>
      </c>
      <c r="AE75" s="114"/>
      <c r="AF75" s="114"/>
      <c r="AG75" s="114"/>
      <c r="AH75" s="115"/>
    </row>
    <row r="76" spans="2:34" ht="9" customHeight="1" x14ac:dyDescent="0.25">
      <c r="B76" s="12" t="s">
        <v>114</v>
      </c>
      <c r="C76" s="54" t="s">
        <v>38</v>
      </c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5">
        <v>0.1</v>
      </c>
      <c r="W76" s="55"/>
      <c r="X76" s="56"/>
      <c r="Y76" s="114">
        <f>IF(V76="","",($Y$92+$Y$75)*V76)</f>
        <v>17.379548103944728</v>
      </c>
      <c r="Z76" s="114"/>
      <c r="AA76" s="114"/>
      <c r="AB76" s="114"/>
      <c r="AC76" s="115"/>
      <c r="AD76" s="114">
        <f t="shared" si="8"/>
        <v>17.379548103944728</v>
      </c>
      <c r="AE76" s="114"/>
      <c r="AF76" s="114"/>
      <c r="AG76" s="114"/>
      <c r="AH76" s="115"/>
    </row>
    <row r="77" spans="2:34" ht="9" customHeight="1" x14ac:dyDescent="0.25">
      <c r="B77" s="12" t="s">
        <v>115</v>
      </c>
      <c r="C77" s="54" t="s">
        <v>120</v>
      </c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5">
        <v>6.4999999999999997E-3</v>
      </c>
      <c r="W77" s="55"/>
      <c r="X77" s="56"/>
      <c r="Y77" s="114">
        <f>IF(V77="","",(($Y$75+$Y$76+$Y$92/0.9135))*V77)</f>
        <v>1.3445132691900998</v>
      </c>
      <c r="Z77" s="114"/>
      <c r="AA77" s="114"/>
      <c r="AB77" s="114"/>
      <c r="AC77" s="115"/>
      <c r="AD77" s="114">
        <f t="shared" si="8"/>
        <v>1.3445132691900998</v>
      </c>
      <c r="AE77" s="114"/>
      <c r="AF77" s="114"/>
      <c r="AG77" s="114"/>
      <c r="AH77" s="115"/>
    </row>
    <row r="78" spans="2:34" ht="9" customHeight="1" x14ac:dyDescent="0.25">
      <c r="B78" s="12" t="s">
        <v>116</v>
      </c>
      <c r="C78" s="54" t="s">
        <v>121</v>
      </c>
      <c r="D78" s="54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5">
        <v>0.03</v>
      </c>
      <c r="W78" s="55"/>
      <c r="X78" s="56"/>
      <c r="Y78" s="114">
        <f>IF(V78="","",(($Y$75+$Y$76+$Y$92/0.9135))*V78)</f>
        <v>6.205445857800461</v>
      </c>
      <c r="Z78" s="114"/>
      <c r="AA78" s="114"/>
      <c r="AB78" s="114"/>
      <c r="AC78" s="115"/>
      <c r="AD78" s="114">
        <f t="shared" si="8"/>
        <v>6.205445857800461</v>
      </c>
      <c r="AE78" s="114"/>
      <c r="AF78" s="114"/>
      <c r="AG78" s="114"/>
      <c r="AH78" s="115"/>
    </row>
    <row r="79" spans="2:34" ht="9" customHeight="1" x14ac:dyDescent="0.25">
      <c r="B79" s="12" t="s">
        <v>117</v>
      </c>
      <c r="C79" s="54" t="s">
        <v>124</v>
      </c>
      <c r="D79" s="54"/>
      <c r="E79" s="54"/>
      <c r="F79" s="54"/>
      <c r="G79" s="54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5"/>
      <c r="W79" s="55"/>
      <c r="X79" s="56"/>
      <c r="Y79" s="114" t="str">
        <f>IF(V79="","",(($Y$75+$Y$76+$Y$92/0.9135))*V79)</f>
        <v/>
      </c>
      <c r="Z79" s="114"/>
      <c r="AA79" s="114"/>
      <c r="AB79" s="114"/>
      <c r="AC79" s="115"/>
      <c r="AD79" s="114" t="str">
        <f t="shared" si="8"/>
        <v/>
      </c>
      <c r="AE79" s="114"/>
      <c r="AF79" s="114"/>
      <c r="AG79" s="114"/>
      <c r="AH79" s="115"/>
    </row>
    <row r="80" spans="2:34" ht="9" customHeight="1" x14ac:dyDescent="0.25">
      <c r="B80" s="12" t="s">
        <v>118</v>
      </c>
      <c r="C80" s="54" t="s">
        <v>125</v>
      </c>
      <c r="D80" s="54"/>
      <c r="E80" s="54"/>
      <c r="F80" s="54"/>
      <c r="G80" s="54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54"/>
      <c r="U80" s="54"/>
      <c r="V80" s="55">
        <v>0.03</v>
      </c>
      <c r="W80" s="55"/>
      <c r="X80" s="56"/>
      <c r="Y80" s="114">
        <f>IF(V80="","",(($Y$75+$Y$76+$Y$92/0.9135))*V80)</f>
        <v>6.205445857800461</v>
      </c>
      <c r="Z80" s="114"/>
      <c r="AA80" s="114"/>
      <c r="AB80" s="114"/>
      <c r="AC80" s="115"/>
      <c r="AD80" s="114">
        <f t="shared" si="8"/>
        <v>6.205445857800461</v>
      </c>
      <c r="AE80" s="114"/>
      <c r="AF80" s="114"/>
      <c r="AG80" s="114"/>
      <c r="AH80" s="115"/>
    </row>
    <row r="81" spans="2:39" ht="9" customHeight="1" x14ac:dyDescent="0.25">
      <c r="B81" s="13" t="s">
        <v>119</v>
      </c>
      <c r="C81" s="48" t="s">
        <v>39</v>
      </c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9"/>
      <c r="W81" s="49"/>
      <c r="X81" s="50"/>
      <c r="Y81" s="116" t="str">
        <f>IF(V81="","",(($Y$75+$Y$76+$Y$92/0.9135))*V81)</f>
        <v/>
      </c>
      <c r="Z81" s="116"/>
      <c r="AA81" s="116"/>
      <c r="AB81" s="116"/>
      <c r="AC81" s="117"/>
      <c r="AD81" s="116" t="str">
        <f t="shared" si="8"/>
        <v/>
      </c>
      <c r="AE81" s="116"/>
      <c r="AF81" s="116"/>
      <c r="AG81" s="116"/>
      <c r="AH81" s="117"/>
    </row>
    <row r="82" spans="2:39" ht="3" customHeight="1" x14ac:dyDescent="0.25">
      <c r="B82" s="2"/>
      <c r="Y82" s="22"/>
      <c r="Z82" s="22"/>
      <c r="AA82" s="22"/>
      <c r="AB82" s="22"/>
      <c r="AC82" s="22"/>
      <c r="AD82" s="22"/>
      <c r="AE82" s="22"/>
      <c r="AF82" s="22"/>
      <c r="AG82" s="22"/>
      <c r="AH82" s="22"/>
    </row>
    <row r="83" spans="2:39" ht="3" customHeight="1" x14ac:dyDescent="0.25">
      <c r="B83" s="2"/>
      <c r="Y83" s="22"/>
      <c r="Z83" s="22"/>
      <c r="AA83" s="22"/>
      <c r="AB83" s="22"/>
      <c r="AC83" s="22"/>
      <c r="AD83" s="22"/>
      <c r="AE83" s="22"/>
      <c r="AF83" s="22"/>
      <c r="AG83" s="22"/>
      <c r="AH83" s="22"/>
    </row>
    <row r="84" spans="2:39" ht="3" customHeight="1" thickBot="1" x14ac:dyDescent="0.3">
      <c r="B84" s="2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1"/>
      <c r="W84" s="11"/>
      <c r="X84" s="11"/>
      <c r="Y84" s="118"/>
      <c r="Z84" s="118"/>
      <c r="AA84" s="118"/>
      <c r="AB84" s="118"/>
      <c r="AC84" s="118"/>
      <c r="AD84" s="118"/>
      <c r="AE84" s="118"/>
      <c r="AF84" s="118"/>
      <c r="AG84" s="118"/>
      <c r="AH84" s="118"/>
    </row>
    <row r="85" spans="2:39" ht="9" customHeight="1" thickBot="1" x14ac:dyDescent="0.3">
      <c r="B85" s="51" t="s">
        <v>122</v>
      </c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3"/>
      <c r="Y85" s="124" t="s">
        <v>49</v>
      </c>
      <c r="Z85" s="125"/>
      <c r="AA85" s="125"/>
      <c r="AB85" s="125"/>
      <c r="AC85" s="126"/>
      <c r="AD85" s="125" t="s">
        <v>50</v>
      </c>
      <c r="AE85" s="125"/>
      <c r="AF85" s="125"/>
      <c r="AG85" s="125"/>
      <c r="AH85" s="126"/>
      <c r="AM85" s="10"/>
    </row>
    <row r="86" spans="2:39" ht="9" customHeight="1" x14ac:dyDescent="0.25">
      <c r="B86" s="19" t="s">
        <v>1</v>
      </c>
      <c r="C86" s="43" t="str">
        <f>CONCATENATE("Módulo 1"," - ",$C$19)</f>
        <v>Módulo 1 - Composição da Remuneração</v>
      </c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4"/>
      <c r="V86" s="45"/>
      <c r="W86" s="46"/>
      <c r="X86" s="47"/>
      <c r="Y86" s="127">
        <f>$Y$19</f>
        <v>97.283636363636361</v>
      </c>
      <c r="Z86" s="128"/>
      <c r="AA86" s="128"/>
      <c r="AB86" s="128"/>
      <c r="AC86" s="129"/>
      <c r="AD86" s="127">
        <f t="shared" ref="AD86:AD94" si="9">IF(Y86="","",Y86*$Y$16)</f>
        <v>97.283636363636361</v>
      </c>
      <c r="AE86" s="128"/>
      <c r="AF86" s="128"/>
      <c r="AG86" s="128"/>
      <c r="AH86" s="129"/>
    </row>
    <row r="87" spans="2:39" ht="9" customHeight="1" x14ac:dyDescent="0.25">
      <c r="B87" s="17" t="s">
        <v>2</v>
      </c>
      <c r="C87" s="38" t="str">
        <f>CONCATENATE("Módulo 2"," - ",$C$28)</f>
        <v>Módulo 2 - Benefícios Mensais e Diários</v>
      </c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9"/>
      <c r="V87" s="40"/>
      <c r="W87" s="41"/>
      <c r="X87" s="42"/>
      <c r="Y87" s="130">
        <f>$Y$28</f>
        <v>3</v>
      </c>
      <c r="Z87" s="131"/>
      <c r="AA87" s="131"/>
      <c r="AB87" s="131"/>
      <c r="AC87" s="132"/>
      <c r="AD87" s="130">
        <f t="shared" si="9"/>
        <v>3</v>
      </c>
      <c r="AE87" s="131"/>
      <c r="AF87" s="131"/>
      <c r="AG87" s="131"/>
      <c r="AH87" s="132"/>
    </row>
    <row r="88" spans="2:39" ht="9" customHeight="1" x14ac:dyDescent="0.25">
      <c r="B88" s="17" t="s">
        <v>3</v>
      </c>
      <c r="C88" s="38" t="str">
        <f>CONCATENATE("Módulo 3"," - ",$C$37)</f>
        <v>Módulo 3 - Encargos Previdênciários, Sociais e Trabalhistas Sobre a Remuneração</v>
      </c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9"/>
      <c r="V88" s="40"/>
      <c r="W88" s="41"/>
      <c r="X88" s="42"/>
      <c r="Y88" s="130">
        <f>$Y$37</f>
        <v>34.65243127272727</v>
      </c>
      <c r="Z88" s="131"/>
      <c r="AA88" s="131"/>
      <c r="AB88" s="131"/>
      <c r="AC88" s="132"/>
      <c r="AD88" s="130">
        <f t="shared" si="9"/>
        <v>34.65243127272727</v>
      </c>
      <c r="AE88" s="131"/>
      <c r="AF88" s="131"/>
      <c r="AG88" s="131"/>
      <c r="AH88" s="132"/>
    </row>
    <row r="89" spans="2:39" ht="9" customHeight="1" x14ac:dyDescent="0.25">
      <c r="B89" s="17" t="s">
        <v>4</v>
      </c>
      <c r="C89" s="38" t="str">
        <f>CONCATENATE("Módulo 4"," - ",$C$47)</f>
        <v>Módulo 4 - Provisão para Rescisão</v>
      </c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9"/>
      <c r="V89" s="40"/>
      <c r="W89" s="41"/>
      <c r="X89" s="42"/>
      <c r="Y89" s="130">
        <f>$Y$47</f>
        <v>15.859372967272726</v>
      </c>
      <c r="Z89" s="131"/>
      <c r="AA89" s="131"/>
      <c r="AB89" s="131"/>
      <c r="AC89" s="132"/>
      <c r="AD89" s="130">
        <f t="shared" si="9"/>
        <v>15.859372967272726</v>
      </c>
      <c r="AE89" s="131"/>
      <c r="AF89" s="131"/>
      <c r="AG89" s="131"/>
      <c r="AH89" s="132"/>
    </row>
    <row r="90" spans="2:39" ht="9" customHeight="1" x14ac:dyDescent="0.25">
      <c r="B90" s="17" t="s">
        <v>10</v>
      </c>
      <c r="C90" s="38" t="str">
        <f>CONCATENATE("Módulo 5"," - ",$C$59)</f>
        <v>Módulo 5 - Custo de Reposição do Servidor Ausente</v>
      </c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9"/>
      <c r="V90" s="40"/>
      <c r="W90" s="41"/>
      <c r="X90" s="42"/>
      <c r="Y90" s="130">
        <f>$Y$59</f>
        <v>14.724065148218182</v>
      </c>
      <c r="Z90" s="131"/>
      <c r="AA90" s="131"/>
      <c r="AB90" s="131"/>
      <c r="AC90" s="132"/>
      <c r="AD90" s="130">
        <f t="shared" si="9"/>
        <v>14.724065148218182</v>
      </c>
      <c r="AE90" s="131"/>
      <c r="AF90" s="131"/>
      <c r="AG90" s="131"/>
      <c r="AH90" s="132"/>
    </row>
    <row r="91" spans="2:39" ht="9" customHeight="1" x14ac:dyDescent="0.25">
      <c r="B91" s="17" t="s">
        <v>12</v>
      </c>
      <c r="C91" s="38" t="str">
        <f>CONCATENATE("Módulo 6"," - ",$C$68)</f>
        <v>Módulo 6 - Insumos Diversos (uniformes, materiais, equipamentos e outros)</v>
      </c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9"/>
      <c r="V91" s="40"/>
      <c r="W91" s="41"/>
      <c r="X91" s="42"/>
      <c r="Y91" s="130">
        <f>$Y$68</f>
        <v>0</v>
      </c>
      <c r="Z91" s="131"/>
      <c r="AA91" s="131"/>
      <c r="AB91" s="131"/>
      <c r="AC91" s="132"/>
      <c r="AD91" s="130">
        <f t="shared" si="9"/>
        <v>0</v>
      </c>
      <c r="AE91" s="131"/>
      <c r="AF91" s="131"/>
      <c r="AG91" s="131"/>
      <c r="AH91" s="132"/>
    </row>
    <row r="92" spans="2:39" ht="9" customHeight="1" x14ac:dyDescent="0.25">
      <c r="B92" s="30" t="s">
        <v>123</v>
      </c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2"/>
      <c r="Y92" s="133">
        <f>IF(SUM(Y86:AC91)=0,"",SUM(Y86:AC91))</f>
        <v>165.51950575185455</v>
      </c>
      <c r="Z92" s="134"/>
      <c r="AA92" s="134"/>
      <c r="AB92" s="134"/>
      <c r="AC92" s="135"/>
      <c r="AD92" s="133">
        <f t="shared" si="9"/>
        <v>165.51950575185455</v>
      </c>
      <c r="AE92" s="134"/>
      <c r="AF92" s="134"/>
      <c r="AG92" s="134"/>
      <c r="AH92" s="135"/>
    </row>
    <row r="93" spans="2:39" ht="9" customHeight="1" thickBot="1" x14ac:dyDescent="0.3">
      <c r="B93" s="18" t="s">
        <v>5</v>
      </c>
      <c r="C93" s="33" t="str">
        <f>CONCATENATE("Módulo 7"," - ",$C$74)</f>
        <v>Módulo 7 - Custos Indiretos, Tributos e Lucro</v>
      </c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4"/>
      <c r="V93" s="35"/>
      <c r="W93" s="36"/>
      <c r="X93" s="37"/>
      <c r="Y93" s="136">
        <f>$Y$74</f>
        <v>39.410928376328478</v>
      </c>
      <c r="Z93" s="137"/>
      <c r="AA93" s="137"/>
      <c r="AB93" s="137"/>
      <c r="AC93" s="138"/>
      <c r="AD93" s="136">
        <f t="shared" si="9"/>
        <v>39.410928376328478</v>
      </c>
      <c r="AE93" s="137"/>
      <c r="AF93" s="137"/>
      <c r="AG93" s="137"/>
      <c r="AH93" s="138"/>
    </row>
    <row r="94" spans="2:39" ht="9" customHeight="1" thickBot="1" x14ac:dyDescent="0.3">
      <c r="B94" s="25" t="s">
        <v>129</v>
      </c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7"/>
      <c r="Y94" s="105">
        <f>IF(SUM(Y92:AC93)=0,"",SUM(Y92:AC93))</f>
        <v>204.93043412818304</v>
      </c>
      <c r="Z94" s="106"/>
      <c r="AA94" s="106"/>
      <c r="AB94" s="106"/>
      <c r="AC94" s="107"/>
      <c r="AD94" s="105">
        <f t="shared" si="9"/>
        <v>204.93043412818304</v>
      </c>
      <c r="AE94" s="106"/>
      <c r="AF94" s="106"/>
      <c r="AG94" s="106"/>
      <c r="AH94" s="107"/>
    </row>
    <row r="95" spans="2:39" ht="9" customHeight="1" x14ac:dyDescent="0.25"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0"/>
      <c r="Z95" s="20"/>
      <c r="AA95" s="20"/>
      <c r="AB95" s="20"/>
      <c r="AC95" s="20"/>
    </row>
    <row r="96" spans="2:39" ht="9" customHeight="1" x14ac:dyDescent="0.25">
      <c r="B96" s="29" t="s">
        <v>132</v>
      </c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</row>
    <row r="97" spans="2:39" ht="9" customHeight="1" x14ac:dyDescent="0.25">
      <c r="B97" s="24"/>
      <c r="C97" s="24"/>
      <c r="D97" s="24"/>
      <c r="E97" s="24"/>
      <c r="F97" s="24"/>
      <c r="G97" s="24"/>
      <c r="H97" s="24"/>
      <c r="I97" s="24"/>
      <c r="J97" s="24"/>
      <c r="AM97" s="21"/>
    </row>
    <row r="98" spans="2:39" ht="9" customHeight="1" x14ac:dyDescent="0.25">
      <c r="B98" s="24"/>
      <c r="C98" s="24"/>
      <c r="D98" s="24"/>
      <c r="E98" s="24"/>
      <c r="F98" s="24"/>
      <c r="G98" s="24"/>
      <c r="H98" s="24"/>
      <c r="I98" s="24"/>
      <c r="J98" s="24"/>
    </row>
    <row r="99" spans="2:39" ht="9" customHeight="1" x14ac:dyDescent="0.25">
      <c r="B99" s="23"/>
      <c r="C99" s="23"/>
      <c r="D99" s="23"/>
      <c r="E99" s="23"/>
      <c r="F99" s="23"/>
      <c r="G99" s="23"/>
      <c r="H99" s="23"/>
      <c r="I99" s="23"/>
      <c r="J99" s="23"/>
    </row>
  </sheetData>
  <mergeCells count="294">
    <mergeCell ref="B7:E7"/>
    <mergeCell ref="F7:I7"/>
    <mergeCell ref="K7:T7"/>
    <mergeCell ref="U7:X7"/>
    <mergeCell ref="Z7:AC7"/>
    <mergeCell ref="AD7:AF7"/>
    <mergeCell ref="B1:AH1"/>
    <mergeCell ref="B2:AH3"/>
    <mergeCell ref="B5:E5"/>
    <mergeCell ref="F5:I5"/>
    <mergeCell ref="K5:M5"/>
    <mergeCell ref="N5:Q5"/>
    <mergeCell ref="T5:W5"/>
    <mergeCell ref="X5:AH5"/>
    <mergeCell ref="B13:M14"/>
    <mergeCell ref="N13:AH14"/>
    <mergeCell ref="B16:X16"/>
    <mergeCell ref="Y16:AH16"/>
    <mergeCell ref="Y18:AC18"/>
    <mergeCell ref="AD18:AH18"/>
    <mergeCell ref="B9:AH9"/>
    <mergeCell ref="B10:G10"/>
    <mergeCell ref="H10:AH10"/>
    <mergeCell ref="B11:H11"/>
    <mergeCell ref="I11:AH11"/>
    <mergeCell ref="B12:T12"/>
    <mergeCell ref="U12:AH12"/>
    <mergeCell ref="C21:U21"/>
    <mergeCell ref="V21:X21"/>
    <mergeCell ref="Y21:AC21"/>
    <mergeCell ref="AD21:AH21"/>
    <mergeCell ref="C22:U22"/>
    <mergeCell ref="V22:X22"/>
    <mergeCell ref="Y22:AC22"/>
    <mergeCell ref="AD22:AH22"/>
    <mergeCell ref="V19:X19"/>
    <mergeCell ref="Y19:AC19"/>
    <mergeCell ref="AD19:AH19"/>
    <mergeCell ref="C20:X20"/>
    <mergeCell ref="Y20:AC20"/>
    <mergeCell ref="AD20:AH20"/>
    <mergeCell ref="C25:U25"/>
    <mergeCell ref="V25:X25"/>
    <mergeCell ref="Y25:AC25"/>
    <mergeCell ref="AD25:AH25"/>
    <mergeCell ref="C26:U26"/>
    <mergeCell ref="V26:X26"/>
    <mergeCell ref="Y26:AC26"/>
    <mergeCell ref="AD26:AH26"/>
    <mergeCell ref="C23:U23"/>
    <mergeCell ref="V23:X23"/>
    <mergeCell ref="Y23:AC23"/>
    <mergeCell ref="AD23:AH23"/>
    <mergeCell ref="C24:U24"/>
    <mergeCell ref="V24:X24"/>
    <mergeCell ref="Y24:AC24"/>
    <mergeCell ref="AD24:AH24"/>
    <mergeCell ref="C30:U30"/>
    <mergeCell ref="V30:X30"/>
    <mergeCell ref="Y30:AC30"/>
    <mergeCell ref="AD30:AH30"/>
    <mergeCell ref="C31:U31"/>
    <mergeCell ref="V31:X31"/>
    <mergeCell ref="Y31:AC31"/>
    <mergeCell ref="AD31:AH31"/>
    <mergeCell ref="C28:U28"/>
    <mergeCell ref="V28:X28"/>
    <mergeCell ref="Y28:AC28"/>
    <mergeCell ref="AD28:AH28"/>
    <mergeCell ref="C29:U29"/>
    <mergeCell ref="V29:X29"/>
    <mergeCell ref="Y29:AC29"/>
    <mergeCell ref="AD29:AH29"/>
    <mergeCell ref="C34:U34"/>
    <mergeCell ref="V34:X34"/>
    <mergeCell ref="Y34:AC34"/>
    <mergeCell ref="AD34:AH34"/>
    <mergeCell ref="C35:U35"/>
    <mergeCell ref="V35:X35"/>
    <mergeCell ref="Y35:AC35"/>
    <mergeCell ref="AD35:AH35"/>
    <mergeCell ref="C32:U32"/>
    <mergeCell ref="V32:X32"/>
    <mergeCell ref="Y32:AC32"/>
    <mergeCell ref="AD32:AH32"/>
    <mergeCell ref="C33:U33"/>
    <mergeCell ref="V33:X33"/>
    <mergeCell ref="Y33:AC33"/>
    <mergeCell ref="AD33:AH33"/>
    <mergeCell ref="C39:U39"/>
    <mergeCell ref="V39:X39"/>
    <mergeCell ref="Y39:AC39"/>
    <mergeCell ref="AD39:AH39"/>
    <mergeCell ref="C40:U40"/>
    <mergeCell ref="V40:X40"/>
    <mergeCell ref="Y40:AC40"/>
    <mergeCell ref="AD40:AH40"/>
    <mergeCell ref="C37:U37"/>
    <mergeCell ref="V37:X37"/>
    <mergeCell ref="Y37:AC37"/>
    <mergeCell ref="AD37:AH37"/>
    <mergeCell ref="C38:U38"/>
    <mergeCell ref="V38:X38"/>
    <mergeCell ref="Y38:AC38"/>
    <mergeCell ref="AD38:AH38"/>
    <mergeCell ref="C43:U43"/>
    <mergeCell ref="V43:X43"/>
    <mergeCell ref="Y43:AC43"/>
    <mergeCell ref="AD43:AH43"/>
    <mergeCell ref="C44:U44"/>
    <mergeCell ref="V44:X44"/>
    <mergeCell ref="Y44:AC44"/>
    <mergeCell ref="AD44:AH44"/>
    <mergeCell ref="C41:U41"/>
    <mergeCell ref="V41:X41"/>
    <mergeCell ref="Y41:AC41"/>
    <mergeCell ref="AD41:AH41"/>
    <mergeCell ref="C42:U42"/>
    <mergeCell ref="V42:X42"/>
    <mergeCell ref="Y42:AC42"/>
    <mergeCell ref="AD42:AH42"/>
    <mergeCell ref="C48:U48"/>
    <mergeCell ref="V48:X48"/>
    <mergeCell ref="Y48:AC48"/>
    <mergeCell ref="AD48:AH48"/>
    <mergeCell ref="C49:U49"/>
    <mergeCell ref="V49:X49"/>
    <mergeCell ref="Y49:AC49"/>
    <mergeCell ref="AD49:AH49"/>
    <mergeCell ref="C45:U45"/>
    <mergeCell ref="V45:X45"/>
    <mergeCell ref="Y45:AC45"/>
    <mergeCell ref="AD45:AH45"/>
    <mergeCell ref="C47:U47"/>
    <mergeCell ref="V47:X47"/>
    <mergeCell ref="Y47:AC47"/>
    <mergeCell ref="AD47:AH47"/>
    <mergeCell ref="C52:U52"/>
    <mergeCell ref="V52:X52"/>
    <mergeCell ref="Y52:AC52"/>
    <mergeCell ref="AD52:AH52"/>
    <mergeCell ref="C53:U53"/>
    <mergeCell ref="V53:X53"/>
    <mergeCell ref="Y53:AC53"/>
    <mergeCell ref="AD53:AH53"/>
    <mergeCell ref="C50:U50"/>
    <mergeCell ref="V50:X50"/>
    <mergeCell ref="Y50:AC50"/>
    <mergeCell ref="AD50:AH50"/>
    <mergeCell ref="C51:U51"/>
    <mergeCell ref="V51:X51"/>
    <mergeCell ref="Y51:AC51"/>
    <mergeCell ref="AD51:AH51"/>
    <mergeCell ref="C56:U56"/>
    <mergeCell ref="V56:X56"/>
    <mergeCell ref="Y56:AC56"/>
    <mergeCell ref="AD56:AH56"/>
    <mergeCell ref="C57:U57"/>
    <mergeCell ref="V57:X57"/>
    <mergeCell ref="Y57:AC57"/>
    <mergeCell ref="AD57:AH57"/>
    <mergeCell ref="C54:U54"/>
    <mergeCell ref="V54:X54"/>
    <mergeCell ref="Y54:AC54"/>
    <mergeCell ref="AD54:AH54"/>
    <mergeCell ref="C55:U55"/>
    <mergeCell ref="V55:X55"/>
    <mergeCell ref="Y55:AC55"/>
    <mergeCell ref="AD55:AH55"/>
    <mergeCell ref="C61:U61"/>
    <mergeCell ref="V61:X61"/>
    <mergeCell ref="Y61:AC61"/>
    <mergeCell ref="AD61:AH61"/>
    <mergeCell ref="C62:U62"/>
    <mergeCell ref="V62:X62"/>
    <mergeCell ref="Y62:AC62"/>
    <mergeCell ref="AD62:AH62"/>
    <mergeCell ref="C59:U59"/>
    <mergeCell ref="V59:X59"/>
    <mergeCell ref="Y59:AC59"/>
    <mergeCell ref="AD59:AH59"/>
    <mergeCell ref="C60:U60"/>
    <mergeCell ref="V60:X60"/>
    <mergeCell ref="Y60:AC60"/>
    <mergeCell ref="AD60:AH60"/>
    <mergeCell ref="C65:U65"/>
    <mergeCell ref="V65:X65"/>
    <mergeCell ref="Y65:AC65"/>
    <mergeCell ref="AD65:AH65"/>
    <mergeCell ref="C66:U66"/>
    <mergeCell ref="V66:X66"/>
    <mergeCell ref="Y66:AC66"/>
    <mergeCell ref="AD66:AH66"/>
    <mergeCell ref="C63:U63"/>
    <mergeCell ref="V63:X63"/>
    <mergeCell ref="Y63:AC63"/>
    <mergeCell ref="AD63:AH63"/>
    <mergeCell ref="C64:U64"/>
    <mergeCell ref="V64:X64"/>
    <mergeCell ref="Y64:AC64"/>
    <mergeCell ref="AD64:AH64"/>
    <mergeCell ref="C70:U70"/>
    <mergeCell ref="V70:X70"/>
    <mergeCell ref="Y70:AC70"/>
    <mergeCell ref="AD70:AH70"/>
    <mergeCell ref="C71:U71"/>
    <mergeCell ref="V71:X71"/>
    <mergeCell ref="Y71:AC71"/>
    <mergeCell ref="AD71:AH71"/>
    <mergeCell ref="C68:U68"/>
    <mergeCell ref="V68:X68"/>
    <mergeCell ref="Y68:AC68"/>
    <mergeCell ref="AD68:AH68"/>
    <mergeCell ref="C69:U69"/>
    <mergeCell ref="V69:X69"/>
    <mergeCell ref="Y69:AC69"/>
    <mergeCell ref="AD69:AH69"/>
    <mergeCell ref="C75:U75"/>
    <mergeCell ref="V75:X75"/>
    <mergeCell ref="Y75:AC75"/>
    <mergeCell ref="AD75:AH75"/>
    <mergeCell ref="C76:U76"/>
    <mergeCell ref="V76:X76"/>
    <mergeCell ref="Y76:AC76"/>
    <mergeCell ref="AD76:AH76"/>
    <mergeCell ref="C72:U72"/>
    <mergeCell ref="V72:X72"/>
    <mergeCell ref="Y72:AC72"/>
    <mergeCell ref="AD72:AH72"/>
    <mergeCell ref="C74:U74"/>
    <mergeCell ref="V74:X74"/>
    <mergeCell ref="Y74:AC74"/>
    <mergeCell ref="AD74:AH74"/>
    <mergeCell ref="C79:U79"/>
    <mergeCell ref="V79:X79"/>
    <mergeCell ref="Y79:AC79"/>
    <mergeCell ref="AD79:AH79"/>
    <mergeCell ref="C80:U80"/>
    <mergeCell ref="V80:X80"/>
    <mergeCell ref="Y80:AC80"/>
    <mergeCell ref="AD80:AH80"/>
    <mergeCell ref="C77:U77"/>
    <mergeCell ref="V77:X77"/>
    <mergeCell ref="Y77:AC77"/>
    <mergeCell ref="AD77:AH77"/>
    <mergeCell ref="C78:U78"/>
    <mergeCell ref="V78:X78"/>
    <mergeCell ref="Y78:AC78"/>
    <mergeCell ref="AD78:AH78"/>
    <mergeCell ref="C86:U86"/>
    <mergeCell ref="V86:X86"/>
    <mergeCell ref="Y86:AC86"/>
    <mergeCell ref="AD86:AH86"/>
    <mergeCell ref="C87:U87"/>
    <mergeCell ref="V87:X87"/>
    <mergeCell ref="Y87:AC87"/>
    <mergeCell ref="AD87:AH87"/>
    <mergeCell ref="C81:U81"/>
    <mergeCell ref="V81:X81"/>
    <mergeCell ref="Y81:AC81"/>
    <mergeCell ref="AD81:AH81"/>
    <mergeCell ref="B85:X85"/>
    <mergeCell ref="Y85:AC85"/>
    <mergeCell ref="AD85:AH85"/>
    <mergeCell ref="C90:U90"/>
    <mergeCell ref="V90:X90"/>
    <mergeCell ref="Y90:AC90"/>
    <mergeCell ref="AD90:AH90"/>
    <mergeCell ref="C91:U91"/>
    <mergeCell ref="V91:X91"/>
    <mergeCell ref="Y91:AC91"/>
    <mergeCell ref="AD91:AH91"/>
    <mergeCell ref="C88:U88"/>
    <mergeCell ref="V88:X88"/>
    <mergeCell ref="Y88:AC88"/>
    <mergeCell ref="AD88:AH88"/>
    <mergeCell ref="C89:U89"/>
    <mergeCell ref="V89:X89"/>
    <mergeCell ref="Y89:AC89"/>
    <mergeCell ref="AD89:AH89"/>
    <mergeCell ref="B98:J98"/>
    <mergeCell ref="B94:X94"/>
    <mergeCell ref="Y94:AC94"/>
    <mergeCell ref="AD94:AH94"/>
    <mergeCell ref="B95:X95"/>
    <mergeCell ref="B96:AH96"/>
    <mergeCell ref="B97:J97"/>
    <mergeCell ref="B92:X92"/>
    <mergeCell ref="Y92:AC92"/>
    <mergeCell ref="AD92:AH92"/>
    <mergeCell ref="C93:U93"/>
    <mergeCell ref="V93:X93"/>
    <mergeCell ref="Y93:AC93"/>
    <mergeCell ref="AD93:AH93"/>
  </mergeCells>
  <pageMargins left="0.196850393700787" right="0.196850393700787" top="0.196850393700787" bottom="0.196850393700787" header="0" footer="0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M99"/>
  <sheetViews>
    <sheetView topLeftCell="A57" zoomScale="160" zoomScaleNormal="160" workbookViewId="0">
      <selection activeCell="AD85" sqref="AD85:AH85"/>
    </sheetView>
  </sheetViews>
  <sheetFormatPr defaultColWidth="2.85546875" defaultRowHeight="9" customHeight="1" x14ac:dyDescent="0.25"/>
  <cols>
    <col min="1" max="1" width="2.85546875" style="1"/>
    <col min="2" max="2" width="3.140625" style="1" bestFit="1" customWidth="1"/>
    <col min="3" max="3" width="2.85546875" style="1"/>
    <col min="4" max="5" width="2.85546875" style="1" customWidth="1"/>
    <col min="6" max="6" width="2.85546875" style="1"/>
    <col min="7" max="7" width="3.85546875" style="1" customWidth="1"/>
    <col min="8" max="9" width="2.85546875" style="1"/>
    <col min="10" max="10" width="3" style="1" customWidth="1"/>
    <col min="11" max="38" width="2.85546875" style="1"/>
    <col min="39" max="39" width="8" style="1" bestFit="1" customWidth="1"/>
    <col min="40" max="42" width="2.85546875" style="1"/>
    <col min="43" max="43" width="3.140625" style="1" bestFit="1" customWidth="1"/>
    <col min="44" max="44" width="2.85546875" style="1"/>
    <col min="45" max="45" width="2.85546875" style="1" customWidth="1"/>
    <col min="46" max="16384" width="2.85546875" style="1"/>
  </cols>
  <sheetData>
    <row r="1" spans="2:34" ht="9" customHeight="1" x14ac:dyDescent="0.25"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</row>
    <row r="2" spans="2:34" ht="9" customHeight="1" x14ac:dyDescent="0.25">
      <c r="B2" s="92" t="s">
        <v>40</v>
      </c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4"/>
    </row>
    <row r="3" spans="2:34" ht="9" customHeight="1" x14ac:dyDescent="0.25">
      <c r="B3" s="95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  <c r="AE3" s="96"/>
      <c r="AF3" s="96"/>
      <c r="AG3" s="96"/>
      <c r="AH3" s="97"/>
    </row>
    <row r="4" spans="2:34" ht="9" customHeight="1" x14ac:dyDescent="0.25">
      <c r="B4" s="2"/>
    </row>
    <row r="5" spans="2:34" ht="9" customHeight="1" x14ac:dyDescent="0.25">
      <c r="B5" s="86" t="s">
        <v>45</v>
      </c>
      <c r="C5" s="86"/>
      <c r="D5" s="86"/>
      <c r="E5" s="86"/>
      <c r="F5" s="98">
        <v>29163</v>
      </c>
      <c r="G5" s="87"/>
      <c r="H5" s="87"/>
      <c r="I5" s="87"/>
      <c r="K5" s="99" t="s">
        <v>126</v>
      </c>
      <c r="L5" s="100"/>
      <c r="M5" s="101"/>
      <c r="N5" s="87">
        <v>34</v>
      </c>
      <c r="O5" s="87"/>
      <c r="P5" s="87"/>
      <c r="Q5" s="87"/>
      <c r="T5" s="88" t="s">
        <v>42</v>
      </c>
      <c r="U5" s="88"/>
      <c r="V5" s="88"/>
      <c r="W5" s="88"/>
      <c r="X5" s="102" t="s">
        <v>135</v>
      </c>
      <c r="Y5" s="103"/>
      <c r="Z5" s="103"/>
      <c r="AA5" s="103"/>
      <c r="AB5" s="103"/>
      <c r="AC5" s="103"/>
      <c r="AD5" s="103"/>
      <c r="AE5" s="103"/>
      <c r="AF5" s="103"/>
      <c r="AG5" s="103"/>
      <c r="AH5" s="104"/>
    </row>
    <row r="6" spans="2:34" ht="3" customHeight="1" x14ac:dyDescent="0.25">
      <c r="B6" s="3"/>
      <c r="C6" s="3"/>
      <c r="D6" s="3"/>
      <c r="E6" s="3"/>
      <c r="F6" s="4"/>
      <c r="G6" s="4"/>
      <c r="H6" s="4"/>
      <c r="I6" s="4"/>
      <c r="K6" s="3"/>
      <c r="L6" s="5"/>
      <c r="M6" s="5"/>
      <c r="N6" s="5"/>
      <c r="O6" s="6"/>
      <c r="P6" s="4"/>
      <c r="Q6" s="4"/>
      <c r="R6" s="4"/>
      <c r="T6" s="7"/>
      <c r="U6" s="7"/>
      <c r="V6" s="7"/>
      <c r="W6" s="7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</row>
    <row r="7" spans="2:34" ht="9" customHeight="1" x14ac:dyDescent="0.25">
      <c r="B7" s="86" t="s">
        <v>41</v>
      </c>
      <c r="C7" s="86"/>
      <c r="D7" s="86"/>
      <c r="E7" s="86"/>
      <c r="F7" s="87">
        <v>16</v>
      </c>
      <c r="G7" s="87"/>
      <c r="H7" s="87"/>
      <c r="I7" s="87"/>
      <c r="K7" s="88" t="s">
        <v>43</v>
      </c>
      <c r="L7" s="88"/>
      <c r="M7" s="88"/>
      <c r="N7" s="88"/>
      <c r="O7" s="88"/>
      <c r="P7" s="88"/>
      <c r="Q7" s="88"/>
      <c r="R7" s="88"/>
      <c r="S7" s="88"/>
      <c r="T7" s="88"/>
      <c r="U7" s="89">
        <v>45645</v>
      </c>
      <c r="V7" s="90"/>
      <c r="W7" s="90"/>
      <c r="X7" s="90"/>
      <c r="Z7" s="86" t="s">
        <v>44</v>
      </c>
      <c r="AA7" s="86"/>
      <c r="AB7" s="86"/>
      <c r="AC7" s="86"/>
      <c r="AD7" s="90" t="s">
        <v>136</v>
      </c>
      <c r="AE7" s="90"/>
      <c r="AF7" s="90"/>
    </row>
    <row r="9" spans="2:34" ht="9" customHeight="1" x14ac:dyDescent="0.25">
      <c r="B9" s="68" t="s">
        <v>0</v>
      </c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</row>
    <row r="10" spans="2:34" ht="9" customHeight="1" x14ac:dyDescent="0.25">
      <c r="B10" s="77" t="s">
        <v>127</v>
      </c>
      <c r="C10" s="78"/>
      <c r="D10" s="78"/>
      <c r="E10" s="78"/>
      <c r="F10" s="78"/>
      <c r="G10" s="79"/>
      <c r="H10" s="77" t="s">
        <v>130</v>
      </c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9"/>
    </row>
    <row r="11" spans="2:34" ht="9" customHeight="1" x14ac:dyDescent="0.25">
      <c r="B11" s="80"/>
      <c r="C11" s="81"/>
      <c r="D11" s="81"/>
      <c r="E11" s="81"/>
      <c r="F11" s="81"/>
      <c r="G11" s="81"/>
      <c r="H11" s="82"/>
      <c r="I11" s="80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1"/>
      <c r="AF11" s="81"/>
      <c r="AG11" s="81"/>
      <c r="AH11" s="82"/>
    </row>
    <row r="12" spans="2:34" ht="9" customHeight="1" x14ac:dyDescent="0.25">
      <c r="B12" s="80" t="s">
        <v>46</v>
      </c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2"/>
      <c r="U12" s="83"/>
      <c r="V12" s="84"/>
      <c r="W12" s="84"/>
      <c r="X12" s="84"/>
      <c r="Y12" s="84"/>
      <c r="Z12" s="84"/>
      <c r="AA12" s="84"/>
      <c r="AB12" s="84"/>
      <c r="AC12" s="84"/>
      <c r="AD12" s="84"/>
      <c r="AE12" s="84"/>
      <c r="AF12" s="84"/>
      <c r="AG12" s="84"/>
      <c r="AH12" s="85"/>
    </row>
    <row r="13" spans="2:34" ht="9" customHeight="1" x14ac:dyDescent="0.25">
      <c r="B13" s="68" t="s">
        <v>47</v>
      </c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9" t="s">
        <v>134</v>
      </c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</row>
    <row r="14" spans="2:34" ht="9" customHeight="1" x14ac:dyDescent="0.25"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</row>
    <row r="15" spans="2:34" ht="3" customHeight="1" x14ac:dyDescent="0.25"/>
    <row r="16" spans="2:34" ht="9" customHeight="1" x14ac:dyDescent="0.25">
      <c r="B16" s="70" t="s">
        <v>48</v>
      </c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2"/>
      <c r="Y16" s="73">
        <v>1</v>
      </c>
      <c r="Z16" s="73"/>
      <c r="AA16" s="73"/>
      <c r="AB16" s="73"/>
      <c r="AC16" s="73"/>
      <c r="AD16" s="73"/>
      <c r="AE16" s="73"/>
      <c r="AF16" s="73"/>
      <c r="AG16" s="73"/>
      <c r="AH16" s="73"/>
    </row>
    <row r="17" spans="2:34" ht="3" customHeight="1" x14ac:dyDescent="0.25"/>
    <row r="18" spans="2:34" ht="9" customHeight="1" x14ac:dyDescent="0.25"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7"/>
      <c r="N18" s="7"/>
      <c r="O18" s="7"/>
      <c r="P18" s="7"/>
      <c r="Q18" s="7"/>
      <c r="R18" s="7"/>
      <c r="S18" s="7"/>
      <c r="T18" s="7"/>
      <c r="U18" s="7"/>
      <c r="V18" s="9"/>
      <c r="Y18" s="74" t="s">
        <v>49</v>
      </c>
      <c r="Z18" s="75"/>
      <c r="AA18" s="75"/>
      <c r="AB18" s="75"/>
      <c r="AC18" s="76"/>
      <c r="AD18" s="75" t="s">
        <v>50</v>
      </c>
      <c r="AE18" s="75"/>
      <c r="AF18" s="75"/>
      <c r="AG18" s="75"/>
      <c r="AH18" s="76"/>
    </row>
    <row r="19" spans="2:34" ht="9" customHeight="1" x14ac:dyDescent="0.25">
      <c r="B19" s="14">
        <v>1</v>
      </c>
      <c r="C19" s="15" t="s">
        <v>6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58">
        <f>IF(SUM(V20:X26)=0,"",SUM(V20:X26))</f>
        <v>0.2</v>
      </c>
      <c r="W19" s="59"/>
      <c r="X19" s="60"/>
      <c r="Y19" s="108">
        <f>SUM(Y20:AC26)</f>
        <v>80.883636363636356</v>
      </c>
      <c r="Z19" s="108"/>
      <c r="AA19" s="108"/>
      <c r="AB19" s="108"/>
      <c r="AC19" s="109"/>
      <c r="AD19" s="110">
        <f>SUM(AD20:AH26)</f>
        <v>80.883636363636356</v>
      </c>
      <c r="AE19" s="110"/>
      <c r="AF19" s="110"/>
      <c r="AG19" s="110"/>
      <c r="AH19" s="111"/>
    </row>
    <row r="20" spans="2:34" ht="9" customHeight="1" x14ac:dyDescent="0.25">
      <c r="B20" s="12" t="s">
        <v>51</v>
      </c>
      <c r="C20" s="54" t="s">
        <v>85</v>
      </c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67"/>
      <c r="Y20" s="112">
        <v>79.599999999999994</v>
      </c>
      <c r="Z20" s="112"/>
      <c r="AA20" s="112"/>
      <c r="AB20" s="112"/>
      <c r="AC20" s="113"/>
      <c r="AD20" s="114">
        <f>IF(Y20=0,"",Y20*$Y$16)</f>
        <v>79.599999999999994</v>
      </c>
      <c r="AE20" s="114"/>
      <c r="AF20" s="114"/>
      <c r="AG20" s="114"/>
      <c r="AH20" s="115"/>
    </row>
    <row r="21" spans="2:34" ht="9" customHeight="1" x14ac:dyDescent="0.25">
      <c r="B21" s="12" t="s">
        <v>52</v>
      </c>
      <c r="C21" s="54" t="s">
        <v>8</v>
      </c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63">
        <v>0.2</v>
      </c>
      <c r="W21" s="63"/>
      <c r="X21" s="64"/>
      <c r="Y21" s="114">
        <f>(1412/220)*20%</f>
        <v>1.2836363636363637</v>
      </c>
      <c r="Z21" s="114"/>
      <c r="AA21" s="114"/>
      <c r="AB21" s="114"/>
      <c r="AC21" s="115"/>
      <c r="AD21" s="114">
        <f t="shared" ref="AD21:AD26" si="0">IF(Y21="","",Y21*$Y$16)</f>
        <v>1.2836363636363637</v>
      </c>
      <c r="AE21" s="114"/>
      <c r="AF21" s="114"/>
      <c r="AG21" s="114"/>
      <c r="AH21" s="115"/>
    </row>
    <row r="22" spans="2:34" ht="9" customHeight="1" x14ac:dyDescent="0.25">
      <c r="B22" s="12" t="s">
        <v>59</v>
      </c>
      <c r="C22" s="54" t="s">
        <v>7</v>
      </c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63"/>
      <c r="W22" s="63"/>
      <c r="X22" s="64"/>
      <c r="Y22" s="114" t="str">
        <f>IF(V22="","",$Y$20*V22)</f>
        <v/>
      </c>
      <c r="Z22" s="114"/>
      <c r="AA22" s="114"/>
      <c r="AB22" s="114"/>
      <c r="AC22" s="115"/>
      <c r="AD22" s="114" t="str">
        <f t="shared" si="0"/>
        <v/>
      </c>
      <c r="AE22" s="114"/>
      <c r="AF22" s="114"/>
      <c r="AG22" s="114"/>
      <c r="AH22" s="115"/>
    </row>
    <row r="23" spans="2:34" ht="9" customHeight="1" x14ac:dyDescent="0.25">
      <c r="B23" s="12" t="s">
        <v>60</v>
      </c>
      <c r="C23" s="54" t="s">
        <v>9</v>
      </c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63"/>
      <c r="W23" s="63"/>
      <c r="X23" s="64"/>
      <c r="Y23" s="114" t="str">
        <f>IF(V23="","",$Y$20*V23)</f>
        <v/>
      </c>
      <c r="Z23" s="114"/>
      <c r="AA23" s="114"/>
      <c r="AB23" s="114"/>
      <c r="AC23" s="115"/>
      <c r="AD23" s="114" t="str">
        <f t="shared" si="0"/>
        <v/>
      </c>
      <c r="AE23" s="114"/>
      <c r="AF23" s="114"/>
      <c r="AG23" s="114"/>
      <c r="AH23" s="115"/>
    </row>
    <row r="24" spans="2:34" ht="9" customHeight="1" x14ac:dyDescent="0.25">
      <c r="B24" s="12" t="s">
        <v>61</v>
      </c>
      <c r="C24" s="54" t="s">
        <v>11</v>
      </c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63"/>
      <c r="W24" s="63"/>
      <c r="X24" s="64"/>
      <c r="Y24" s="114" t="str">
        <f>IF(V24="","",$Y$20*V24)</f>
        <v/>
      </c>
      <c r="Z24" s="114"/>
      <c r="AA24" s="114"/>
      <c r="AB24" s="114"/>
      <c r="AC24" s="115"/>
      <c r="AD24" s="114" t="str">
        <f t="shared" si="0"/>
        <v/>
      </c>
      <c r="AE24" s="114"/>
      <c r="AF24" s="114"/>
      <c r="AG24" s="114"/>
      <c r="AH24" s="115"/>
    </row>
    <row r="25" spans="2:34" ht="9" customHeight="1" x14ac:dyDescent="0.25">
      <c r="B25" s="12" t="s">
        <v>62</v>
      </c>
      <c r="C25" s="54" t="s">
        <v>13</v>
      </c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63"/>
      <c r="W25" s="63"/>
      <c r="X25" s="64"/>
      <c r="Y25" s="114" t="str">
        <f>IF(V25="","",$Y$20*V25)</f>
        <v/>
      </c>
      <c r="Z25" s="114"/>
      <c r="AA25" s="114"/>
      <c r="AB25" s="114"/>
      <c r="AC25" s="115"/>
      <c r="AD25" s="114" t="str">
        <f t="shared" si="0"/>
        <v/>
      </c>
      <c r="AE25" s="114"/>
      <c r="AF25" s="114"/>
      <c r="AG25" s="114"/>
      <c r="AH25" s="115"/>
    </row>
    <row r="26" spans="2:34" ht="9" customHeight="1" x14ac:dyDescent="0.25">
      <c r="B26" s="13" t="s">
        <v>63</v>
      </c>
      <c r="C26" s="48" t="s">
        <v>64</v>
      </c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65"/>
      <c r="W26" s="65"/>
      <c r="X26" s="66"/>
      <c r="Y26" s="116" t="str">
        <f>IF(V26="","",$Y$20*V26)</f>
        <v/>
      </c>
      <c r="Z26" s="116"/>
      <c r="AA26" s="116"/>
      <c r="AB26" s="116"/>
      <c r="AC26" s="117"/>
      <c r="AD26" s="116" t="str">
        <f t="shared" si="0"/>
        <v/>
      </c>
      <c r="AE26" s="116"/>
      <c r="AF26" s="116"/>
      <c r="AG26" s="116"/>
      <c r="AH26" s="117"/>
    </row>
    <row r="27" spans="2:34" ht="3" customHeight="1" x14ac:dyDescent="0.25">
      <c r="B27" s="8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118"/>
      <c r="Z27" s="118"/>
      <c r="AA27" s="118"/>
      <c r="AB27" s="118"/>
      <c r="AC27" s="118"/>
      <c r="AD27" s="118"/>
      <c r="AE27" s="118"/>
      <c r="AF27" s="118"/>
      <c r="AG27" s="118"/>
      <c r="AH27" s="118"/>
    </row>
    <row r="28" spans="2:34" ht="9" customHeight="1" x14ac:dyDescent="0.25">
      <c r="B28" s="14">
        <v>2</v>
      </c>
      <c r="C28" s="57" t="s">
        <v>15</v>
      </c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8" t="str">
        <f>IF(SUM(V29:X35)=0,"",SUM(V29:X35))</f>
        <v/>
      </c>
      <c r="W28" s="59"/>
      <c r="X28" s="60"/>
      <c r="Y28" s="110">
        <f>SUM(Y29:AC35)</f>
        <v>3</v>
      </c>
      <c r="Z28" s="110"/>
      <c r="AA28" s="110"/>
      <c r="AB28" s="110"/>
      <c r="AC28" s="111"/>
      <c r="AD28" s="110">
        <f>SUM(AD29:AH35)</f>
        <v>3</v>
      </c>
      <c r="AE28" s="110"/>
      <c r="AF28" s="110"/>
      <c r="AG28" s="110"/>
      <c r="AH28" s="111"/>
    </row>
    <row r="29" spans="2:34" ht="9" customHeight="1" x14ac:dyDescent="0.25">
      <c r="B29" s="12" t="s">
        <v>53</v>
      </c>
      <c r="C29" s="54" t="s">
        <v>16</v>
      </c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5"/>
      <c r="W29" s="55"/>
      <c r="X29" s="56"/>
      <c r="Y29" s="114"/>
      <c r="Z29" s="114"/>
      <c r="AA29" s="114"/>
      <c r="AB29" s="114"/>
      <c r="AC29" s="115"/>
      <c r="AD29" s="114"/>
      <c r="AE29" s="114"/>
      <c r="AF29" s="114"/>
      <c r="AG29" s="114"/>
      <c r="AH29" s="115"/>
    </row>
    <row r="30" spans="2:34" ht="9" customHeight="1" x14ac:dyDescent="0.25">
      <c r="B30" s="12" t="s">
        <v>87</v>
      </c>
      <c r="C30" s="54" t="s">
        <v>17</v>
      </c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5"/>
      <c r="W30" s="55"/>
      <c r="X30" s="56"/>
      <c r="Y30" s="114"/>
      <c r="Z30" s="114"/>
      <c r="AA30" s="114"/>
      <c r="AB30" s="114"/>
      <c r="AC30" s="115"/>
      <c r="AD30" s="114" t="str">
        <f t="shared" ref="AD30:AD35" si="1">IF(Y30="","",Y30*$Y$16)</f>
        <v/>
      </c>
      <c r="AE30" s="114"/>
      <c r="AF30" s="114"/>
      <c r="AG30" s="114"/>
      <c r="AH30" s="115"/>
    </row>
    <row r="31" spans="2:34" ht="9" customHeight="1" x14ac:dyDescent="0.25">
      <c r="B31" s="12" t="s">
        <v>54</v>
      </c>
      <c r="C31" s="54" t="s">
        <v>18</v>
      </c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5"/>
      <c r="W31" s="55"/>
      <c r="X31" s="56"/>
      <c r="Y31" s="114">
        <v>3</v>
      </c>
      <c r="Z31" s="114"/>
      <c r="AA31" s="114"/>
      <c r="AB31" s="114"/>
      <c r="AC31" s="115"/>
      <c r="AD31" s="114">
        <f t="shared" si="1"/>
        <v>3</v>
      </c>
      <c r="AE31" s="114"/>
      <c r="AF31" s="114"/>
      <c r="AG31" s="114"/>
      <c r="AH31" s="115"/>
    </row>
    <row r="32" spans="2:34" ht="9" customHeight="1" x14ac:dyDescent="0.25">
      <c r="B32" s="12" t="s">
        <v>55</v>
      </c>
      <c r="C32" s="54" t="s">
        <v>19</v>
      </c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5"/>
      <c r="W32" s="55"/>
      <c r="X32" s="56"/>
      <c r="Y32" s="114"/>
      <c r="Z32" s="114"/>
      <c r="AA32" s="114"/>
      <c r="AB32" s="114"/>
      <c r="AC32" s="115"/>
      <c r="AD32" s="114" t="str">
        <f t="shared" si="1"/>
        <v/>
      </c>
      <c r="AE32" s="114"/>
      <c r="AF32" s="114"/>
      <c r="AG32" s="114"/>
      <c r="AH32" s="115"/>
    </row>
    <row r="33" spans="2:34" ht="9" customHeight="1" x14ac:dyDescent="0.25">
      <c r="B33" s="12" t="s">
        <v>56</v>
      </c>
      <c r="C33" s="54" t="s">
        <v>88</v>
      </c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5"/>
      <c r="W33" s="55"/>
      <c r="X33" s="56"/>
      <c r="Y33" s="114" t="str">
        <f>IF(V33="","",$Y$20*V33)</f>
        <v/>
      </c>
      <c r="Z33" s="114"/>
      <c r="AA33" s="114"/>
      <c r="AB33" s="114"/>
      <c r="AC33" s="115"/>
      <c r="AD33" s="114" t="str">
        <f t="shared" si="1"/>
        <v/>
      </c>
      <c r="AE33" s="114"/>
      <c r="AF33" s="114"/>
      <c r="AG33" s="114"/>
      <c r="AH33" s="115"/>
    </row>
    <row r="34" spans="2:34" ht="9" customHeight="1" x14ac:dyDescent="0.25">
      <c r="B34" s="12" t="s">
        <v>57</v>
      </c>
      <c r="C34" s="54" t="s">
        <v>20</v>
      </c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5"/>
      <c r="W34" s="55"/>
      <c r="X34" s="56"/>
      <c r="Y34" s="114" t="str">
        <f>IF(V34="","",$Y$20*V34)</f>
        <v/>
      </c>
      <c r="Z34" s="114"/>
      <c r="AA34" s="114"/>
      <c r="AB34" s="114"/>
      <c r="AC34" s="115"/>
      <c r="AD34" s="114" t="str">
        <f t="shared" si="1"/>
        <v/>
      </c>
      <c r="AE34" s="114"/>
      <c r="AF34" s="114"/>
      <c r="AG34" s="114"/>
      <c r="AH34" s="115"/>
    </row>
    <row r="35" spans="2:34" ht="9" customHeight="1" x14ac:dyDescent="0.25">
      <c r="B35" s="13" t="s">
        <v>58</v>
      </c>
      <c r="C35" s="48" t="s">
        <v>21</v>
      </c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9"/>
      <c r="W35" s="49"/>
      <c r="X35" s="50"/>
      <c r="Y35" s="116" t="str">
        <f>IF(V35="","",$Y$20*V35)</f>
        <v/>
      </c>
      <c r="Z35" s="116"/>
      <c r="AA35" s="116"/>
      <c r="AB35" s="116"/>
      <c r="AC35" s="117"/>
      <c r="AD35" s="116" t="str">
        <f t="shared" si="1"/>
        <v/>
      </c>
      <c r="AE35" s="116"/>
      <c r="AF35" s="116"/>
      <c r="AG35" s="116"/>
      <c r="AH35" s="117"/>
    </row>
    <row r="36" spans="2:34" ht="3" customHeight="1" x14ac:dyDescent="0.25">
      <c r="B36" s="2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118"/>
      <c r="Z36" s="118"/>
      <c r="AA36" s="118"/>
      <c r="AB36" s="118"/>
      <c r="AC36" s="118"/>
      <c r="AD36" s="118"/>
      <c r="AE36" s="118"/>
      <c r="AF36" s="118"/>
      <c r="AG36" s="118"/>
      <c r="AH36" s="118"/>
    </row>
    <row r="37" spans="2:34" ht="9" customHeight="1" x14ac:dyDescent="0.25">
      <c r="B37" s="16">
        <v>3</v>
      </c>
      <c r="C37" s="61" t="s">
        <v>89</v>
      </c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8">
        <f>IF(SUM(V38:X45)=0,"",SUM(V38:X45))</f>
        <v>0.35620000000000007</v>
      </c>
      <c r="W37" s="58"/>
      <c r="X37" s="62"/>
      <c r="Y37" s="110">
        <f>SUM(Y38:AC45)</f>
        <v>28.81075127272727</v>
      </c>
      <c r="Z37" s="110"/>
      <c r="AA37" s="110"/>
      <c r="AB37" s="110"/>
      <c r="AC37" s="110"/>
      <c r="AD37" s="119">
        <f>SUM(AD38:AH45)</f>
        <v>28.81075127272727</v>
      </c>
      <c r="AE37" s="110"/>
      <c r="AF37" s="110"/>
      <c r="AG37" s="110"/>
      <c r="AH37" s="111"/>
    </row>
    <row r="38" spans="2:34" ht="9" customHeight="1" x14ac:dyDescent="0.25">
      <c r="B38" s="12" t="s">
        <v>73</v>
      </c>
      <c r="C38" s="54" t="s">
        <v>66</v>
      </c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5">
        <v>0.2</v>
      </c>
      <c r="W38" s="55"/>
      <c r="X38" s="56"/>
      <c r="Y38" s="114">
        <f t="shared" ref="Y38:Y45" si="2">IF(V38="","",$Y$19*V38)</f>
        <v>16.176727272727273</v>
      </c>
      <c r="Z38" s="114"/>
      <c r="AA38" s="114"/>
      <c r="AB38" s="114"/>
      <c r="AC38" s="115"/>
      <c r="AD38" s="114">
        <f t="shared" ref="AD38:AD45" si="3">IF(Y38="","",Y38*$Y$16)</f>
        <v>16.176727272727273</v>
      </c>
      <c r="AE38" s="114"/>
      <c r="AF38" s="114"/>
      <c r="AG38" s="114"/>
      <c r="AH38" s="115"/>
    </row>
    <row r="39" spans="2:34" ht="9" customHeight="1" x14ac:dyDescent="0.25">
      <c r="B39" s="12" t="s">
        <v>74</v>
      </c>
      <c r="C39" s="54" t="s">
        <v>67</v>
      </c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>
        <v>0.08</v>
      </c>
      <c r="W39" s="55"/>
      <c r="X39" s="56"/>
      <c r="Y39" s="114">
        <f t="shared" si="2"/>
        <v>6.4706909090909086</v>
      </c>
      <c r="Z39" s="114"/>
      <c r="AA39" s="114"/>
      <c r="AB39" s="114"/>
      <c r="AC39" s="115"/>
      <c r="AD39" s="114">
        <f t="shared" si="3"/>
        <v>6.4706909090909086</v>
      </c>
      <c r="AE39" s="114"/>
      <c r="AF39" s="114"/>
      <c r="AG39" s="114"/>
      <c r="AH39" s="115"/>
    </row>
    <row r="40" spans="2:34" ht="9" customHeight="1" x14ac:dyDescent="0.25">
      <c r="B40" s="12" t="s">
        <v>75</v>
      </c>
      <c r="C40" s="54" t="s">
        <v>68</v>
      </c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>
        <v>1.4999999999999999E-2</v>
      </c>
      <c r="W40" s="55"/>
      <c r="X40" s="56"/>
      <c r="Y40" s="114">
        <f t="shared" si="2"/>
        <v>1.2132545454545454</v>
      </c>
      <c r="Z40" s="114"/>
      <c r="AA40" s="114"/>
      <c r="AB40" s="114"/>
      <c r="AC40" s="115"/>
      <c r="AD40" s="114">
        <f t="shared" si="3"/>
        <v>1.2132545454545454</v>
      </c>
      <c r="AE40" s="114"/>
      <c r="AF40" s="114"/>
      <c r="AG40" s="114"/>
      <c r="AH40" s="115"/>
    </row>
    <row r="41" spans="2:34" ht="9" customHeight="1" x14ac:dyDescent="0.25">
      <c r="B41" s="12" t="s">
        <v>76</v>
      </c>
      <c r="C41" s="54" t="s">
        <v>69</v>
      </c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>
        <v>0.01</v>
      </c>
      <c r="W41" s="55"/>
      <c r="X41" s="56"/>
      <c r="Y41" s="114">
        <f t="shared" si="2"/>
        <v>0.80883636363636358</v>
      </c>
      <c r="Z41" s="114"/>
      <c r="AA41" s="114"/>
      <c r="AB41" s="114"/>
      <c r="AC41" s="115"/>
      <c r="AD41" s="114">
        <f t="shared" si="3"/>
        <v>0.80883636363636358</v>
      </c>
      <c r="AE41" s="114"/>
      <c r="AF41" s="114"/>
      <c r="AG41" s="114"/>
      <c r="AH41" s="115"/>
    </row>
    <row r="42" spans="2:34" ht="9" customHeight="1" x14ac:dyDescent="0.25">
      <c r="B42" s="12" t="s">
        <v>77</v>
      </c>
      <c r="C42" s="54" t="s">
        <v>70</v>
      </c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5">
        <v>2E-3</v>
      </c>
      <c r="W42" s="55"/>
      <c r="X42" s="56"/>
      <c r="Y42" s="114">
        <f t="shared" si="2"/>
        <v>0.1617672727272727</v>
      </c>
      <c r="Z42" s="114"/>
      <c r="AA42" s="114"/>
      <c r="AB42" s="114"/>
      <c r="AC42" s="115"/>
      <c r="AD42" s="114">
        <f t="shared" si="3"/>
        <v>0.1617672727272727</v>
      </c>
      <c r="AE42" s="114"/>
      <c r="AF42" s="114"/>
      <c r="AG42" s="114"/>
      <c r="AH42" s="115"/>
    </row>
    <row r="43" spans="2:34" ht="9" customHeight="1" x14ac:dyDescent="0.25">
      <c r="B43" s="12" t="s">
        <v>78</v>
      </c>
      <c r="C43" s="54" t="s">
        <v>65</v>
      </c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5">
        <v>6.0000000000000001E-3</v>
      </c>
      <c r="W43" s="55"/>
      <c r="X43" s="56"/>
      <c r="Y43" s="114">
        <f t="shared" si="2"/>
        <v>0.48530181818181817</v>
      </c>
      <c r="Z43" s="114"/>
      <c r="AA43" s="114"/>
      <c r="AB43" s="114"/>
      <c r="AC43" s="115"/>
      <c r="AD43" s="114">
        <f t="shared" si="3"/>
        <v>0.48530181818181817</v>
      </c>
      <c r="AE43" s="114"/>
      <c r="AF43" s="114"/>
      <c r="AG43" s="114"/>
      <c r="AH43" s="115"/>
    </row>
    <row r="44" spans="2:34" ht="9" customHeight="1" x14ac:dyDescent="0.25">
      <c r="B44" s="12" t="s">
        <v>79</v>
      </c>
      <c r="C44" s="54" t="s">
        <v>71</v>
      </c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5">
        <v>2.5000000000000001E-2</v>
      </c>
      <c r="W44" s="55"/>
      <c r="X44" s="56"/>
      <c r="Y44" s="114">
        <f t="shared" si="2"/>
        <v>2.0220909090909092</v>
      </c>
      <c r="Z44" s="114"/>
      <c r="AA44" s="114"/>
      <c r="AB44" s="114"/>
      <c r="AC44" s="115"/>
      <c r="AD44" s="114">
        <f t="shared" si="3"/>
        <v>2.0220909090909092</v>
      </c>
      <c r="AE44" s="114"/>
      <c r="AF44" s="114"/>
      <c r="AG44" s="114"/>
      <c r="AH44" s="115"/>
    </row>
    <row r="45" spans="2:34" ht="9" customHeight="1" x14ac:dyDescent="0.25">
      <c r="B45" s="13" t="s">
        <v>80</v>
      </c>
      <c r="C45" s="48" t="s">
        <v>72</v>
      </c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9">
        <v>1.8200000000000001E-2</v>
      </c>
      <c r="W45" s="49"/>
      <c r="X45" s="50"/>
      <c r="Y45" s="116">
        <f t="shared" si="2"/>
        <v>1.4720821818181817</v>
      </c>
      <c r="Z45" s="116"/>
      <c r="AA45" s="116"/>
      <c r="AB45" s="116"/>
      <c r="AC45" s="117"/>
      <c r="AD45" s="116">
        <f t="shared" si="3"/>
        <v>1.4720821818181817</v>
      </c>
      <c r="AE45" s="116"/>
      <c r="AF45" s="116"/>
      <c r="AG45" s="116"/>
      <c r="AH45" s="117"/>
    </row>
    <row r="46" spans="2:34" ht="3" customHeight="1" x14ac:dyDescent="0.25">
      <c r="B46" s="8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</row>
    <row r="47" spans="2:34" ht="9" customHeight="1" x14ac:dyDescent="0.25">
      <c r="B47" s="14">
        <v>4</v>
      </c>
      <c r="C47" s="57" t="s">
        <v>27</v>
      </c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8">
        <f>IF(SUM(V48:X57)=0,"",SUM(V48:X57))</f>
        <v>0.163022</v>
      </c>
      <c r="W47" s="59"/>
      <c r="X47" s="59"/>
      <c r="Y47" s="119">
        <f>SUM(Y48:AC57)</f>
        <v>13.185812167272726</v>
      </c>
      <c r="Z47" s="110"/>
      <c r="AA47" s="110"/>
      <c r="AB47" s="110"/>
      <c r="AC47" s="111"/>
      <c r="AD47" s="119">
        <f>SUM(AD48:AH57)</f>
        <v>13.185812167272726</v>
      </c>
      <c r="AE47" s="110"/>
      <c r="AF47" s="110"/>
      <c r="AG47" s="110"/>
      <c r="AH47" s="111"/>
    </row>
    <row r="48" spans="2:34" ht="9" customHeight="1" x14ac:dyDescent="0.25">
      <c r="B48" s="12" t="s">
        <v>22</v>
      </c>
      <c r="C48" s="54" t="s">
        <v>24</v>
      </c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5">
        <v>8.3299999999999999E-2</v>
      </c>
      <c r="W48" s="55"/>
      <c r="X48" s="55"/>
      <c r="Y48" s="120">
        <f t="shared" ref="Y48:Y57" si="4">IF(V48="","",$Y$19*V48)</f>
        <v>6.7376069090909088</v>
      </c>
      <c r="Z48" s="114"/>
      <c r="AA48" s="114"/>
      <c r="AB48" s="114"/>
      <c r="AC48" s="115"/>
      <c r="AD48" s="120">
        <f t="shared" ref="AD48:AD57" si="5">IF(Y48="","",Y48*$Y$16)</f>
        <v>6.7376069090909088</v>
      </c>
      <c r="AE48" s="114"/>
      <c r="AF48" s="114"/>
      <c r="AG48" s="114"/>
      <c r="AH48" s="115"/>
    </row>
    <row r="49" spans="2:34" ht="9" customHeight="1" x14ac:dyDescent="0.25">
      <c r="B49" s="12" t="s">
        <v>23</v>
      </c>
      <c r="C49" s="54" t="s">
        <v>93</v>
      </c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5">
        <f>IF(V48="","",V48*$V$37)</f>
        <v>2.9671460000000007E-2</v>
      </c>
      <c r="W49" s="55"/>
      <c r="X49" s="55"/>
      <c r="Y49" s="120">
        <f t="shared" si="4"/>
        <v>2.3999355810181822</v>
      </c>
      <c r="Z49" s="114"/>
      <c r="AA49" s="114"/>
      <c r="AB49" s="114"/>
      <c r="AC49" s="115"/>
      <c r="AD49" s="120">
        <f t="shared" si="5"/>
        <v>2.3999355810181822</v>
      </c>
      <c r="AE49" s="114"/>
      <c r="AF49" s="114"/>
      <c r="AG49" s="114"/>
      <c r="AH49" s="115"/>
    </row>
    <row r="50" spans="2:34" ht="9" customHeight="1" x14ac:dyDescent="0.25">
      <c r="B50" s="12" t="s">
        <v>25</v>
      </c>
      <c r="C50" s="54" t="s">
        <v>92</v>
      </c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5">
        <v>6.4999999999999997E-3</v>
      </c>
      <c r="W50" s="55"/>
      <c r="X50" s="55"/>
      <c r="Y50" s="120">
        <f t="shared" si="4"/>
        <v>0.5257436363636363</v>
      </c>
      <c r="Z50" s="114"/>
      <c r="AA50" s="114"/>
      <c r="AB50" s="114"/>
      <c r="AC50" s="115"/>
      <c r="AD50" s="120">
        <f t="shared" si="5"/>
        <v>0.5257436363636363</v>
      </c>
      <c r="AE50" s="114"/>
      <c r="AF50" s="114"/>
      <c r="AG50" s="114"/>
      <c r="AH50" s="115"/>
    </row>
    <row r="51" spans="2:34" ht="9" customHeight="1" x14ac:dyDescent="0.25">
      <c r="B51" s="12" t="s">
        <v>26</v>
      </c>
      <c r="C51" s="54" t="s">
        <v>94</v>
      </c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5">
        <f>IF(V50="","",V50*$V$37)</f>
        <v>2.3153000000000002E-3</v>
      </c>
      <c r="W51" s="55"/>
      <c r="X51" s="55"/>
      <c r="Y51" s="120">
        <f t="shared" si="4"/>
        <v>0.18726988327272726</v>
      </c>
      <c r="Z51" s="114"/>
      <c r="AA51" s="114"/>
      <c r="AB51" s="114"/>
      <c r="AC51" s="115"/>
      <c r="AD51" s="120">
        <f t="shared" si="5"/>
        <v>0.18726988327272726</v>
      </c>
      <c r="AE51" s="114"/>
      <c r="AF51" s="114"/>
      <c r="AG51" s="114"/>
      <c r="AH51" s="115"/>
    </row>
    <row r="52" spans="2:34" ht="9" customHeight="1" x14ac:dyDescent="0.25">
      <c r="B52" s="12" t="s">
        <v>30</v>
      </c>
      <c r="C52" s="54" t="s">
        <v>28</v>
      </c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5">
        <v>8.0000000000000004E-4</v>
      </c>
      <c r="W52" s="55"/>
      <c r="X52" s="55"/>
      <c r="Y52" s="120">
        <f t="shared" si="4"/>
        <v>6.4706909090909093E-2</v>
      </c>
      <c r="Z52" s="114"/>
      <c r="AA52" s="114"/>
      <c r="AB52" s="114"/>
      <c r="AC52" s="115"/>
      <c r="AD52" s="120">
        <f t="shared" si="5"/>
        <v>6.4706909090909093E-2</v>
      </c>
      <c r="AE52" s="114"/>
      <c r="AF52" s="114"/>
      <c r="AG52" s="114"/>
      <c r="AH52" s="115"/>
    </row>
    <row r="53" spans="2:34" ht="9" customHeight="1" x14ac:dyDescent="0.25">
      <c r="B53" s="12" t="s">
        <v>36</v>
      </c>
      <c r="C53" s="54" t="s">
        <v>95</v>
      </c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5">
        <f>IF(V52="","",V52*$V$39)</f>
        <v>6.4000000000000011E-5</v>
      </c>
      <c r="W53" s="55"/>
      <c r="X53" s="55"/>
      <c r="Y53" s="120">
        <f t="shared" si="4"/>
        <v>5.1765527272727273E-3</v>
      </c>
      <c r="Z53" s="114"/>
      <c r="AA53" s="114"/>
      <c r="AB53" s="114"/>
      <c r="AC53" s="115"/>
      <c r="AD53" s="120">
        <f t="shared" si="5"/>
        <v>5.1765527272727273E-3</v>
      </c>
      <c r="AE53" s="114"/>
      <c r="AF53" s="114"/>
      <c r="AG53" s="114"/>
      <c r="AH53" s="115"/>
    </row>
    <row r="54" spans="2:34" ht="9" customHeight="1" x14ac:dyDescent="0.25">
      <c r="B54" s="12" t="s">
        <v>81</v>
      </c>
      <c r="C54" s="54" t="s">
        <v>96</v>
      </c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5">
        <v>0.04</v>
      </c>
      <c r="W54" s="55"/>
      <c r="X54" s="55"/>
      <c r="Y54" s="120">
        <f t="shared" si="4"/>
        <v>3.2353454545454543</v>
      </c>
      <c r="Z54" s="114"/>
      <c r="AA54" s="114"/>
      <c r="AB54" s="114"/>
      <c r="AC54" s="115"/>
      <c r="AD54" s="120">
        <f t="shared" si="5"/>
        <v>3.2353454545454543</v>
      </c>
      <c r="AE54" s="114"/>
      <c r="AF54" s="114"/>
      <c r="AG54" s="114"/>
      <c r="AH54" s="115"/>
    </row>
    <row r="55" spans="2:34" ht="9" customHeight="1" x14ac:dyDescent="0.25">
      <c r="B55" s="12" t="s">
        <v>82</v>
      </c>
      <c r="C55" s="54" t="s">
        <v>29</v>
      </c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5">
        <v>2.0000000000000001E-4</v>
      </c>
      <c r="W55" s="55"/>
      <c r="X55" s="55"/>
      <c r="Y55" s="120">
        <f t="shared" si="4"/>
        <v>1.6176727272727273E-2</v>
      </c>
      <c r="Z55" s="114"/>
      <c r="AA55" s="114"/>
      <c r="AB55" s="114"/>
      <c r="AC55" s="115"/>
      <c r="AD55" s="120">
        <f t="shared" si="5"/>
        <v>1.6176727272727273E-2</v>
      </c>
      <c r="AE55" s="114"/>
      <c r="AF55" s="114"/>
      <c r="AG55" s="114"/>
      <c r="AH55" s="115"/>
    </row>
    <row r="56" spans="2:34" ht="9" customHeight="1" x14ac:dyDescent="0.25">
      <c r="B56" s="12" t="s">
        <v>90</v>
      </c>
      <c r="C56" s="54" t="s">
        <v>97</v>
      </c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5">
        <f>IF(V55="","",V55*$V$37)</f>
        <v>7.1240000000000016E-5</v>
      </c>
      <c r="W56" s="55"/>
      <c r="X56" s="55"/>
      <c r="Y56" s="120">
        <f t="shared" si="4"/>
        <v>5.7621502545454556E-3</v>
      </c>
      <c r="Z56" s="114"/>
      <c r="AA56" s="114"/>
      <c r="AB56" s="114"/>
      <c r="AC56" s="115"/>
      <c r="AD56" s="120">
        <f t="shared" si="5"/>
        <v>5.7621502545454556E-3</v>
      </c>
      <c r="AE56" s="114"/>
      <c r="AF56" s="114"/>
      <c r="AG56" s="114"/>
      <c r="AH56" s="115"/>
    </row>
    <row r="57" spans="2:34" ht="9" customHeight="1" x14ac:dyDescent="0.25">
      <c r="B57" s="13" t="s">
        <v>91</v>
      </c>
      <c r="C57" s="48" t="s">
        <v>98</v>
      </c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9">
        <v>1E-4</v>
      </c>
      <c r="W57" s="49"/>
      <c r="X57" s="49"/>
      <c r="Y57" s="121">
        <f t="shared" si="4"/>
        <v>8.0883636363636366E-3</v>
      </c>
      <c r="Z57" s="116"/>
      <c r="AA57" s="116"/>
      <c r="AB57" s="116"/>
      <c r="AC57" s="117"/>
      <c r="AD57" s="121">
        <f t="shared" si="5"/>
        <v>8.0883636363636366E-3</v>
      </c>
      <c r="AE57" s="116"/>
      <c r="AF57" s="116"/>
      <c r="AG57" s="116"/>
      <c r="AH57" s="117"/>
    </row>
    <row r="58" spans="2:34" ht="3" customHeight="1" x14ac:dyDescent="0.25">
      <c r="B58" s="8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118"/>
      <c r="Z58" s="118"/>
      <c r="AA58" s="118"/>
      <c r="AB58" s="118"/>
      <c r="AC58" s="118"/>
      <c r="AD58" s="118"/>
      <c r="AE58" s="118"/>
      <c r="AF58" s="118"/>
      <c r="AG58" s="118"/>
      <c r="AH58" s="118"/>
    </row>
    <row r="59" spans="2:34" ht="9" customHeight="1" x14ac:dyDescent="0.25">
      <c r="B59" s="14">
        <v>5</v>
      </c>
      <c r="C59" s="57" t="s">
        <v>86</v>
      </c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8">
        <f>IF(SUM(V60:X66)=0,"",SUM(V60:X66))</f>
        <v>0.15135192000000003</v>
      </c>
      <c r="W59" s="59"/>
      <c r="X59" s="60"/>
      <c r="Y59" s="110">
        <f>SUM(Y60:AC66)</f>
        <v>12.241893660218185</v>
      </c>
      <c r="Z59" s="110"/>
      <c r="AA59" s="110"/>
      <c r="AB59" s="110"/>
      <c r="AC59" s="111"/>
      <c r="AD59" s="110">
        <f>SUM(AD60:AH66)</f>
        <v>12.241893660218185</v>
      </c>
      <c r="AE59" s="110"/>
      <c r="AF59" s="110"/>
      <c r="AG59" s="110"/>
      <c r="AH59" s="111"/>
    </row>
    <row r="60" spans="2:34" ht="9" customHeight="1" x14ac:dyDescent="0.25">
      <c r="B60" s="12" t="s">
        <v>83</v>
      </c>
      <c r="C60" s="54" t="s">
        <v>31</v>
      </c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5">
        <v>0.1111</v>
      </c>
      <c r="W60" s="55"/>
      <c r="X60" s="56"/>
      <c r="Y60" s="114">
        <f t="shared" ref="Y60:Y66" si="6">IF(V60="","",$Y$19*V60)</f>
        <v>8.9861719999999998</v>
      </c>
      <c r="Z60" s="114"/>
      <c r="AA60" s="114"/>
      <c r="AB60" s="114"/>
      <c r="AC60" s="115"/>
      <c r="AD60" s="114">
        <f t="shared" ref="AD60:AD66" si="7">IF(Y60="","",Y60*$Y$16)</f>
        <v>8.9861719999999998</v>
      </c>
      <c r="AE60" s="114"/>
      <c r="AF60" s="114"/>
      <c r="AG60" s="114"/>
      <c r="AH60" s="115"/>
    </row>
    <row r="61" spans="2:34" ht="9" customHeight="1" x14ac:dyDescent="0.25">
      <c r="B61" s="12" t="s">
        <v>99</v>
      </c>
      <c r="C61" s="54" t="s">
        <v>32</v>
      </c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5">
        <v>1E-4</v>
      </c>
      <c r="W61" s="55"/>
      <c r="X61" s="56"/>
      <c r="Y61" s="114">
        <f t="shared" si="6"/>
        <v>8.0883636363636366E-3</v>
      </c>
      <c r="Z61" s="114"/>
      <c r="AA61" s="114"/>
      <c r="AB61" s="114"/>
      <c r="AC61" s="115"/>
      <c r="AD61" s="114">
        <f t="shared" si="7"/>
        <v>8.0883636363636366E-3</v>
      </c>
      <c r="AE61" s="114"/>
      <c r="AF61" s="114"/>
      <c r="AG61" s="114"/>
      <c r="AH61" s="115"/>
    </row>
    <row r="62" spans="2:34" ht="9" customHeight="1" x14ac:dyDescent="0.25">
      <c r="B62" s="12" t="s">
        <v>100</v>
      </c>
      <c r="C62" s="54" t="s">
        <v>33</v>
      </c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5">
        <v>1E-4</v>
      </c>
      <c r="W62" s="55"/>
      <c r="X62" s="56"/>
      <c r="Y62" s="114">
        <f t="shared" si="6"/>
        <v>8.0883636363636366E-3</v>
      </c>
      <c r="Z62" s="114"/>
      <c r="AA62" s="114"/>
      <c r="AB62" s="114"/>
      <c r="AC62" s="115"/>
      <c r="AD62" s="114">
        <f t="shared" si="7"/>
        <v>8.0883636363636366E-3</v>
      </c>
      <c r="AE62" s="114"/>
      <c r="AF62" s="114"/>
      <c r="AG62" s="114"/>
      <c r="AH62" s="115"/>
    </row>
    <row r="63" spans="2:34" ht="9" customHeight="1" x14ac:dyDescent="0.25">
      <c r="B63" s="12" t="s">
        <v>101</v>
      </c>
      <c r="C63" s="54" t="s">
        <v>34</v>
      </c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5">
        <v>1E-4</v>
      </c>
      <c r="W63" s="55"/>
      <c r="X63" s="56"/>
      <c r="Y63" s="114">
        <f t="shared" si="6"/>
        <v>8.0883636363636366E-3</v>
      </c>
      <c r="Z63" s="114"/>
      <c r="AA63" s="114"/>
      <c r="AB63" s="114"/>
      <c r="AC63" s="115"/>
      <c r="AD63" s="114">
        <f t="shared" si="7"/>
        <v>8.0883636363636366E-3</v>
      </c>
      <c r="AE63" s="114"/>
      <c r="AF63" s="114"/>
      <c r="AG63" s="114"/>
      <c r="AH63" s="115"/>
    </row>
    <row r="64" spans="2:34" ht="9" customHeight="1" x14ac:dyDescent="0.25">
      <c r="B64" s="12" t="s">
        <v>102</v>
      </c>
      <c r="C64" s="54" t="s">
        <v>35</v>
      </c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5">
        <v>2.0000000000000001E-4</v>
      </c>
      <c r="W64" s="55"/>
      <c r="X64" s="56"/>
      <c r="Y64" s="114">
        <f t="shared" si="6"/>
        <v>1.6176727272727273E-2</v>
      </c>
      <c r="Z64" s="114"/>
      <c r="AA64" s="114"/>
      <c r="AB64" s="114"/>
      <c r="AC64" s="115"/>
      <c r="AD64" s="114">
        <f t="shared" si="7"/>
        <v>1.6176727272727273E-2</v>
      </c>
      <c r="AE64" s="114"/>
      <c r="AF64" s="114"/>
      <c r="AG64" s="114"/>
      <c r="AH64" s="115"/>
    </row>
    <row r="65" spans="2:34" ht="9" customHeight="1" x14ac:dyDescent="0.25">
      <c r="B65" s="12" t="s">
        <v>103</v>
      </c>
      <c r="C65" s="54" t="s">
        <v>64</v>
      </c>
      <c r="D65" s="54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5"/>
      <c r="W65" s="55"/>
      <c r="X65" s="56"/>
      <c r="Y65" s="114" t="str">
        <f t="shared" si="6"/>
        <v/>
      </c>
      <c r="Z65" s="114"/>
      <c r="AA65" s="114"/>
      <c r="AB65" s="114"/>
      <c r="AC65" s="115"/>
      <c r="AD65" s="114" t="str">
        <f t="shared" si="7"/>
        <v/>
      </c>
      <c r="AE65" s="114"/>
      <c r="AF65" s="114"/>
      <c r="AG65" s="114"/>
      <c r="AH65" s="115"/>
    </row>
    <row r="66" spans="2:34" ht="9" customHeight="1" x14ac:dyDescent="0.25">
      <c r="B66" s="13" t="s">
        <v>104</v>
      </c>
      <c r="C66" s="48" t="s">
        <v>105</v>
      </c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9">
        <f>IF(SUM(V60:X64)="","",SUM(V60:X64)*$V$37)</f>
        <v>3.9751920000000017E-2</v>
      </c>
      <c r="W66" s="49"/>
      <c r="X66" s="50"/>
      <c r="Y66" s="116">
        <f t="shared" si="6"/>
        <v>3.2152798420363649</v>
      </c>
      <c r="Z66" s="116"/>
      <c r="AA66" s="116"/>
      <c r="AB66" s="116"/>
      <c r="AC66" s="117"/>
      <c r="AD66" s="116">
        <f t="shared" si="7"/>
        <v>3.2152798420363649</v>
      </c>
      <c r="AE66" s="116"/>
      <c r="AF66" s="116"/>
      <c r="AG66" s="116"/>
      <c r="AH66" s="117"/>
    </row>
    <row r="67" spans="2:34" ht="3" customHeight="1" x14ac:dyDescent="0.25">
      <c r="B67" s="8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118"/>
      <c r="Z67" s="118"/>
      <c r="AA67" s="118"/>
      <c r="AB67" s="118"/>
      <c r="AC67" s="118"/>
      <c r="AD67" s="118"/>
      <c r="AE67" s="118"/>
      <c r="AF67" s="118"/>
      <c r="AG67" s="118"/>
      <c r="AH67" s="118"/>
    </row>
    <row r="68" spans="2:34" ht="9" customHeight="1" x14ac:dyDescent="0.25">
      <c r="B68" s="14">
        <v>6</v>
      </c>
      <c r="C68" s="57" t="s">
        <v>109</v>
      </c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8" t="str">
        <f>IF(SUM(V72:X72)=0,"",SUM(V72:X72))</f>
        <v/>
      </c>
      <c r="W68" s="59"/>
      <c r="X68" s="60"/>
      <c r="Y68" s="110">
        <f>SUM(Y69:AC72)</f>
        <v>0</v>
      </c>
      <c r="Z68" s="110"/>
      <c r="AA68" s="110"/>
      <c r="AB68" s="110"/>
      <c r="AC68" s="111"/>
      <c r="AD68" s="110">
        <f>SUM(AD69:AH72)</f>
        <v>0</v>
      </c>
      <c r="AE68" s="110"/>
      <c r="AF68" s="110"/>
      <c r="AG68" s="110"/>
      <c r="AH68" s="111"/>
    </row>
    <row r="69" spans="2:34" ht="9" customHeight="1" x14ac:dyDescent="0.25">
      <c r="B69" s="12" t="s">
        <v>84</v>
      </c>
      <c r="C69" s="54" t="s">
        <v>110</v>
      </c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5"/>
      <c r="W69" s="55"/>
      <c r="X69" s="56"/>
      <c r="Y69" s="112"/>
      <c r="Z69" s="112"/>
      <c r="AA69" s="112"/>
      <c r="AB69" s="112"/>
      <c r="AC69" s="113"/>
      <c r="AD69" s="114" t="str">
        <f>IF(Y69="","",Y69*$Y$16)</f>
        <v/>
      </c>
      <c r="AE69" s="114"/>
      <c r="AF69" s="114"/>
      <c r="AG69" s="114"/>
      <c r="AH69" s="115"/>
    </row>
    <row r="70" spans="2:34" ht="9" customHeight="1" x14ac:dyDescent="0.25">
      <c r="B70" s="12" t="s">
        <v>106</v>
      </c>
      <c r="C70" s="54" t="s">
        <v>111</v>
      </c>
      <c r="D70" s="54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5"/>
      <c r="W70" s="55"/>
      <c r="X70" s="56"/>
      <c r="Y70" s="112" t="str">
        <f>IF(V70="","",$Y$19*V70)</f>
        <v/>
      </c>
      <c r="Z70" s="112"/>
      <c r="AA70" s="112"/>
      <c r="AB70" s="112"/>
      <c r="AC70" s="113"/>
      <c r="AD70" s="114" t="str">
        <f>IF(Y70="","",Y70*$Y$16)</f>
        <v/>
      </c>
      <c r="AE70" s="114"/>
      <c r="AF70" s="114"/>
      <c r="AG70" s="114"/>
      <c r="AH70" s="115"/>
    </row>
    <row r="71" spans="2:34" ht="9" customHeight="1" x14ac:dyDescent="0.25">
      <c r="B71" s="12" t="s">
        <v>107</v>
      </c>
      <c r="C71" s="54" t="s">
        <v>112</v>
      </c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5"/>
      <c r="W71" s="55"/>
      <c r="X71" s="56"/>
      <c r="Y71" s="112" t="str">
        <f>IF(V71="","",$Y$19*V71)</f>
        <v/>
      </c>
      <c r="Z71" s="112"/>
      <c r="AA71" s="112"/>
      <c r="AB71" s="112"/>
      <c r="AC71" s="113"/>
      <c r="AD71" s="114" t="str">
        <f>IF(Y71="","",Y71*$Y$16)</f>
        <v/>
      </c>
      <c r="AE71" s="114"/>
      <c r="AF71" s="114"/>
      <c r="AG71" s="114"/>
      <c r="AH71" s="115"/>
    </row>
    <row r="72" spans="2:34" ht="9" customHeight="1" x14ac:dyDescent="0.25">
      <c r="B72" s="13" t="s">
        <v>108</v>
      </c>
      <c r="C72" s="48" t="s">
        <v>14</v>
      </c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9"/>
      <c r="W72" s="49"/>
      <c r="X72" s="50"/>
      <c r="Y72" s="122" t="str">
        <f>IF(V72="","",$Y$37*V72)</f>
        <v/>
      </c>
      <c r="Z72" s="122"/>
      <c r="AA72" s="122"/>
      <c r="AB72" s="122"/>
      <c r="AC72" s="123"/>
      <c r="AD72" s="116" t="str">
        <f>IF(Y72="","",Y72*$Y$16)</f>
        <v/>
      </c>
      <c r="AE72" s="116"/>
      <c r="AF72" s="116"/>
      <c r="AG72" s="116"/>
      <c r="AH72" s="117"/>
    </row>
    <row r="73" spans="2:34" ht="3" customHeight="1" x14ac:dyDescent="0.25">
      <c r="B73" s="8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118"/>
      <c r="Z73" s="118"/>
      <c r="AA73" s="118"/>
      <c r="AB73" s="118"/>
      <c r="AC73" s="118"/>
      <c r="AD73" s="118"/>
      <c r="AE73" s="118"/>
      <c r="AF73" s="118"/>
      <c r="AG73" s="118"/>
      <c r="AH73" s="118"/>
    </row>
    <row r="74" spans="2:34" ht="9" customHeight="1" x14ac:dyDescent="0.25">
      <c r="B74" s="14">
        <v>7</v>
      </c>
      <c r="C74" s="57" t="s">
        <v>37</v>
      </c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8">
        <f>IF(SUM(V75:X81)=0,"",SUM(V75:X81))</f>
        <v>0.21650000000000003</v>
      </c>
      <c r="W74" s="59"/>
      <c r="X74" s="60"/>
      <c r="Y74" s="110">
        <f>SUM(Y75:AC81)</f>
        <v>32.887483006706162</v>
      </c>
      <c r="Z74" s="110"/>
      <c r="AA74" s="110"/>
      <c r="AB74" s="110"/>
      <c r="AC74" s="111"/>
      <c r="AD74" s="110">
        <f>SUM(AD75:AH81)</f>
        <v>32.887483006706162</v>
      </c>
      <c r="AE74" s="110"/>
      <c r="AF74" s="110"/>
      <c r="AG74" s="110"/>
      <c r="AH74" s="111"/>
    </row>
    <row r="75" spans="2:34" ht="9" customHeight="1" x14ac:dyDescent="0.25">
      <c r="B75" s="12" t="s">
        <v>113</v>
      </c>
      <c r="C75" s="54" t="s">
        <v>128</v>
      </c>
      <c r="D75" s="54"/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5">
        <v>0.05</v>
      </c>
      <c r="W75" s="55"/>
      <c r="X75" s="56"/>
      <c r="Y75" s="114">
        <f>IF(V75="","",$Y$92*V75)</f>
        <v>6.9061046731927282</v>
      </c>
      <c r="Z75" s="114"/>
      <c r="AA75" s="114"/>
      <c r="AB75" s="114"/>
      <c r="AC75" s="115"/>
      <c r="AD75" s="114">
        <f t="shared" ref="AD75:AD81" si="8">IF(Y75="","",Y75*$Y$16)</f>
        <v>6.9061046731927282</v>
      </c>
      <c r="AE75" s="114"/>
      <c r="AF75" s="114"/>
      <c r="AG75" s="114"/>
      <c r="AH75" s="115"/>
    </row>
    <row r="76" spans="2:34" ht="9" customHeight="1" x14ac:dyDescent="0.25">
      <c r="B76" s="12" t="s">
        <v>114</v>
      </c>
      <c r="C76" s="54" t="s">
        <v>38</v>
      </c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5">
        <v>0.1</v>
      </c>
      <c r="W76" s="55"/>
      <c r="X76" s="56"/>
      <c r="Y76" s="114">
        <f>IF(V76="","",($Y$92+$Y$75)*V76)</f>
        <v>14.502819813704727</v>
      </c>
      <c r="Z76" s="114"/>
      <c r="AA76" s="114"/>
      <c r="AB76" s="114"/>
      <c r="AC76" s="115"/>
      <c r="AD76" s="114">
        <f t="shared" si="8"/>
        <v>14.502819813704727</v>
      </c>
      <c r="AE76" s="114"/>
      <c r="AF76" s="114"/>
      <c r="AG76" s="114"/>
      <c r="AH76" s="115"/>
    </row>
    <row r="77" spans="2:34" ht="9" customHeight="1" x14ac:dyDescent="0.25">
      <c r="B77" s="12" t="s">
        <v>115</v>
      </c>
      <c r="C77" s="54" t="s">
        <v>120</v>
      </c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5">
        <v>6.4999999999999997E-3</v>
      </c>
      <c r="W77" s="55"/>
      <c r="X77" s="56"/>
      <c r="Y77" s="114">
        <f>IF(V77="","",(($Y$75+$Y$76+$Y$92/0.9135))*V77)</f>
        <v>1.1219643665978434</v>
      </c>
      <c r="Z77" s="114"/>
      <c r="AA77" s="114"/>
      <c r="AB77" s="114"/>
      <c r="AC77" s="115"/>
      <c r="AD77" s="114">
        <f t="shared" si="8"/>
        <v>1.1219643665978434</v>
      </c>
      <c r="AE77" s="114"/>
      <c r="AF77" s="114"/>
      <c r="AG77" s="114"/>
      <c r="AH77" s="115"/>
    </row>
    <row r="78" spans="2:34" ht="9" customHeight="1" x14ac:dyDescent="0.25">
      <c r="B78" s="12" t="s">
        <v>116</v>
      </c>
      <c r="C78" s="54" t="s">
        <v>121</v>
      </c>
      <c r="D78" s="54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5">
        <v>0.03</v>
      </c>
      <c r="W78" s="55"/>
      <c r="X78" s="56"/>
      <c r="Y78" s="114">
        <f>IF(V78="","",(($Y$75+$Y$76+$Y$92/0.9135))*V78)</f>
        <v>5.178297076605431</v>
      </c>
      <c r="Z78" s="114"/>
      <c r="AA78" s="114"/>
      <c r="AB78" s="114"/>
      <c r="AC78" s="115"/>
      <c r="AD78" s="114">
        <f t="shared" si="8"/>
        <v>5.178297076605431</v>
      </c>
      <c r="AE78" s="114"/>
      <c r="AF78" s="114"/>
      <c r="AG78" s="114"/>
      <c r="AH78" s="115"/>
    </row>
    <row r="79" spans="2:34" ht="9" customHeight="1" x14ac:dyDescent="0.25">
      <c r="B79" s="12" t="s">
        <v>117</v>
      </c>
      <c r="C79" s="54" t="s">
        <v>124</v>
      </c>
      <c r="D79" s="54"/>
      <c r="E79" s="54"/>
      <c r="F79" s="54"/>
      <c r="G79" s="54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5"/>
      <c r="W79" s="55"/>
      <c r="X79" s="56"/>
      <c r="Y79" s="114" t="str">
        <f>IF(V79="","",(($Y$75+$Y$76+$Y$92/0.9135))*V79)</f>
        <v/>
      </c>
      <c r="Z79" s="114"/>
      <c r="AA79" s="114"/>
      <c r="AB79" s="114"/>
      <c r="AC79" s="115"/>
      <c r="AD79" s="114" t="str">
        <f t="shared" si="8"/>
        <v/>
      </c>
      <c r="AE79" s="114"/>
      <c r="AF79" s="114"/>
      <c r="AG79" s="114"/>
      <c r="AH79" s="115"/>
    </row>
    <row r="80" spans="2:34" ht="9" customHeight="1" x14ac:dyDescent="0.25">
      <c r="B80" s="12" t="s">
        <v>118</v>
      </c>
      <c r="C80" s="54" t="s">
        <v>125</v>
      </c>
      <c r="D80" s="54"/>
      <c r="E80" s="54"/>
      <c r="F80" s="54"/>
      <c r="G80" s="54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54"/>
      <c r="U80" s="54"/>
      <c r="V80" s="55">
        <v>0.03</v>
      </c>
      <c r="W80" s="55"/>
      <c r="X80" s="56"/>
      <c r="Y80" s="114">
        <f>IF(V80="","",(($Y$75+$Y$76+$Y$92/0.9135))*V80)</f>
        <v>5.178297076605431</v>
      </c>
      <c r="Z80" s="114"/>
      <c r="AA80" s="114"/>
      <c r="AB80" s="114"/>
      <c r="AC80" s="115"/>
      <c r="AD80" s="114">
        <f t="shared" si="8"/>
        <v>5.178297076605431</v>
      </c>
      <c r="AE80" s="114"/>
      <c r="AF80" s="114"/>
      <c r="AG80" s="114"/>
      <c r="AH80" s="115"/>
    </row>
    <row r="81" spans="2:39" ht="9" customHeight="1" x14ac:dyDescent="0.25">
      <c r="B81" s="13" t="s">
        <v>119</v>
      </c>
      <c r="C81" s="48" t="s">
        <v>39</v>
      </c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9"/>
      <c r="W81" s="49"/>
      <c r="X81" s="50"/>
      <c r="Y81" s="116" t="str">
        <f>IF(V81="","",(($Y$75+$Y$76+$Y$92/0.9135))*V81)</f>
        <v/>
      </c>
      <c r="Z81" s="116"/>
      <c r="AA81" s="116"/>
      <c r="AB81" s="116"/>
      <c r="AC81" s="117"/>
      <c r="AD81" s="116" t="str">
        <f t="shared" si="8"/>
        <v/>
      </c>
      <c r="AE81" s="116"/>
      <c r="AF81" s="116"/>
      <c r="AG81" s="116"/>
      <c r="AH81" s="117"/>
    </row>
    <row r="82" spans="2:39" ht="3" customHeight="1" x14ac:dyDescent="0.25">
      <c r="B82" s="2"/>
      <c r="Y82" s="22"/>
      <c r="Z82" s="22"/>
      <c r="AA82" s="22"/>
      <c r="AB82" s="22"/>
      <c r="AC82" s="22"/>
      <c r="AD82" s="22"/>
      <c r="AE82" s="22"/>
      <c r="AF82" s="22"/>
      <c r="AG82" s="22"/>
      <c r="AH82" s="22"/>
    </row>
    <row r="83" spans="2:39" ht="3" customHeight="1" x14ac:dyDescent="0.25">
      <c r="B83" s="2"/>
      <c r="Y83" s="22"/>
      <c r="Z83" s="22"/>
      <c r="AA83" s="22"/>
      <c r="AB83" s="22"/>
      <c r="AC83" s="22"/>
      <c r="AD83" s="22"/>
      <c r="AE83" s="22"/>
      <c r="AF83" s="22"/>
      <c r="AG83" s="22"/>
      <c r="AH83" s="22"/>
    </row>
    <row r="84" spans="2:39" ht="3" customHeight="1" thickBot="1" x14ac:dyDescent="0.3">
      <c r="B84" s="2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1"/>
      <c r="W84" s="11"/>
      <c r="X84" s="11"/>
      <c r="Y84" s="118"/>
      <c r="Z84" s="118"/>
      <c r="AA84" s="118"/>
      <c r="AB84" s="118"/>
      <c r="AC84" s="118"/>
      <c r="AD84" s="118"/>
      <c r="AE84" s="118"/>
      <c r="AF84" s="118"/>
      <c r="AG84" s="118"/>
      <c r="AH84" s="118"/>
    </row>
    <row r="85" spans="2:39" ht="9" customHeight="1" thickBot="1" x14ac:dyDescent="0.3">
      <c r="B85" s="51" t="s">
        <v>122</v>
      </c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3"/>
      <c r="Y85" s="124" t="s">
        <v>49</v>
      </c>
      <c r="Z85" s="125"/>
      <c r="AA85" s="125"/>
      <c r="AB85" s="125"/>
      <c r="AC85" s="126"/>
      <c r="AD85" s="125" t="s">
        <v>50</v>
      </c>
      <c r="AE85" s="125"/>
      <c r="AF85" s="125"/>
      <c r="AG85" s="125"/>
      <c r="AH85" s="126"/>
      <c r="AM85" s="10"/>
    </row>
    <row r="86" spans="2:39" ht="9" customHeight="1" x14ac:dyDescent="0.25">
      <c r="B86" s="19" t="s">
        <v>1</v>
      </c>
      <c r="C86" s="43" t="str">
        <f>CONCATENATE("Módulo 1"," - ",$C$19)</f>
        <v>Módulo 1 - Composição da Remuneração</v>
      </c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4"/>
      <c r="V86" s="45"/>
      <c r="W86" s="46"/>
      <c r="X86" s="47"/>
      <c r="Y86" s="127">
        <f>$Y$19</f>
        <v>80.883636363636356</v>
      </c>
      <c r="Z86" s="128"/>
      <c r="AA86" s="128"/>
      <c r="AB86" s="128"/>
      <c r="AC86" s="129"/>
      <c r="AD86" s="127">
        <f t="shared" ref="AD86:AD94" si="9">IF(Y86="","",Y86*$Y$16)</f>
        <v>80.883636363636356</v>
      </c>
      <c r="AE86" s="128"/>
      <c r="AF86" s="128"/>
      <c r="AG86" s="128"/>
      <c r="AH86" s="129"/>
    </row>
    <row r="87" spans="2:39" ht="9" customHeight="1" x14ac:dyDescent="0.25">
      <c r="B87" s="17" t="s">
        <v>2</v>
      </c>
      <c r="C87" s="38" t="str">
        <f>CONCATENATE("Módulo 2"," - ",$C$28)</f>
        <v>Módulo 2 - Benefícios Mensais e Diários</v>
      </c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9"/>
      <c r="V87" s="40"/>
      <c r="W87" s="41"/>
      <c r="X87" s="42"/>
      <c r="Y87" s="130">
        <f>$Y$28</f>
        <v>3</v>
      </c>
      <c r="Z87" s="131"/>
      <c r="AA87" s="131"/>
      <c r="AB87" s="131"/>
      <c r="AC87" s="132"/>
      <c r="AD87" s="130">
        <f t="shared" si="9"/>
        <v>3</v>
      </c>
      <c r="AE87" s="131"/>
      <c r="AF87" s="131"/>
      <c r="AG87" s="131"/>
      <c r="AH87" s="132"/>
    </row>
    <row r="88" spans="2:39" ht="9" customHeight="1" x14ac:dyDescent="0.25">
      <c r="B88" s="17" t="s">
        <v>3</v>
      </c>
      <c r="C88" s="38" t="str">
        <f>CONCATENATE("Módulo 3"," - ",$C$37)</f>
        <v>Módulo 3 - Encargos Previdênciários, Sociais e Trabalhistas Sobre a Remuneração</v>
      </c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9"/>
      <c r="V88" s="40"/>
      <c r="W88" s="41"/>
      <c r="X88" s="42"/>
      <c r="Y88" s="130">
        <f>$Y$37</f>
        <v>28.81075127272727</v>
      </c>
      <c r="Z88" s="131"/>
      <c r="AA88" s="131"/>
      <c r="AB88" s="131"/>
      <c r="AC88" s="132"/>
      <c r="AD88" s="130">
        <f t="shared" si="9"/>
        <v>28.81075127272727</v>
      </c>
      <c r="AE88" s="131"/>
      <c r="AF88" s="131"/>
      <c r="AG88" s="131"/>
      <c r="AH88" s="132"/>
    </row>
    <row r="89" spans="2:39" ht="9" customHeight="1" x14ac:dyDescent="0.25">
      <c r="B89" s="17" t="s">
        <v>4</v>
      </c>
      <c r="C89" s="38" t="str">
        <f>CONCATENATE("Módulo 4"," - ",$C$47)</f>
        <v>Módulo 4 - Provisão para Rescisão</v>
      </c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9"/>
      <c r="V89" s="40"/>
      <c r="W89" s="41"/>
      <c r="X89" s="42"/>
      <c r="Y89" s="130">
        <f>$Y$47</f>
        <v>13.185812167272726</v>
      </c>
      <c r="Z89" s="131"/>
      <c r="AA89" s="131"/>
      <c r="AB89" s="131"/>
      <c r="AC89" s="132"/>
      <c r="AD89" s="130">
        <f t="shared" si="9"/>
        <v>13.185812167272726</v>
      </c>
      <c r="AE89" s="131"/>
      <c r="AF89" s="131"/>
      <c r="AG89" s="131"/>
      <c r="AH89" s="132"/>
    </row>
    <row r="90" spans="2:39" ht="9" customHeight="1" x14ac:dyDescent="0.25">
      <c r="B90" s="17" t="s">
        <v>10</v>
      </c>
      <c r="C90" s="38" t="str">
        <f>CONCATENATE("Módulo 5"," - ",$C$59)</f>
        <v>Módulo 5 - Custo de Reposição do Servidor Ausente</v>
      </c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9"/>
      <c r="V90" s="40"/>
      <c r="W90" s="41"/>
      <c r="X90" s="42"/>
      <c r="Y90" s="130">
        <f>$Y$59</f>
        <v>12.241893660218185</v>
      </c>
      <c r="Z90" s="131"/>
      <c r="AA90" s="131"/>
      <c r="AB90" s="131"/>
      <c r="AC90" s="132"/>
      <c r="AD90" s="130">
        <f t="shared" si="9"/>
        <v>12.241893660218185</v>
      </c>
      <c r="AE90" s="131"/>
      <c r="AF90" s="131"/>
      <c r="AG90" s="131"/>
      <c r="AH90" s="132"/>
    </row>
    <row r="91" spans="2:39" ht="9" customHeight="1" x14ac:dyDescent="0.25">
      <c r="B91" s="17" t="s">
        <v>12</v>
      </c>
      <c r="C91" s="38" t="str">
        <f>CONCATENATE("Módulo 6"," - ",$C$68)</f>
        <v>Módulo 6 - Insumos Diversos (uniformes, materiais, equipamentos e outros)</v>
      </c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9"/>
      <c r="V91" s="40"/>
      <c r="W91" s="41"/>
      <c r="X91" s="42"/>
      <c r="Y91" s="130">
        <f>$Y$68</f>
        <v>0</v>
      </c>
      <c r="Z91" s="131"/>
      <c r="AA91" s="131"/>
      <c r="AB91" s="131"/>
      <c r="AC91" s="132"/>
      <c r="AD91" s="130">
        <f t="shared" si="9"/>
        <v>0</v>
      </c>
      <c r="AE91" s="131"/>
      <c r="AF91" s="131"/>
      <c r="AG91" s="131"/>
      <c r="AH91" s="132"/>
    </row>
    <row r="92" spans="2:39" ht="9" customHeight="1" x14ac:dyDescent="0.25">
      <c r="B92" s="30" t="s">
        <v>123</v>
      </c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2"/>
      <c r="Y92" s="133">
        <f>IF(SUM(Y86:AC91)=0,"",SUM(Y86:AC91))</f>
        <v>138.12209346385455</v>
      </c>
      <c r="Z92" s="134"/>
      <c r="AA92" s="134"/>
      <c r="AB92" s="134"/>
      <c r="AC92" s="135"/>
      <c r="AD92" s="133">
        <f t="shared" si="9"/>
        <v>138.12209346385455</v>
      </c>
      <c r="AE92" s="134"/>
      <c r="AF92" s="134"/>
      <c r="AG92" s="134"/>
      <c r="AH92" s="135"/>
    </row>
    <row r="93" spans="2:39" ht="9" customHeight="1" thickBot="1" x14ac:dyDescent="0.3">
      <c r="B93" s="18" t="s">
        <v>5</v>
      </c>
      <c r="C93" s="33" t="str">
        <f>CONCATENATE("Módulo 7"," - ",$C$74)</f>
        <v>Módulo 7 - Custos Indiretos, Tributos e Lucro</v>
      </c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4"/>
      <c r="V93" s="35"/>
      <c r="W93" s="36"/>
      <c r="X93" s="37"/>
      <c r="Y93" s="136">
        <f>$Y$74</f>
        <v>32.887483006706162</v>
      </c>
      <c r="Z93" s="137"/>
      <c r="AA93" s="137"/>
      <c r="AB93" s="137"/>
      <c r="AC93" s="138"/>
      <c r="AD93" s="136">
        <f t="shared" si="9"/>
        <v>32.887483006706162</v>
      </c>
      <c r="AE93" s="137"/>
      <c r="AF93" s="137"/>
      <c r="AG93" s="137"/>
      <c r="AH93" s="138"/>
    </row>
    <row r="94" spans="2:39" ht="9" customHeight="1" thickBot="1" x14ac:dyDescent="0.3">
      <c r="B94" s="25" t="s">
        <v>129</v>
      </c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7"/>
      <c r="Y94" s="105">
        <f>IF(SUM(Y92:AC93)=0,"",SUM(Y92:AC93))</f>
        <v>171.00957647056072</v>
      </c>
      <c r="Z94" s="106"/>
      <c r="AA94" s="106"/>
      <c r="AB94" s="106"/>
      <c r="AC94" s="107"/>
      <c r="AD94" s="105">
        <f t="shared" si="9"/>
        <v>171.00957647056072</v>
      </c>
      <c r="AE94" s="106"/>
      <c r="AF94" s="106"/>
      <c r="AG94" s="106"/>
      <c r="AH94" s="107"/>
    </row>
    <row r="95" spans="2:39" ht="9" customHeight="1" x14ac:dyDescent="0.25"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0"/>
      <c r="Z95" s="20"/>
      <c r="AA95" s="20"/>
      <c r="AB95" s="20"/>
      <c r="AC95" s="20"/>
    </row>
    <row r="96" spans="2:39" ht="9" customHeight="1" x14ac:dyDescent="0.25">
      <c r="B96" s="29" t="s">
        <v>133</v>
      </c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</row>
    <row r="97" spans="2:39" ht="9" customHeight="1" x14ac:dyDescent="0.25">
      <c r="B97" s="24"/>
      <c r="C97" s="24"/>
      <c r="D97" s="24"/>
      <c r="E97" s="24"/>
      <c r="F97" s="24"/>
      <c r="G97" s="24"/>
      <c r="H97" s="24"/>
      <c r="I97" s="24"/>
      <c r="J97" s="24"/>
      <c r="AM97" s="21"/>
    </row>
    <row r="98" spans="2:39" ht="9" customHeight="1" x14ac:dyDescent="0.25">
      <c r="B98" s="24"/>
      <c r="C98" s="24"/>
      <c r="D98" s="24"/>
      <c r="E98" s="24"/>
      <c r="F98" s="24"/>
      <c r="G98" s="24"/>
      <c r="H98" s="24"/>
      <c r="I98" s="24"/>
      <c r="J98" s="24"/>
    </row>
    <row r="99" spans="2:39" ht="9" customHeight="1" x14ac:dyDescent="0.25">
      <c r="B99" s="23"/>
      <c r="C99" s="23"/>
      <c r="D99" s="23"/>
      <c r="E99" s="23"/>
      <c r="F99" s="23"/>
      <c r="G99" s="23"/>
      <c r="H99" s="23"/>
      <c r="I99" s="23"/>
      <c r="J99" s="23"/>
    </row>
  </sheetData>
  <mergeCells count="294">
    <mergeCell ref="B1:AH1"/>
    <mergeCell ref="B5:E5"/>
    <mergeCell ref="F5:I5"/>
    <mergeCell ref="K5:M5"/>
    <mergeCell ref="N5:Q5"/>
    <mergeCell ref="T5:W5"/>
    <mergeCell ref="X5:AH5"/>
    <mergeCell ref="B9:AH9"/>
    <mergeCell ref="B10:G10"/>
    <mergeCell ref="H10:AH10"/>
    <mergeCell ref="B11:H11"/>
    <mergeCell ref="I11:AH11"/>
    <mergeCell ref="B12:T12"/>
    <mergeCell ref="U12:AH12"/>
    <mergeCell ref="B7:E7"/>
    <mergeCell ref="F7:I7"/>
    <mergeCell ref="K7:T7"/>
    <mergeCell ref="U7:X7"/>
    <mergeCell ref="Z7:AC7"/>
    <mergeCell ref="AD7:AF7"/>
    <mergeCell ref="V19:X19"/>
    <mergeCell ref="Y19:AC19"/>
    <mergeCell ref="AD19:AH19"/>
    <mergeCell ref="C20:X20"/>
    <mergeCell ref="Y20:AC20"/>
    <mergeCell ref="AD20:AH20"/>
    <mergeCell ref="B13:M14"/>
    <mergeCell ref="N13:AH14"/>
    <mergeCell ref="B16:X16"/>
    <mergeCell ref="Y16:AH16"/>
    <mergeCell ref="Y18:AC18"/>
    <mergeCell ref="AD18:AH18"/>
    <mergeCell ref="C23:U23"/>
    <mergeCell ref="V23:X23"/>
    <mergeCell ref="Y23:AC23"/>
    <mergeCell ref="AD23:AH23"/>
    <mergeCell ref="C24:U24"/>
    <mergeCell ref="V24:X24"/>
    <mergeCell ref="Y24:AC24"/>
    <mergeCell ref="AD24:AH24"/>
    <mergeCell ref="C21:U21"/>
    <mergeCell ref="V21:X21"/>
    <mergeCell ref="Y21:AC21"/>
    <mergeCell ref="AD21:AH21"/>
    <mergeCell ref="C22:U22"/>
    <mergeCell ref="V22:X22"/>
    <mergeCell ref="Y22:AC22"/>
    <mergeCell ref="AD22:AH22"/>
    <mergeCell ref="C28:U28"/>
    <mergeCell ref="V28:X28"/>
    <mergeCell ref="Y28:AC28"/>
    <mergeCell ref="AD28:AH28"/>
    <mergeCell ref="C29:U29"/>
    <mergeCell ref="V29:X29"/>
    <mergeCell ref="Y29:AC29"/>
    <mergeCell ref="AD29:AH29"/>
    <mergeCell ref="C25:U25"/>
    <mergeCell ref="V25:X25"/>
    <mergeCell ref="Y25:AC25"/>
    <mergeCell ref="AD25:AH25"/>
    <mergeCell ref="C26:U26"/>
    <mergeCell ref="V26:X26"/>
    <mergeCell ref="Y26:AC26"/>
    <mergeCell ref="AD26:AH26"/>
    <mergeCell ref="C32:U32"/>
    <mergeCell ref="V32:X32"/>
    <mergeCell ref="Y32:AC32"/>
    <mergeCell ref="AD32:AH32"/>
    <mergeCell ref="C33:U33"/>
    <mergeCell ref="V33:X33"/>
    <mergeCell ref="Y33:AC33"/>
    <mergeCell ref="AD33:AH33"/>
    <mergeCell ref="C30:U30"/>
    <mergeCell ref="V30:X30"/>
    <mergeCell ref="Y30:AC30"/>
    <mergeCell ref="AD30:AH30"/>
    <mergeCell ref="C31:U31"/>
    <mergeCell ref="V31:X31"/>
    <mergeCell ref="Y31:AC31"/>
    <mergeCell ref="AD31:AH31"/>
    <mergeCell ref="C37:U37"/>
    <mergeCell ref="V37:X37"/>
    <mergeCell ref="Y37:AC37"/>
    <mergeCell ref="AD37:AH37"/>
    <mergeCell ref="C38:U38"/>
    <mergeCell ref="V38:X38"/>
    <mergeCell ref="Y38:AC38"/>
    <mergeCell ref="AD38:AH38"/>
    <mergeCell ref="C34:U34"/>
    <mergeCell ref="V34:X34"/>
    <mergeCell ref="Y34:AC34"/>
    <mergeCell ref="AD34:AH34"/>
    <mergeCell ref="C35:U35"/>
    <mergeCell ref="V35:X35"/>
    <mergeCell ref="Y35:AC35"/>
    <mergeCell ref="AD35:AH35"/>
    <mergeCell ref="C41:U41"/>
    <mergeCell ref="V41:X41"/>
    <mergeCell ref="Y41:AC41"/>
    <mergeCell ref="AD41:AH41"/>
    <mergeCell ref="C42:U42"/>
    <mergeCell ref="V42:X42"/>
    <mergeCell ref="Y42:AC42"/>
    <mergeCell ref="AD42:AH42"/>
    <mergeCell ref="C39:U39"/>
    <mergeCell ref="V39:X39"/>
    <mergeCell ref="Y39:AC39"/>
    <mergeCell ref="AD39:AH39"/>
    <mergeCell ref="C40:U40"/>
    <mergeCell ref="V40:X40"/>
    <mergeCell ref="Y40:AC40"/>
    <mergeCell ref="AD40:AH40"/>
    <mergeCell ref="C45:U45"/>
    <mergeCell ref="V45:X45"/>
    <mergeCell ref="Y45:AC45"/>
    <mergeCell ref="AD45:AH45"/>
    <mergeCell ref="C47:U47"/>
    <mergeCell ref="V47:X47"/>
    <mergeCell ref="Y47:AC47"/>
    <mergeCell ref="AD47:AH47"/>
    <mergeCell ref="C43:U43"/>
    <mergeCell ref="V43:X43"/>
    <mergeCell ref="Y43:AC43"/>
    <mergeCell ref="AD43:AH43"/>
    <mergeCell ref="C44:U44"/>
    <mergeCell ref="V44:X44"/>
    <mergeCell ref="Y44:AC44"/>
    <mergeCell ref="AD44:AH44"/>
    <mergeCell ref="C50:U50"/>
    <mergeCell ref="V50:X50"/>
    <mergeCell ref="Y50:AC50"/>
    <mergeCell ref="AD50:AH50"/>
    <mergeCell ref="C51:U51"/>
    <mergeCell ref="V51:X51"/>
    <mergeCell ref="Y51:AC51"/>
    <mergeCell ref="AD51:AH51"/>
    <mergeCell ref="C48:U48"/>
    <mergeCell ref="V48:X48"/>
    <mergeCell ref="Y48:AC48"/>
    <mergeCell ref="AD48:AH48"/>
    <mergeCell ref="C49:U49"/>
    <mergeCell ref="V49:X49"/>
    <mergeCell ref="Y49:AC49"/>
    <mergeCell ref="AD49:AH49"/>
    <mergeCell ref="C54:U54"/>
    <mergeCell ref="V54:X54"/>
    <mergeCell ref="Y54:AC54"/>
    <mergeCell ref="AD54:AH54"/>
    <mergeCell ref="C55:U55"/>
    <mergeCell ref="V55:X55"/>
    <mergeCell ref="Y55:AC55"/>
    <mergeCell ref="AD55:AH55"/>
    <mergeCell ref="C52:U52"/>
    <mergeCell ref="V52:X52"/>
    <mergeCell ref="Y52:AC52"/>
    <mergeCell ref="AD52:AH52"/>
    <mergeCell ref="C53:U53"/>
    <mergeCell ref="V53:X53"/>
    <mergeCell ref="Y53:AC53"/>
    <mergeCell ref="AD53:AH53"/>
    <mergeCell ref="C59:U59"/>
    <mergeCell ref="V59:X59"/>
    <mergeCell ref="Y59:AC59"/>
    <mergeCell ref="AD59:AH59"/>
    <mergeCell ref="C60:U60"/>
    <mergeCell ref="V60:X60"/>
    <mergeCell ref="Y60:AC60"/>
    <mergeCell ref="AD60:AH60"/>
    <mergeCell ref="C56:U56"/>
    <mergeCell ref="V56:X56"/>
    <mergeCell ref="Y56:AC56"/>
    <mergeCell ref="AD56:AH56"/>
    <mergeCell ref="C57:U57"/>
    <mergeCell ref="V57:X57"/>
    <mergeCell ref="Y57:AC57"/>
    <mergeCell ref="AD57:AH57"/>
    <mergeCell ref="C63:U63"/>
    <mergeCell ref="V63:X63"/>
    <mergeCell ref="Y63:AC63"/>
    <mergeCell ref="AD63:AH63"/>
    <mergeCell ref="C64:U64"/>
    <mergeCell ref="V64:X64"/>
    <mergeCell ref="Y64:AC64"/>
    <mergeCell ref="AD64:AH64"/>
    <mergeCell ref="C61:U61"/>
    <mergeCell ref="V61:X61"/>
    <mergeCell ref="Y61:AC61"/>
    <mergeCell ref="AD61:AH61"/>
    <mergeCell ref="C62:U62"/>
    <mergeCell ref="V62:X62"/>
    <mergeCell ref="Y62:AC62"/>
    <mergeCell ref="AD62:AH62"/>
    <mergeCell ref="C68:U68"/>
    <mergeCell ref="V68:X68"/>
    <mergeCell ref="Y68:AC68"/>
    <mergeCell ref="AD68:AH68"/>
    <mergeCell ref="C69:U69"/>
    <mergeCell ref="V69:X69"/>
    <mergeCell ref="Y69:AC69"/>
    <mergeCell ref="AD69:AH69"/>
    <mergeCell ref="C65:U65"/>
    <mergeCell ref="V65:X65"/>
    <mergeCell ref="Y65:AC65"/>
    <mergeCell ref="AD65:AH65"/>
    <mergeCell ref="C66:U66"/>
    <mergeCell ref="V66:X66"/>
    <mergeCell ref="Y66:AC66"/>
    <mergeCell ref="AD66:AH66"/>
    <mergeCell ref="C72:U72"/>
    <mergeCell ref="V72:X72"/>
    <mergeCell ref="Y72:AC72"/>
    <mergeCell ref="AD72:AH72"/>
    <mergeCell ref="C74:U74"/>
    <mergeCell ref="V74:X74"/>
    <mergeCell ref="Y74:AC74"/>
    <mergeCell ref="AD74:AH74"/>
    <mergeCell ref="C70:U70"/>
    <mergeCell ref="V70:X70"/>
    <mergeCell ref="Y70:AC70"/>
    <mergeCell ref="AD70:AH70"/>
    <mergeCell ref="C71:U71"/>
    <mergeCell ref="V71:X71"/>
    <mergeCell ref="Y71:AC71"/>
    <mergeCell ref="AD71:AH71"/>
    <mergeCell ref="C77:U77"/>
    <mergeCell ref="V77:X77"/>
    <mergeCell ref="Y77:AC77"/>
    <mergeCell ref="AD77:AH77"/>
    <mergeCell ref="C78:U78"/>
    <mergeCell ref="V78:X78"/>
    <mergeCell ref="Y78:AC78"/>
    <mergeCell ref="AD78:AH78"/>
    <mergeCell ref="C75:U75"/>
    <mergeCell ref="V75:X75"/>
    <mergeCell ref="Y75:AC75"/>
    <mergeCell ref="AD75:AH75"/>
    <mergeCell ref="C76:U76"/>
    <mergeCell ref="V76:X76"/>
    <mergeCell ref="Y76:AC76"/>
    <mergeCell ref="AD76:AH76"/>
    <mergeCell ref="C81:U81"/>
    <mergeCell ref="V81:X81"/>
    <mergeCell ref="Y81:AC81"/>
    <mergeCell ref="AD81:AH81"/>
    <mergeCell ref="B85:X85"/>
    <mergeCell ref="Y85:AC85"/>
    <mergeCell ref="AD85:AH85"/>
    <mergeCell ref="C79:U79"/>
    <mergeCell ref="V79:X79"/>
    <mergeCell ref="Y79:AC79"/>
    <mergeCell ref="AD79:AH79"/>
    <mergeCell ref="C80:U80"/>
    <mergeCell ref="V80:X80"/>
    <mergeCell ref="Y80:AC80"/>
    <mergeCell ref="AD80:AH80"/>
    <mergeCell ref="V88:X88"/>
    <mergeCell ref="Y88:AC88"/>
    <mergeCell ref="AD88:AH88"/>
    <mergeCell ref="C89:U89"/>
    <mergeCell ref="V89:X89"/>
    <mergeCell ref="Y89:AC89"/>
    <mergeCell ref="AD89:AH89"/>
    <mergeCell ref="C86:U86"/>
    <mergeCell ref="V86:X86"/>
    <mergeCell ref="Y86:AC86"/>
    <mergeCell ref="AD86:AH86"/>
    <mergeCell ref="C87:U87"/>
    <mergeCell ref="V87:X87"/>
    <mergeCell ref="Y87:AC87"/>
    <mergeCell ref="AD87:AH87"/>
    <mergeCell ref="B97:J97"/>
    <mergeCell ref="B98:J98"/>
    <mergeCell ref="B96:AH96"/>
    <mergeCell ref="B95:X95"/>
    <mergeCell ref="B2:AH3"/>
    <mergeCell ref="B94:X94"/>
    <mergeCell ref="Y94:AC94"/>
    <mergeCell ref="AD94:AH94"/>
    <mergeCell ref="B92:X92"/>
    <mergeCell ref="Y92:AC92"/>
    <mergeCell ref="AD92:AH92"/>
    <mergeCell ref="C93:U93"/>
    <mergeCell ref="V93:X93"/>
    <mergeCell ref="Y93:AC93"/>
    <mergeCell ref="AD93:AH93"/>
    <mergeCell ref="C90:U90"/>
    <mergeCell ref="V90:X90"/>
    <mergeCell ref="Y90:AC90"/>
    <mergeCell ref="AD90:AH90"/>
    <mergeCell ref="C91:U91"/>
    <mergeCell ref="V91:X91"/>
    <mergeCell ref="Y91:AC91"/>
    <mergeCell ref="AD91:AH91"/>
    <mergeCell ref="C88:U88"/>
  </mergeCells>
  <pageMargins left="0.196850393700787" right="0.196850393700787" top="0.196850393700787" bottom="0.196850393700787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PEDIATRA</vt:lpstr>
      <vt:lpstr>CLINICO GERAL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Porsche</dc:creator>
  <cp:lastModifiedBy>Solange Munsio Compagnoni</cp:lastModifiedBy>
  <cp:lastPrinted>2024-11-21T02:35:57Z</cp:lastPrinted>
  <dcterms:created xsi:type="dcterms:W3CDTF">2021-01-18T17:32:56Z</dcterms:created>
  <dcterms:modified xsi:type="dcterms:W3CDTF">2024-12-03T12:35:06Z</dcterms:modified>
</cp:coreProperties>
</file>