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M:\Publico\LICITAÇÃO\LICITAÇÃO 2025\Edital 001_2025 - CCP 001_2025 - Reestabelecimento da Estrada Vereador Mário Lindner - Rec. Defesa Civil Federal S2iD\"/>
    </mc:Choice>
  </mc:AlternateContent>
  <xr:revisionPtr revIDLastSave="0" documentId="8_{C0BC756F-2EEB-4C7C-ADFE-BDF529E35F8B}" xr6:coauthVersionLast="47" xr6:coauthVersionMax="47" xr10:uidLastSave="{00000000-0000-0000-0000-000000000000}"/>
  <bookViews>
    <workbookView xWindow="-120" yWindow="-120" windowWidth="29040" windowHeight="1572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J16" i="3" l="1"/>
  <c r="J15" i="3"/>
  <c r="J14" i="3"/>
  <c r="K14" i="3" s="1"/>
  <c r="J13" i="3"/>
  <c r="A14" i="6"/>
  <c r="C14" i="6"/>
  <c r="D14" i="6"/>
  <c r="E14" i="6"/>
  <c r="H14" i="6" s="1"/>
  <c r="F14" i="6"/>
  <c r="A15" i="6"/>
  <c r="C15" i="6"/>
  <c r="D15" i="6"/>
  <c r="E15" i="6"/>
  <c r="H15" i="6" s="1"/>
  <c r="F15" i="6"/>
  <c r="A16" i="6"/>
  <c r="C16" i="6"/>
  <c r="D16" i="6"/>
  <c r="E16" i="6"/>
  <c r="F16" i="6"/>
  <c r="H16" i="6"/>
  <c r="O14" i="3"/>
  <c r="Q14" i="3"/>
  <c r="K15" i="3" l="1"/>
  <c r="K16" i="3"/>
  <c r="K13" i="3"/>
  <c r="K12" i="3" l="1"/>
  <c r="B12" i="3" s="1"/>
  <c r="B13" i="3" s="1"/>
  <c r="B14" i="3" s="1"/>
  <c r="B14" i="6" s="1"/>
  <c r="B15" i="3" l="1"/>
  <c r="E12" i="6"/>
  <c r="H12" i="6" s="1"/>
  <c r="B16" i="3" l="1"/>
  <c r="B16" i="6" s="1"/>
  <c r="B15" i="6"/>
  <c r="C5" i="6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<sst xmlns="http://schemas.openxmlformats.org/spreadsheetml/2006/main" count="15152" uniqueCount="4041">
  <si>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</si>
  <si>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</si>
  <si>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</si>
  <si>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</si>
  <si>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</si>
  <si>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</si>
  <si>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</si>
  <si>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</si>
  <si>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</si>
  <si>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</si>
  <si>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</si>
  <si>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</si>
  <si>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</si>
  <si>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</si>
  <si>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</si>
  <si>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</si>
  <si>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</si>
  <si>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</si>
  <si>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</si>
  <si>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</si>
  <si>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</si>
  <si>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</si>
  <si>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</si>
  <si>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</si>
  <si>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</si>
  <si>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</si>
  <si>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</si>
  <si>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</si>
  <si>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</si>
  <si>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</si>
  <si>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</si>
  <si>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</si>
  <si>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</si>
  <si>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</si>
  <si>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</si>
  <si>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</si>
  <si>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</si>
  <si>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</si>
  <si>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</si>
  <si>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</si>
  <si>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</si>
  <si>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</si>
  <si>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</si>
  <si>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</si>
  <si>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</si>
  <si>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</si>
  <si>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</si>
  <si>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</si>
  <si>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</si>
  <si>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</si>
  <si>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</si>
  <si>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</si>
  <si>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</si>
  <si>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</si>
  <si>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</si>
  <si>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</si>
  <si>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</si>
  <si>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</si>
  <si>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</si>
  <si>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</si>
  <si>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</si>
  <si>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</si>
  <si>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</si>
  <si>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</si>
  <si>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</si>
  <si>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</si>
  <si>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</si>
  <si>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</si>
  <si>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</si>
  <si>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</si>
  <si>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</si>
  <si>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</si>
  <si>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</si>
  <si>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</si>
  <si>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</si>
  <si>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</si>
  <si>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</si>
  <si>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</si>
  <si>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</si>
  <si>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</si>
  <si>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</si>
  <si>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</si>
  <si>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</si>
  <si>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</si>
  <si>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</si>
  <si>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</si>
  <si>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</si>
  <si>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</si>
  <si>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</si>
  <si>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</si>
  <si>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</si>
  <si>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</si>
  <si>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</si>
  <si>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</si>
  <si>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</si>
  <si>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</si>
  <si>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</si>
  <si>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</si>
  <si>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</si>
  <si>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</si>
  <si>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</si>
  <si>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</si>
  <si>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</si>
  <si>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</si>
  <si>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</si>
  <si>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</si>
  <si>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</si>
  <si>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</si>
  <si>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</si>
  <si>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</si>
  <si>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</si>
  <si>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</si>
  <si>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</si>
  <si>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</si>
  <si>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</si>
  <si>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</si>
  <si>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</si>
  <si>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</si>
  <si>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</si>
  <si>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</si>
  <si>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</si>
  <si>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</si>
  <si>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</si>
  <si>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</si>
  <si>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</si>
  <si>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</si>
  <si>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</si>
  <si>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</si>
  <si>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</si>
  <si>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</si>
  <si>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</si>
  <si>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</si>
  <si>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</si>
  <si>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</si>
  <si>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</si>
  <si>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</si>
  <si>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</si>
  <si>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</si>
  <si>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</si>
  <si>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</si>
  <si>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</si>
  <si>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</si>
  <si>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</si>
  <si>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</si>
  <si>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</si>
  <si>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</si>
  <si>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</si>
  <si>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</si>
  <si>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</si>
  <si>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</si>
  <si>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</si>
  <si>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</si>
  <si>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</si>
  <si>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</si>
  <si>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</si>
  <si>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</si>
  <si>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</si>
  <si>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</si>
  <si>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</si>
  <si>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</si>
  <si>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</si>
  <si>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</si>
  <si>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</si>
  <si>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</si>
  <si>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</si>
  <si>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</si>
  <si>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</si>
  <si>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</si>
  <si>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</si>
  <si>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</si>
  <si>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</si>
  <si>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</si>
  <si>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</si>
  <si>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</si>
  <si>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</si>
  <si>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</si>
  <si>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</si>
  <si>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</si>
  <si>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</si>
  <si>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</si>
  <si>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</si>
  <si>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</si>
  <si>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</si>
  <si>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</si>
  <si>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</si>
  <si>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</si>
  <si>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</si>
  <si>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</si>
  <si>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</si>
  <si>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</si>
  <si>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</si>
  <si>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</si>
  <si>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</si>
  <si>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</si>
  <si>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</si>
  <si>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</si>
  <si>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</si>
  <si>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</si>
  <si>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</si>
  <si>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</si>
  <si>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</si>
  <si>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</si>
  <si>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</si>
  <si>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</si>
  <si>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</si>
  <si>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</si>
  <si>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</si>
  <si>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</si>
  <si>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</si>
  <si>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</si>
  <si>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</si>
  <si>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</si>
  <si>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</si>
  <si>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</si>
  <si>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</si>
  <si>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</si>
  <si>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</si>
  <si>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</si>
  <si>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</si>
  <si>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</si>
  <si>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</si>
  <si>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</si>
  <si>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</si>
  <si>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</si>
  <si>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</si>
  <si>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</si>
  <si>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</si>
  <si>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</si>
  <si>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</si>
  <si>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</si>
  <si>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</si>
  <si>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</si>
  <si>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</si>
  <si>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</si>
  <si>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</si>
  <si>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</si>
  <si>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</si>
  <si>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</si>
  <si>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</si>
  <si>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</si>
  <si>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</si>
  <si>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</si>
  <si>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</si>
  <si>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</si>
  <si>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</si>
  <si>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</si>
  <si>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</si>
  <si>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</si>
  <si>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</si>
  <si>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</si>
  <si>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</si>
  <si>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</si>
  <si>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</si>
  <si>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</si>
  <si>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</si>
  <si>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</si>
  <si>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</si>
  <si>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</si>
  <si>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</si>
  <si>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</si>
  <si>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</si>
  <si>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</si>
  <si>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</si>
  <si>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</si>
  <si>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</si>
  <si>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</si>
  <si>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</si>
  <si>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</si>
  <si>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</si>
  <si>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</si>
  <si>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</si>
  <si>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</si>
  <si>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</si>
  <si>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</si>
  <si>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</si>
  <si>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</si>
  <si>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</si>
  <si>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</si>
  <si>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</si>
  <si>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</si>
  <si>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</si>
  <si>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</si>
  <si>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</si>
  <si>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</si>
  <si>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</si>
  <si>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</si>
  <si>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</si>
  <si>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</si>
  <si>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</si>
  <si>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</si>
  <si>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</si>
  <si>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</si>
  <si>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</si>
  <si>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</si>
  <si>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</si>
  <si>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</si>
  <si>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</si>
  <si>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</si>
  <si>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</si>
  <si>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</si>
  <si>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</si>
  <si>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</si>
  <si>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</si>
  <si>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</si>
  <si>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</si>
  <si>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</si>
  <si>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</si>
  <si>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</si>
  <si>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</si>
  <si>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</si>
  <si>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</si>
  <si>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</si>
  <si>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</si>
  <si>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</si>
  <si>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</si>
  <si>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</si>
  <si>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</si>
  <si>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</si>
  <si>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</si>
  <si>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</si>
  <si>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</si>
  <si>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</si>
  <si>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</si>
  <si>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</si>
  <si>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</si>
  <si>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</si>
  <si>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</si>
  <si>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</si>
  <si>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</si>
  <si>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</si>
  <si>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</si>
  <si>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</si>
  <si>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</si>
  <si>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</si>
  <si>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</si>
  <si>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</si>
  <si>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</si>
  <si>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</si>
  <si>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</si>
  <si>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</si>
  <si>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</si>
  <si>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</si>
  <si>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</si>
  <si>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</si>
  <si>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</si>
  <si>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</si>
  <si>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</si>
  <si>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</si>
  <si>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</si>
  <si>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</si>
  <si>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</si>
  <si>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</si>
  <si>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</si>
  <si>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</si>
  <si>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</si>
  <si>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</si>
  <si>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</si>
  <si>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</si>
  <si>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</si>
  <si>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</si>
  <si>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</si>
  <si>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</si>
  <si>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</si>
  <si>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</si>
  <si>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</si>
  <si>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</si>
  <si>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</si>
  <si>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</si>
  <si>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</si>
  <si>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</si>
  <si>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</si>
  <si>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</si>
  <si>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</si>
  <si>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</si>
  <si>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</si>
  <si>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</si>
  <si>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</si>
  <si>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</si>
  <si>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</si>
  <si>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</si>
  <si>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</si>
  <si>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</si>
  <si>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</si>
  <si>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</si>
  <si>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</si>
  <si>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</si>
  <si>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</si>
  <si>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</si>
  <si>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</si>
  <si>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</si>
  <si>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</si>
  <si>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</si>
  <si>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</si>
  <si>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</si>
  <si>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</si>
  <si>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</si>
  <si>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</si>
  <si>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</si>
  <si>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</si>
  <si>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</si>
  <si>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</si>
  <si>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</si>
  <si>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</si>
  <si>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</si>
  <si>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</si>
  <si>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</si>
  <si>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</si>
  <si>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</si>
  <si>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</si>
  <si>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</si>
  <si>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</si>
  <si>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</si>
  <si>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</si>
  <si>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</si>
  <si>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</si>
  <si>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</si>
  <si>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</si>
  <si>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</si>
  <si>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</si>
  <si>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</si>
  <si>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</si>
  <si>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</si>
  <si>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</si>
  <si>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</si>
  <si>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</si>
  <si>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</si>
  <si>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</si>
  <si>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</si>
  <si>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</si>
  <si>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</si>
  <si>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</si>
  <si>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</si>
  <si>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</si>
  <si>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</si>
  <si>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</si>
  <si>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</si>
  <si>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</si>
  <si>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</si>
  <si>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</si>
  <si>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</si>
  <si>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</si>
  <si>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</si>
  <si>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</si>
  <si>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</si>
  <si>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</si>
  <si>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</si>
  <si>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</si>
  <si>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</si>
  <si>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</si>
  <si>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</si>
  <si>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</si>
  <si>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</si>
  <si>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</si>
  <si>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</si>
  <si>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</si>
  <si>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</si>
  <si>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</si>
  <si>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</si>
  <si>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</si>
  <si>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</si>
  <si>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</si>
  <si>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</si>
  <si>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</si>
  <si>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</si>
  <si>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</si>
  <si>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</si>
  <si>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</si>
  <si>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</si>
  <si>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</si>
  <si>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</si>
  <si>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</si>
  <si>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</si>
  <si>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</si>
  <si>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</si>
  <si>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</si>
  <si>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</si>
  <si>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</si>
  <si>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</si>
  <si>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</si>
  <si>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</si>
  <si>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</si>
  <si>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</si>
  <si>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</si>
  <si>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</si>
  <si>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</si>
  <si>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</si>
  <si>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</si>
  <si>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</si>
  <si>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</si>
  <si>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</si>
  <si>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</si>
  <si>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</si>
  <si>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</si>
  <si>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</si>
  <si>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</si>
  <si>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</si>
  <si>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</si>
  <si>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</si>
  <si>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</si>
  <si>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</si>
  <si>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</si>
  <si>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</si>
  <si>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</si>
  <si>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</si>
  <si>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</si>
  <si>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</si>
  <si>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</si>
  <si>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</si>
  <si>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</si>
  <si>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</si>
  <si>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</si>
  <si>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</si>
  <si>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</si>
  <si>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</si>
  <si>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</si>
  <si>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</si>
  <si>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</si>
  <si>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</si>
  <si>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</si>
  <si>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</si>
  <si>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</si>
  <si>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</si>
  <si>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</si>
  <si>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</si>
  <si>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</si>
  <si>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</si>
  <si>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</si>
  <si>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</si>
  <si>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</si>
  <si>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</si>
  <si>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</si>
  <si>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</si>
  <si>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</si>
  <si>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</si>
  <si>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</si>
  <si>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</si>
  <si>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</si>
  <si>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</si>
  <si>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</si>
  <si>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</si>
  <si>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</si>
  <si>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</si>
  <si>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</si>
  <si>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</si>
  <si>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</si>
  <si>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</si>
  <si>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</si>
  <si>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</si>
  <si>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</si>
  <si>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</si>
  <si>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</si>
  <si>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</si>
  <si>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</si>
  <si>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</si>
  <si>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</si>
  <si>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</si>
  <si>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</si>
  <si>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</si>
  <si>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</si>
  <si>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</si>
  <si>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</si>
  <si>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</si>
  <si>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</si>
  <si>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</si>
  <si>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</si>
  <si>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</si>
  <si>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</si>
  <si>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</si>
  <si>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</si>
  <si>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</si>
  <si>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</si>
  <si>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</si>
  <si>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</si>
  <si>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</si>
  <si>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</si>
  <si>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</si>
  <si>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</si>
  <si>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</si>
  <si>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</si>
  <si>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</si>
  <si>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</si>
  <si>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</si>
  <si>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</si>
  <si>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</si>
  <si>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</si>
  <si>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</si>
  <si>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</si>
  <si>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</si>
  <si>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</si>
  <si>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</si>
  <si>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</si>
  <si>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</si>
  <si>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</si>
  <si>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</si>
  <si>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</si>
  <si>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</si>
  <si>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</si>
  <si>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</si>
  <si>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</si>
  <si>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</si>
  <si>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</si>
  <si>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</si>
  <si>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</si>
  <si>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</si>
  <si>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</si>
  <si>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</si>
  <si>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</si>
  <si>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</si>
  <si>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</si>
  <si>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</si>
  <si>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</si>
  <si>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</si>
  <si>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</si>
  <si>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</si>
  <si>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</si>
  <si>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</si>
  <si>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</si>
  <si>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</si>
  <si>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</si>
  <si>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</si>
  <si>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</si>
  <si>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</si>
  <si>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</si>
  <si>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</si>
  <si>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</si>
  <si>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</si>
  <si>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</si>
  <si>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</si>
  <si>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</si>
  <si>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</si>
  <si>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</si>
  <si>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</si>
  <si>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</si>
  <si>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</si>
  <si>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</si>
  <si>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</si>
  <si>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</si>
  <si>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</si>
  <si>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</si>
  <si>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</si>
  <si>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</si>
  <si>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</si>
  <si>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</si>
  <si>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</si>
  <si>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</si>
  <si>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</si>
  <si>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</si>
  <si>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</si>
  <si>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</si>
  <si>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</si>
  <si>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</si>
  <si>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</si>
  <si>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</si>
  <si>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</si>
  <si>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</si>
  <si>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</si>
  <si>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</si>
  <si>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</si>
  <si>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</si>
  <si>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</si>
  <si>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</si>
  <si>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</si>
  <si>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</si>
  <si>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</si>
  <si>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</si>
  <si>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</si>
  <si>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</si>
  <si>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</si>
  <si>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</si>
  <si>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</si>
  <si>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</si>
  <si>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</si>
  <si>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</si>
  <si>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</si>
  <si>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</si>
  <si>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</si>
  <si>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</si>
  <si>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</si>
  <si>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</si>
  <si>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</si>
  <si>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</si>
  <si>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</si>
  <si>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</si>
  <si>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</si>
  <si>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</si>
  <si>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</si>
  <si>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</si>
  <si>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</si>
  <si>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</si>
  <si>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</si>
  <si>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</si>
  <si>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</si>
  <si>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</si>
  <si>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</si>
  <si>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</si>
  <si>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</si>
  <si>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</si>
  <si>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</si>
  <si>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</si>
  <si>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</si>
  <si>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</si>
  <si>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</si>
  <si>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</si>
  <si>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</si>
  <si>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</si>
  <si>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</si>
  <si>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</si>
  <si>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</si>
  <si>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</si>
  <si>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</si>
  <si>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</si>
  <si>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</si>
  <si>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</si>
  <si>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</si>
  <si>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</si>
  <si>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</si>
  <si>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</si>
  <si>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</si>
  <si>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</si>
  <si>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</si>
  <si>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</si>
  <si>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</si>
  <si>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</si>
  <si>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</si>
  <si>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</si>
  <si>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</si>
  <si>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</si>
  <si>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</si>
  <si>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</si>
  <si>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</si>
  <si>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</si>
  <si>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</si>
  <si>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</si>
  <si>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</si>
  <si>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</si>
  <si>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</si>
  <si>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</si>
  <si>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</si>
  <si>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</si>
  <si>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</si>
  <si>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</si>
  <si>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</si>
  <si>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</si>
  <si>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</si>
  <si>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</si>
  <si>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</si>
  <si>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</si>
  <si>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</si>
  <si>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</si>
  <si>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</si>
  <si>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</si>
  <si>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</si>
  <si>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</si>
  <si>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</si>
  <si>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</si>
  <si>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</si>
  <si>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</si>
  <si>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</si>
  <si>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</si>
  <si>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</si>
  <si>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</si>
  <si>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</si>
  <si>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</si>
  <si>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</si>
  <si>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</si>
  <si>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</si>
  <si>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</si>
  <si>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</si>
  <si>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</si>
  <si>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</si>
  <si>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</si>
  <si>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</si>
  <si>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</si>
  <si>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</si>
  <si>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</si>
  <si>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</si>
  <si>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</si>
  <si>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</si>
  <si>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</si>
  <si>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</si>
  <si>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</si>
  <si>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</si>
  <si>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</si>
  <si>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</si>
  <si>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</si>
  <si>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</si>
  <si>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</si>
  <si>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</si>
  <si>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</si>
  <si>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</si>
  <si>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</si>
  <si>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</si>
  <si>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</si>
  <si>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</si>
  <si>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</si>
  <si>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</si>
  <si>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</si>
  <si>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</si>
  <si>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</si>
  <si>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</si>
  <si>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</si>
  <si>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</si>
  <si>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</si>
  <si>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</si>
  <si>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</si>
  <si>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</si>
  <si>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</si>
  <si>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</si>
  <si>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</si>
  <si>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</si>
  <si>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</si>
  <si>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</si>
  <si>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</si>
  <si>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</si>
  <si>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</si>
  <si>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</si>
  <si>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</si>
  <si>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</si>
  <si>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</si>
  <si>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</si>
  <si>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</si>
  <si>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</si>
  <si>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</si>
  <si>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</si>
  <si>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</si>
  <si>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</si>
  <si>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</si>
  <si>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</si>
  <si>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</si>
  <si>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</si>
  <si>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</si>
  <si>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</si>
  <si>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</si>
  <si>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</si>
  <si>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</si>
  <si>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</si>
  <si>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</si>
  <si>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</si>
  <si>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</si>
  <si>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</si>
  <si>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</si>
  <si>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</si>
  <si>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</si>
  <si>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</si>
  <si>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</si>
  <si>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</si>
  <si>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</si>
  <si>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</si>
  <si>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</si>
  <si>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</si>
  <si>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</si>
  <si>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</si>
  <si>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</si>
  <si>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</si>
  <si>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</si>
  <si>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</si>
  <si>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</si>
  <si>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</si>
  <si>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</si>
  <si>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</si>
  <si>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</si>
  <si>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</si>
  <si>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</si>
  <si>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</si>
  <si>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</si>
  <si>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</si>
  <si>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</si>
  <si>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</si>
  <si>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</si>
  <si>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</si>
  <si>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</si>
  <si>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</si>
  <si>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</si>
  <si>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</si>
  <si>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</si>
  <si>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</si>
  <si>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</si>
  <si>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</si>
  <si>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</si>
  <si>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</si>
  <si>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</si>
  <si>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</si>
  <si>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</si>
  <si>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</si>
  <si>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</si>
  <si>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</si>
  <si>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</si>
  <si>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</si>
  <si>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</si>
  <si>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</si>
  <si>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</si>
  <si>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</si>
  <si>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</si>
  <si>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</si>
  <si>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</si>
  <si>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</si>
  <si>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</si>
  <si>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</si>
  <si>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</si>
  <si>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</si>
  <si>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</si>
  <si>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</si>
  <si>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</si>
  <si>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</si>
  <si>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</si>
  <si>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</si>
  <si>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</si>
  <si>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</si>
  <si>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</si>
  <si>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</si>
  <si>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</si>
  <si>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</si>
  <si>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</si>
  <si>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</si>
  <si>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</si>
  <si>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</si>
  <si>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</si>
  <si>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</si>
  <si>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</si>
  <si>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</si>
  <si>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</si>
  <si>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</si>
  <si>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</si>
  <si>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</si>
  <si>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</si>
  <si>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</si>
  <si>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</si>
  <si>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</si>
  <si>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</si>
  <si>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</si>
  <si>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</si>
  <si>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</si>
  <si>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</si>
  <si>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</si>
  <si>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</si>
  <si>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</si>
  <si>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</si>
  <si>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</si>
  <si>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</si>
  <si>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</si>
  <si>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</si>
  <si>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</si>
  <si>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</si>
  <si>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</si>
  <si>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</si>
  <si>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</si>
  <si>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</si>
  <si>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</si>
  <si>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</si>
  <si>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</si>
  <si>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</si>
  <si>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</si>
  <si>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</si>
  <si>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</si>
  <si>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</si>
  <si>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</si>
  <si>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</si>
  <si>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</si>
  <si>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</si>
  <si>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</si>
  <si>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</si>
  <si>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</si>
  <si>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</si>
  <si>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</si>
  <si>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</si>
  <si>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</si>
  <si>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</si>
  <si>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</si>
  <si>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</si>
  <si>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</si>
  <si>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</si>
  <si>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</si>
  <si>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</si>
  <si>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</si>
  <si>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</si>
  <si>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</si>
  <si>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</si>
  <si>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</si>
  <si>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</si>
  <si>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</si>
  <si>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</si>
  <si>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</si>
  <si>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</si>
  <si>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</si>
  <si>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</si>
  <si>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</si>
  <si>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</si>
  <si>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</si>
  <si>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</si>
  <si>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</si>
  <si>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</si>
  <si>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</si>
  <si>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</si>
  <si>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</si>
  <si>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</si>
  <si>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</si>
  <si>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</si>
  <si>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</si>
  <si>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</si>
  <si>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</si>
  <si>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</si>
  <si>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</si>
  <si>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</si>
  <si>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</si>
  <si>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</si>
  <si>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</si>
  <si>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</si>
  <si>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</si>
  <si>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</si>
  <si>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</si>
  <si>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</si>
  <si>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</si>
  <si>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</si>
  <si>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</si>
  <si>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</si>
  <si>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</si>
  <si>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</si>
  <si>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</si>
  <si>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</si>
  <si>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</si>
  <si>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</si>
  <si>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</si>
  <si>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</si>
  <si>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</si>
  <si>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</si>
  <si>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</si>
  <si>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</si>
  <si>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</si>
  <si>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</si>
  <si>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</si>
  <si>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</si>
  <si>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</si>
  <si>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</si>
  <si>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</si>
  <si>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</si>
  <si>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</si>
  <si>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</si>
  <si>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</si>
  <si>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</si>
  <si>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</si>
  <si>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</si>
  <si>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</si>
  <si>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</si>
  <si>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</si>
  <si>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</si>
  <si>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</si>
  <si>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</si>
  <si>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</si>
  <si>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</si>
  <si>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</si>
  <si>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</si>
  <si>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</si>
  <si>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</si>
  <si>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</si>
  <si>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</si>
  <si>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</si>
  <si>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</si>
  <si>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</si>
  <si>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</si>
  <si>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</si>
  <si>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</si>
  <si>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</si>
  <si>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</si>
  <si>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</si>
  <si>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</si>
  <si>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</si>
  <si>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</si>
  <si>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</si>
  <si>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</si>
  <si>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</si>
  <si>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</si>
  <si>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</si>
  <si>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</si>
  <si>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</si>
  <si>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</si>
  <si>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</si>
  <si>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</si>
  <si>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</si>
  <si>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</si>
  <si>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</si>
  <si>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</si>
  <si>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</si>
  <si>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</si>
  <si>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</si>
  <si>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</si>
  <si>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</si>
  <si>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</si>
  <si>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</si>
  <si>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</si>
  <si>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</si>
  <si>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</si>
  <si>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</si>
  <si>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</si>
  <si>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</si>
  <si>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</si>
  <si>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</si>
  <si>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</si>
  <si>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</si>
  <si>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</si>
  <si>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</si>
  <si>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</si>
  <si>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</si>
  <si>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</si>
  <si>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</si>
  <si>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</si>
  <si>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</si>
  <si>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</si>
  <si>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</si>
  <si>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</si>
  <si>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</si>
  <si>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</si>
  <si>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</si>
  <si>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</si>
  <si>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</si>
  <si>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</si>
  <si>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</si>
  <si>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</si>
  <si>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</si>
  <si>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</si>
  <si>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</si>
  <si>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</si>
  <si>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</si>
  <si>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</si>
  <si>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</si>
  <si>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</si>
  <si>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</si>
  <si>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</si>
  <si>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</si>
  <si>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</si>
  <si>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</si>
  <si>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</si>
  <si>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</si>
  <si>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</si>
  <si>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</si>
  <si>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</si>
  <si>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</si>
  <si>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</si>
  <si>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</si>
  <si>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</si>
  <si>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</si>
  <si>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</si>
  <si>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</si>
  <si>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</si>
  <si>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</si>
  <si>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</si>
  <si>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</si>
  <si>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</si>
  <si>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</si>
  <si>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</si>
  <si>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</si>
  <si>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</si>
  <si>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</si>
  <si>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</si>
  <si>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</si>
  <si>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</si>
  <si>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</si>
  <si>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</si>
  <si>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</si>
  <si>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</si>
  <si>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</si>
  <si>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</si>
  <si>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</si>
  <si>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</si>
  <si>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</si>
  <si>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</si>
  <si>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</si>
  <si>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</si>
  <si>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</si>
  <si>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</si>
  <si>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</si>
  <si>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</si>
  <si>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</si>
  <si>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</si>
  <si>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</si>
  <si>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</si>
  <si>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</si>
  <si>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</si>
  <si>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</si>
  <si>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</si>
  <si>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</si>
  <si>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</si>
  <si>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</si>
  <si>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</si>
  <si>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</si>
  <si>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</si>
  <si>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</si>
  <si>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</si>
  <si>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</si>
  <si>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</si>
  <si>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</si>
  <si>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</si>
  <si>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</si>
  <si>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</si>
  <si>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</si>
  <si>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</si>
  <si>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</si>
  <si>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</si>
  <si>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</si>
  <si>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</si>
  <si>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</si>
  <si>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</si>
  <si>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</si>
  <si>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</si>
  <si>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</si>
  <si>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</si>
  <si>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</si>
  <si>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</si>
  <si>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</si>
  <si>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</si>
  <si>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</si>
  <si>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</si>
  <si>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</si>
  <si>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</si>
  <si>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</si>
  <si>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</si>
  <si>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</si>
  <si>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</si>
  <si>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</si>
  <si>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</si>
  <si>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</si>
  <si>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</si>
  <si>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</si>
  <si>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</si>
  <si>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</si>
  <si>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</si>
  <si>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</si>
  <si>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</si>
  <si>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</si>
  <si>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</si>
  <si>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</si>
  <si>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</si>
  <si>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</si>
  <si>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</si>
  <si>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</si>
  <si>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</si>
  <si>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</si>
  <si>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</si>
  <si>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</si>
  <si>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</si>
  <si>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</si>
  <si>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</si>
  <si>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</si>
  <si>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</si>
  <si>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</si>
  <si>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</si>
  <si>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</si>
  <si>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</si>
  <si>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</si>
  <si>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</si>
  <si>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</si>
  <si>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</si>
  <si>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</si>
  <si>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</si>
  <si>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</si>
  <si>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</si>
  <si>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</si>
  <si>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</si>
  <si>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</si>
  <si>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</si>
  <si>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</si>
  <si>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</si>
  <si>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</si>
  <si>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</si>
  <si>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</si>
  <si>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</si>
  <si>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</si>
  <si>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</si>
  <si>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</si>
  <si>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</si>
  <si>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</si>
  <si>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</si>
  <si>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</si>
  <si>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</si>
  <si>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</si>
  <si>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</si>
  <si>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</si>
  <si>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</si>
  <si>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</si>
  <si>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</si>
  <si>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</si>
  <si>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</si>
  <si>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</si>
  <si>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</si>
  <si>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</si>
  <si>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</si>
  <si>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</si>
  <si>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</si>
  <si>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</si>
  <si>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</si>
  <si>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</si>
  <si>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</si>
  <si>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</si>
  <si>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</si>
  <si>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</si>
  <si>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</si>
  <si>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</si>
  <si>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</si>
  <si>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</si>
  <si>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</si>
  <si>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</si>
  <si>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</si>
  <si>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</si>
  <si>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</si>
  <si>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</si>
  <si>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</si>
  <si>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</si>
  <si>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</si>
  <si>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</si>
  <si>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</si>
  <si>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</si>
  <si>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</si>
  <si>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</si>
  <si>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</si>
  <si>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</si>
  <si>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</si>
  <si>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</si>
  <si>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</si>
  <si>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</si>
  <si>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</si>
  <si>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</si>
  <si>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</si>
  <si>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</si>
  <si>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</si>
  <si>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</si>
  <si>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</si>
  <si>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</si>
  <si>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</si>
  <si>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</si>
  <si>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</si>
  <si>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</si>
  <si>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</si>
  <si>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</si>
  <si>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</si>
  <si>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</si>
  <si>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</si>
  <si>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</si>
  <si>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</si>
  <si>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</si>
  <si>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</si>
  <si>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</si>
  <si>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</si>
  <si>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</si>
  <si>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</si>
  <si>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</si>
  <si>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</si>
  <si>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</si>
  <si>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</si>
  <si>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</si>
  <si>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</si>
  <si>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</si>
  <si>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</si>
  <si>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</si>
  <si>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</si>
  <si>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</si>
  <si>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</si>
  <si>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</si>
  <si>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</si>
  <si>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</si>
  <si>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</si>
  <si>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</si>
  <si>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</si>
  <si>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</si>
  <si>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</si>
  <si>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</si>
  <si>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</si>
  <si>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</si>
  <si>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</si>
  <si>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</si>
  <si>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</si>
  <si>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</si>
  <si>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</si>
  <si>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</si>
  <si>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</si>
  <si>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</si>
  <si>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</si>
  <si>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</si>
  <si>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</si>
  <si>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</si>
  <si>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</si>
  <si>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</si>
  <si>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</si>
  <si>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</si>
  <si>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</si>
  <si>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</si>
  <si>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</si>
  <si>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</si>
  <si>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</si>
  <si>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</si>
  <si>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</si>
  <si>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</si>
  <si>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</si>
  <si>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</si>
  <si>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</si>
  <si>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</si>
  <si>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</si>
  <si>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</si>
  <si>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</si>
  <si>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</si>
  <si>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</si>
  <si>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</si>
  <si>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</si>
  <si>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</si>
  <si>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</si>
  <si>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</si>
  <si>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</si>
  <si>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</si>
  <si>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</si>
  <si>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</si>
  <si>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</si>
  <si>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</si>
  <si>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</si>
  <si>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</si>
  <si>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</si>
  <si>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</si>
  <si>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</si>
  <si>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</si>
  <si>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</si>
  <si>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</si>
  <si>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</si>
  <si>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</si>
  <si>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</si>
  <si>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</si>
  <si>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</si>
  <si>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</si>
  <si>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</si>
  <si>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</si>
  <si>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</si>
  <si>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</si>
  <si>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</si>
  <si>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</si>
  <si>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</si>
  <si>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</si>
  <si>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</si>
  <si>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</si>
  <si>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</si>
  <si>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</si>
  <si>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</si>
  <si>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</si>
  <si>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</si>
  <si>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</si>
  <si>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</si>
  <si>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</si>
  <si>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</si>
  <si>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</si>
  <si>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</si>
  <si>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</si>
  <si>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</si>
  <si>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</si>
  <si>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</si>
  <si>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</si>
  <si>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</si>
  <si>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</si>
  <si>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</si>
  <si>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</si>
  <si>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</si>
  <si>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</si>
  <si>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</si>
  <si>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</si>
  <si>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</si>
  <si>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</si>
  <si>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</si>
  <si>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</si>
  <si>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</si>
  <si>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</si>
  <si>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</si>
  <si>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</si>
  <si>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</si>
  <si>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</si>
  <si>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</si>
  <si>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</si>
  <si>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</si>
  <si>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</si>
  <si>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</si>
  <si>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</si>
  <si>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</si>
  <si>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</si>
  <si>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</si>
  <si>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</si>
  <si>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</si>
  <si>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</si>
  <si>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</si>
  <si>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</si>
  <si>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</si>
  <si>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</si>
  <si>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</si>
  <si>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</si>
  <si>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</si>
  <si>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</si>
  <si>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</si>
  <si>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</si>
  <si>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</si>
  <si>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</si>
  <si>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</si>
  <si>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</si>
  <si>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</si>
  <si>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</si>
  <si>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</si>
  <si>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</si>
  <si>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</si>
  <si>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</si>
  <si>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</si>
  <si>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</si>
  <si>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</si>
  <si>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</si>
  <si>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</si>
  <si>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</si>
  <si>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</si>
  <si>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</si>
  <si>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</si>
  <si>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</si>
  <si>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</si>
  <si>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</si>
  <si>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</si>
  <si>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</si>
  <si>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</si>
  <si>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</si>
  <si>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</si>
  <si>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</si>
  <si>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</si>
  <si>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</si>
  <si>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</si>
  <si>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</si>
  <si>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</si>
  <si>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</si>
  <si>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</si>
  <si>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</si>
  <si>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</si>
  <si>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</si>
  <si>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</si>
  <si>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</si>
  <si>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</si>
  <si>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</si>
  <si>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</si>
  <si>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</si>
  <si>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</si>
  <si>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</si>
  <si>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</si>
  <si>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</si>
  <si>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</si>
  <si>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</si>
  <si>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</si>
  <si>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</si>
  <si>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</si>
  <si>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</si>
  <si>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</si>
  <si>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</si>
  <si>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</si>
  <si>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</si>
  <si>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</si>
  <si>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</si>
  <si>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</si>
  <si>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</si>
  <si>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</si>
  <si>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</si>
  <si>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</si>
  <si>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</si>
  <si>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</si>
  <si>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</si>
  <si>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</si>
  <si>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</si>
  <si>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</si>
  <si>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</si>
  <si>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</si>
  <si>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</si>
  <si>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</si>
  <si>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</si>
  <si>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</si>
  <si>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</si>
  <si>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</si>
  <si>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</si>
  <si>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</si>
  <si>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</si>
  <si>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</si>
  <si>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</si>
  <si>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</si>
  <si>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</si>
  <si>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</si>
  <si>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</si>
  <si>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</si>
  <si>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</si>
  <si>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</si>
  <si>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</si>
  <si>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</si>
  <si>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</si>
  <si>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</si>
  <si>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</si>
  <si>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</si>
  <si>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</si>
  <si>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</si>
  <si>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</si>
  <si>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</si>
  <si>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</si>
  <si>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</si>
  <si>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</si>
  <si>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</si>
  <si>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</si>
  <si>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</si>
  <si>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</si>
  <si>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</si>
  <si>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</si>
  <si>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</si>
  <si>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</si>
  <si>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</si>
  <si>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</si>
  <si>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</si>
  <si>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</si>
  <si>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</si>
  <si>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</si>
  <si>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</si>
  <si>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</si>
  <si>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</si>
  <si>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</si>
  <si>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</si>
  <si>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</si>
  <si>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</si>
  <si>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</si>
  <si>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</si>
  <si>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</si>
  <si>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</si>
  <si>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</si>
  <si>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</si>
  <si>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</si>
  <si>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</si>
  <si>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</si>
  <si>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</si>
  <si>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</si>
  <si>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</si>
  <si>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</si>
  <si>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</si>
  <si>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</si>
  <si>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</si>
  <si>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</si>
  <si>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</si>
  <si>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</si>
  <si>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</si>
  <si>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</si>
  <si>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</si>
  <si>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</si>
  <si>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</si>
  <si>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</si>
  <si>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</si>
  <si>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</si>
  <si>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</si>
  <si>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</si>
  <si>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</si>
  <si>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</si>
  <si>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</si>
  <si>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</si>
  <si>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</si>
  <si>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</si>
  <si>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</si>
  <si>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</si>
  <si>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</si>
  <si>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</si>
  <si>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</si>
  <si>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</si>
  <si>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</si>
  <si>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</si>
  <si>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</si>
  <si>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</si>
  <si>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</si>
  <si>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</si>
  <si>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</si>
  <si>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</si>
  <si>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</si>
  <si>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</si>
  <si>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</si>
  <si>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</si>
  <si>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</si>
  <si>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</si>
  <si>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</si>
  <si>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</si>
  <si>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</si>
  <si>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</si>
  <si>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</si>
  <si>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</si>
  <si>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</si>
  <si>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</si>
  <si>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</si>
  <si>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</si>
  <si>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</si>
  <si>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</si>
  <si>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</si>
  <si>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</si>
  <si>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</si>
  <si>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</si>
  <si>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</si>
  <si>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</si>
  <si>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</si>
  <si>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</si>
  <si>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</si>
  <si>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</si>
  <si>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</si>
  <si>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</si>
  <si>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</si>
  <si>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</si>
  <si>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</si>
  <si>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</si>
  <si>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</si>
  <si>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</si>
  <si>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</si>
  <si>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</si>
  <si>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</si>
  <si>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</si>
  <si>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</si>
  <si>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</si>
  <si>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</si>
  <si>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</si>
  <si>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</si>
  <si>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</si>
  <si>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</si>
  <si>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</si>
  <si>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</si>
  <si>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</si>
  <si>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</si>
  <si>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</si>
  <si>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</si>
  <si>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</si>
  <si>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</si>
  <si>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</si>
  <si>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</si>
  <si>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</si>
  <si>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</si>
  <si>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</si>
  <si>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</si>
  <si>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</si>
  <si>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</si>
  <si>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</si>
  <si>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</si>
  <si>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</si>
  <si>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</si>
  <si>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</si>
  <si>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</si>
  <si>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</si>
  <si>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</si>
  <si>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</si>
  <si>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</si>
  <si>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</si>
  <si>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</si>
  <si>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</si>
  <si>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</si>
  <si>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</si>
  <si>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</si>
  <si>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</si>
  <si>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</si>
  <si>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</si>
  <si>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</si>
  <si>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</si>
  <si>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</si>
  <si>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</si>
  <si>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</si>
  <si>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</si>
  <si>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</si>
  <si>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</si>
  <si>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</si>
  <si>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</si>
  <si>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</si>
  <si>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</si>
  <si>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</si>
  <si>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</si>
  <si>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</si>
  <si>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</si>
  <si>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</si>
  <si>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</si>
  <si>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</si>
  <si>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</si>
  <si>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</si>
  <si>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</si>
  <si>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</si>
  <si>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</si>
  <si>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</si>
  <si>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</si>
  <si>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</si>
  <si>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</si>
  <si>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</si>
  <si>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</si>
  <si>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</si>
  <si>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</si>
  <si>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</si>
  <si>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</si>
  <si>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</si>
  <si>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</si>
  <si>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</si>
  <si>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</si>
  <si>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</si>
  <si>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</si>
  <si>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</si>
  <si>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</si>
  <si>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</si>
  <si>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</si>
  <si>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</si>
  <si>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</si>
  <si>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</si>
  <si>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</si>
  <si>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</si>
  <si>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</si>
  <si>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</si>
  <si>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</si>
  <si>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</si>
  <si>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</si>
  <si>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</si>
  <si>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</si>
  <si>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</si>
  <si>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</si>
  <si>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</si>
  <si>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</si>
  <si>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</si>
  <si>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</si>
  <si>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</si>
  <si>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</si>
  <si>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</si>
  <si>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</si>
  <si>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</si>
  <si>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</si>
  <si>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</si>
  <si>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</si>
  <si>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</si>
  <si>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</si>
  <si>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</si>
  <si>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</si>
  <si>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</si>
  <si>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</si>
  <si>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</si>
  <si>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</si>
  <si>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</si>
  <si>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</si>
  <si>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</si>
  <si>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</si>
  <si>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</si>
  <si>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</si>
  <si>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</si>
  <si>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</si>
  <si>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</si>
  <si>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</si>
  <si>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</si>
  <si>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</si>
  <si>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</si>
  <si>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</si>
  <si>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</si>
  <si>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</si>
  <si>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</si>
  <si>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</si>
  <si>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</si>
  <si>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</si>
  <si>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</si>
  <si>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</si>
  <si>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</si>
  <si>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</si>
  <si>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</si>
  <si>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</si>
  <si>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</si>
  <si>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</si>
  <si>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</si>
  <si>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</si>
  <si>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</si>
  <si>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</si>
  <si>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</si>
  <si>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</si>
  <si>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</si>
  <si>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</si>
  <si>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</si>
  <si>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</si>
  <si>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</si>
  <si>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</si>
  <si>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</si>
  <si>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</si>
  <si>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</si>
  <si>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</si>
  <si>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</si>
  <si>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</si>
  <si>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</si>
  <si>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</si>
  <si>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</si>
  <si>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</si>
  <si>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</si>
  <si>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</si>
  <si>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</si>
  <si>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</si>
  <si>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</si>
  <si>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</si>
  <si>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</si>
  <si>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</si>
  <si>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</si>
  <si>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</si>
  <si>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</si>
  <si>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</si>
  <si>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</si>
  <si>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</si>
  <si>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</si>
  <si>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</si>
  <si>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</si>
  <si>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</si>
  <si>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</si>
  <si>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</si>
  <si>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</si>
  <si>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</si>
  <si>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</si>
  <si>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</si>
  <si>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</si>
  <si>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</si>
  <si>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</si>
  <si>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</si>
  <si>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</si>
  <si>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</si>
  <si>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</si>
  <si>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</si>
  <si>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</si>
  <si>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</si>
  <si>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</si>
  <si>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</si>
  <si>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</si>
  <si>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</si>
  <si>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</si>
  <si>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</si>
  <si>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</si>
  <si>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</si>
  <si>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</si>
  <si>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</si>
  <si>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</si>
  <si>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</si>
  <si>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</si>
  <si>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</si>
  <si>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</si>
  <si>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</si>
  <si>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</si>
  <si>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</si>
  <si>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</si>
  <si>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</si>
  <si>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</si>
  <si>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</si>
  <si>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</si>
  <si>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</si>
  <si>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</si>
  <si>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</si>
  <si>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</si>
  <si>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</si>
  <si>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</si>
  <si>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</si>
  <si>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</si>
  <si>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</si>
  <si>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</si>
  <si>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</si>
  <si>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</si>
  <si>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</si>
  <si>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</si>
  <si>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</si>
  <si>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</si>
  <si>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</si>
  <si>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</si>
  <si>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</si>
  <si>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</si>
  <si>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</si>
  <si>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</si>
  <si>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</si>
  <si>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</si>
  <si>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</si>
  <si>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</si>
  <si>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</si>
  <si>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</si>
  <si>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</si>
  <si>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</si>
  <si>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</si>
  <si>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</si>
  <si>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</si>
  <si>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</si>
  <si>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</si>
  <si>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</si>
  <si>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</si>
  <si>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</si>
  <si>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</si>
  <si>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</si>
  <si>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</si>
  <si>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</si>
  <si>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</si>
  <si>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</si>
  <si>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</si>
  <si>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</si>
  <si>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</si>
  <si>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</si>
  <si>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</si>
  <si>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</si>
  <si>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</si>
  <si>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</si>
  <si>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</si>
  <si>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</si>
  <si>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</si>
  <si>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</si>
  <si>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</si>
  <si>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</si>
  <si>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</si>
  <si>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</si>
  <si>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</si>
  <si>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</si>
  <si>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</si>
  <si>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</si>
  <si>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</si>
  <si>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</si>
  <si>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</si>
  <si>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</si>
  <si>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</si>
  <si>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</si>
  <si>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</si>
  <si>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</si>
  <si>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</si>
  <si>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</si>
  <si>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</si>
  <si>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</si>
  <si>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</si>
  <si>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</si>
  <si>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</si>
  <si>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</si>
  <si>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</si>
  <si>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</si>
  <si>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</si>
  <si>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</si>
  <si>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</si>
  <si>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</si>
  <si>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</si>
  <si>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</si>
  <si>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</si>
  <si>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</si>
  <si>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</si>
  <si>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</si>
  <si>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</si>
  <si>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</si>
  <si>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</si>
  <si>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</si>
  <si>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</si>
  <si>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</si>
  <si>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</si>
  <si>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</si>
  <si>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</si>
  <si>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</si>
  <si>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</si>
  <si>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</si>
  <si>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</si>
  <si>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</si>
  <si>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</si>
  <si>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</si>
  <si>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</si>
  <si>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</si>
  <si>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</si>
  <si>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</si>
  <si>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</si>
  <si>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</si>
  <si>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</si>
  <si>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</si>
  <si>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</si>
  <si>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</si>
  <si>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</si>
  <si>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</si>
  <si>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</si>
  <si>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</si>
  <si>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</si>
  <si>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</si>
  <si>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</si>
  <si>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</si>
  <si>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</si>
  <si>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</si>
  <si>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</si>
  <si>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</si>
  <si>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</si>
  <si>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</si>
  <si>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</si>
  <si>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</si>
  <si>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</si>
  <si>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</si>
  <si>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</si>
  <si>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</si>
  <si>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</si>
  <si>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</si>
  <si>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</si>
  <si>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</si>
  <si>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</si>
  <si>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</si>
  <si>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</si>
  <si>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</si>
  <si>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</si>
  <si>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</si>
  <si>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</si>
  <si>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</si>
  <si>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</si>
  <si>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</si>
  <si>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</si>
  <si>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</si>
  <si>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</si>
  <si>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</si>
  <si>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</si>
  <si>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</si>
  <si>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</si>
  <si>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</si>
  <si>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</si>
  <si>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</si>
  <si>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</si>
  <si>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</si>
  <si>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</si>
  <si>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</si>
  <si>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</si>
  <si>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</si>
  <si>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</si>
  <si>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</si>
  <si>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</si>
  <si>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</si>
  <si>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</si>
  <si>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</si>
  <si>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</si>
  <si>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</si>
  <si>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</si>
  <si>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</si>
  <si>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</si>
  <si>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</si>
  <si>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</si>
  <si>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</si>
  <si>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</si>
  <si>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</si>
  <si>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</si>
  <si>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</si>
  <si>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</si>
  <si>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</si>
  <si>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</si>
  <si>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</si>
  <si>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</si>
  <si>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</si>
  <si>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</si>
  <si>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</si>
  <si>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</si>
  <si>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</si>
  <si>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</si>
  <si>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</si>
  <si>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</si>
  <si>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</si>
  <si>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</si>
  <si>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</si>
  <si>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</si>
  <si>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</si>
  <si>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</si>
  <si>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</si>
  <si>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</si>
  <si>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</si>
  <si>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</si>
  <si>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</si>
  <si>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</si>
  <si>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</si>
  <si>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</si>
  <si>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</si>
  <si>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</si>
  <si>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</si>
  <si>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</si>
  <si>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</si>
  <si>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</si>
  <si>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</si>
  <si>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</si>
  <si>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</si>
  <si>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</si>
  <si>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</si>
  <si>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</si>
  <si>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</si>
  <si>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</si>
  <si>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</si>
  <si>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</si>
  <si>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</si>
  <si>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</si>
  <si>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</si>
  <si>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</si>
  <si>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</si>
  <si>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</si>
  <si>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</si>
  <si>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</si>
  <si>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</si>
  <si>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</si>
  <si>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</si>
  <si>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</si>
  <si>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</si>
  <si>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</si>
  <si>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</si>
  <si>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</si>
  <si>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</si>
  <si>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</si>
  <si>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</si>
  <si>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</si>
  <si>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</si>
  <si>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</si>
  <si>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</si>
  <si>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</si>
  <si>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</si>
  <si>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</si>
  <si>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</si>
  <si>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</si>
  <si>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</si>
  <si>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</si>
  <si>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</si>
  <si>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</si>
  <si>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</si>
  <si>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</si>
  <si>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</si>
  <si>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</si>
  <si>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</si>
  <si>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</si>
  <si>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</si>
  <si>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</si>
  <si>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</si>
  <si>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</si>
  <si>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</si>
  <si>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</si>
  <si>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</si>
  <si>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</si>
  <si>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</si>
  <si>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</si>
  <si>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</si>
  <si>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</si>
  <si>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</si>
  <si>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</si>
  <si>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</si>
  <si>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</si>
  <si>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</si>
  <si>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</si>
  <si>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</si>
  <si>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</si>
  <si>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</si>
  <si>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</si>
  <si>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</si>
  <si>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</si>
  <si>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</si>
  <si>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</si>
  <si>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</si>
  <si>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</si>
  <si>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</si>
  <si>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</si>
  <si>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</si>
  <si>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</si>
  <si>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</si>
  <si>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</si>
  <si>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</si>
  <si>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</si>
  <si>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</si>
  <si>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</si>
  <si>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</si>
  <si>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</si>
  <si>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</si>
  <si>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</si>
  <si>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</si>
  <si>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</si>
  <si>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</si>
  <si>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</si>
  <si>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</si>
  <si>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</si>
  <si>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</si>
  <si>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</si>
  <si>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</si>
  <si>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</si>
  <si>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</si>
  <si>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</si>
  <si>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</si>
  <si>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</si>
  <si>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</si>
  <si>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</si>
  <si>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</si>
  <si>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</si>
  <si>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</si>
  <si>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</si>
  <si>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</si>
  <si>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</si>
  <si>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</si>
  <si>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</si>
  <si>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</si>
  <si>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</si>
  <si>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</si>
  <si>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</si>
  <si>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</si>
  <si>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</si>
  <si>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</si>
  <si>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</si>
  <si>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</si>
  <si>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</si>
  <si>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</si>
  <si>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</si>
  <si>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</si>
  <si>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</si>
  <si>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</si>
  <si>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</si>
  <si>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</si>
  <si>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</si>
  <si>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</si>
  <si>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</si>
  <si>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</si>
  <si>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</si>
  <si>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</si>
  <si>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</si>
  <si>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</si>
  <si>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</si>
  <si>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</si>
  <si>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</si>
  <si>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</si>
  <si>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</si>
  <si>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</si>
  <si>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</si>
  <si>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</si>
  <si>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</si>
  <si>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</si>
  <si>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</si>
  <si>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</si>
  <si>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</si>
  <si>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</si>
  <si>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</si>
  <si>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</si>
  <si>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</si>
  <si>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</si>
  <si>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</si>
  <si>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</si>
  <si>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</si>
  <si>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</si>
  <si>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</si>
  <si>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</si>
  <si>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</si>
  <si>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</si>
  <si>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</si>
  <si>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</si>
  <si>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</si>
  <si>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</si>
  <si>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</si>
  <si>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</si>
  <si>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</si>
  <si>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</si>
  <si>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</si>
  <si>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</si>
  <si>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</si>
  <si>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</si>
  <si>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</si>
  <si>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</si>
  <si>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</si>
  <si>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</si>
  <si>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</si>
  <si>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</si>
  <si>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</si>
  <si>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</si>
  <si>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</si>
  <si>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</si>
  <si>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</si>
  <si>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</si>
  <si>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</si>
  <si>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</si>
  <si>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</si>
  <si>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</si>
  <si>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</si>
  <si>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</si>
  <si>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</si>
  <si>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</si>
  <si>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</si>
  <si>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</si>
  <si>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</si>
  <si>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</si>
  <si>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</si>
  <si>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</si>
  <si>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</si>
  <si>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</si>
  <si>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</si>
  <si>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</si>
  <si>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</si>
  <si>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</si>
  <si>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</si>
  <si>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</si>
  <si>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</si>
  <si>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</si>
  <si>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</si>
  <si>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</si>
  <si>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</si>
  <si>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</si>
  <si>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</si>
  <si>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</si>
  <si>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</si>
  <si>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</si>
  <si>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</si>
  <si>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</si>
  <si>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</si>
  <si>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</si>
  <si>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</si>
  <si>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</si>
  <si>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</si>
  <si>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</si>
  <si>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</si>
  <si>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</si>
  <si>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</si>
  <si>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</si>
  <si>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</si>
  <si>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</si>
  <si>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</si>
  <si>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</si>
  <si>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</si>
  <si>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</si>
  <si>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</si>
  <si>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</si>
  <si>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</si>
  <si>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</si>
  <si>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</si>
  <si>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</si>
  <si>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</si>
  <si>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</si>
  <si>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</si>
  <si>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</si>
  <si>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</si>
  <si>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</si>
  <si>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</si>
  <si>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</si>
  <si>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</si>
  <si>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</si>
  <si>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</si>
  <si>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</si>
  <si>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</si>
  <si>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</si>
  <si>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</si>
  <si>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</si>
  <si>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</si>
  <si>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</si>
  <si>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</si>
  <si>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</si>
  <si>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</si>
  <si>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</si>
  <si>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</si>
  <si>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</si>
  <si>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</si>
  <si>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</si>
  <si>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</si>
  <si>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</si>
  <si>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</si>
  <si>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</si>
  <si>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</si>
  <si>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</si>
  <si>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</si>
  <si>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</si>
  <si>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</si>
  <si>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</si>
  <si>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</si>
  <si>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</si>
  <si>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</si>
  <si>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</si>
  <si>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</si>
  <si>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</si>
  <si>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</si>
  <si>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</si>
  <si>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</si>
  <si>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</si>
  <si>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</si>
  <si>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</si>
  <si>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</si>
  <si>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</si>
  <si>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</si>
  <si>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</si>
  <si>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</si>
  <si>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</si>
  <si>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</si>
  <si>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</si>
  <si>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</si>
  <si>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</si>
  <si>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</si>
  <si>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</si>
  <si>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</si>
  <si>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</si>
  <si>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</si>
  <si>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</si>
  <si>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</si>
  <si>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</si>
  <si>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</si>
  <si>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</si>
  <si>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</si>
  <si>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</si>
  <si>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</si>
  <si>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</si>
  <si>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</si>
  <si>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</si>
  <si>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</si>
  <si>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</si>
  <si>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</si>
  <si>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</si>
  <si>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</si>
  <si>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</si>
  <si>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</si>
  <si>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</si>
  <si>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</si>
  <si>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</si>
  <si>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</si>
  <si>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</si>
  <si>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</si>
  <si>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</si>
  <si>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</si>
  <si>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</si>
  <si>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</si>
  <si>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</si>
  <si>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</si>
  <si>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</si>
  <si>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</si>
  <si>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</si>
  <si>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</si>
  <si>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</si>
  <si>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</si>
  <si>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</si>
  <si>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</si>
  <si>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</si>
  <si>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</si>
  <si>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</si>
  <si>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</si>
  <si>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</si>
  <si>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</si>
  <si>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</si>
  <si>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</si>
  <si>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</si>
  <si>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</si>
  <si>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</si>
  <si>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</si>
  <si>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</si>
  <si>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</si>
  <si>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</si>
  <si>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</si>
  <si>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</si>
  <si>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</si>
  <si>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</si>
  <si>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</si>
  <si>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</si>
  <si>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</si>
  <si>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</si>
  <si>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</si>
  <si>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</si>
  <si>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</si>
  <si>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</si>
  <si>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</si>
  <si>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</si>
  <si>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</si>
  <si>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</si>
  <si>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</si>
  <si>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</si>
  <si>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</si>
  <si>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</si>
  <si>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</si>
  <si>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</si>
  <si>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</si>
  <si>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</si>
  <si>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</si>
  <si>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</si>
  <si>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</si>
  <si>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</si>
  <si>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</si>
  <si>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</si>
  <si>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</si>
  <si>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</si>
  <si>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</si>
  <si>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</si>
  <si>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</si>
  <si>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</si>
  <si>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</si>
  <si>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</si>
  <si>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</si>
  <si>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</si>
  <si>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</si>
  <si>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</si>
  <si>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</si>
  <si>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</si>
  <si>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</si>
  <si>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</si>
  <si>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</si>
  <si>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</si>
  <si>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</si>
  <si>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</si>
  <si>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</si>
  <si>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</si>
  <si>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</si>
  <si>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</si>
  <si>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</si>
  <si>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</si>
  <si>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</si>
  <si>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</si>
  <si>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</si>
  <si>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</si>
  <si>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</si>
  <si>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</si>
  <si>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</si>
  <si>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</si>
  <si>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</si>
  <si>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</si>
  <si>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</si>
  <si>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</si>
  <si>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</si>
  <si>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</si>
  <si>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</si>
  <si>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</si>
  <si>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</si>
  <si>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</si>
  <si>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</si>
  <si>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</si>
  <si>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</si>
  <si>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</si>
  <si>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</si>
  <si>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</si>
  <si>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</si>
  <si>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</si>
  <si>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</si>
  <si>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</si>
  <si>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</si>
  <si>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</si>
  <si>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</si>
  <si>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</si>
  <si>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</si>
  <si>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</si>
  <si>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</si>
  <si>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</si>
  <si>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</si>
  <si>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</si>
  <si>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</si>
  <si>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</si>
  <si>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</si>
  <si>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</si>
  <si>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</si>
  <si>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</si>
  <si>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</si>
  <si>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</si>
  <si>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</si>
  <si>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</si>
  <si>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</si>
  <si>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</si>
  <si>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</si>
  <si>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</si>
  <si>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</si>
  <si>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</si>
  <si>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</si>
  <si>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</si>
  <si>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</si>
  <si>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</si>
  <si>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</si>
  <si>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</si>
  <si>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</si>
  <si>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</si>
  <si>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</si>
  <si>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</si>
  <si>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</si>
  <si>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</si>
  <si>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</si>
  <si>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</si>
  <si>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</si>
  <si>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</si>
  <si>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</si>
  <si>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</si>
  <si>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</si>
  <si>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</si>
  <si>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</si>
  <si>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</si>
  <si>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</si>
  <si>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</si>
  <si>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</si>
  <si>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</si>
  <si>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</si>
  <si>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</si>
  <si>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</si>
  <si>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</si>
  <si>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</si>
  <si>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</si>
  <si>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</si>
  <si>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</si>
  <si>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</si>
  <si>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</si>
  <si>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</si>
  <si>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</si>
  <si>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</si>
  <si>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</si>
  <si>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</si>
  <si>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</si>
  <si>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</si>
  <si>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</si>
  <si>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</si>
  <si>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</si>
  <si>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</si>
  <si>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</si>
  <si>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</si>
  <si>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</si>
  <si>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</si>
  <si>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</si>
  <si>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</si>
  <si>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</si>
  <si>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</si>
  <si>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</si>
  <si>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</si>
  <si>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</si>
  <si>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</si>
  <si>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</si>
  <si>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</si>
  <si>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</si>
  <si>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</si>
  <si>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</si>
  <si>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</si>
  <si>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</si>
  <si>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</si>
  <si>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</si>
  <si>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</si>
  <si>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</si>
  <si>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</si>
  <si>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</si>
  <si>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</si>
  <si>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</si>
  <si>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</si>
  <si>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</si>
  <si>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</si>
  <si>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</si>
  <si>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</si>
  <si>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</si>
  <si>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</si>
  <si>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</si>
  <si>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</si>
  <si>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</si>
  <si>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</si>
  <si>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</si>
  <si>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</si>
  <si>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</si>
  <si>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</si>
  <si>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</si>
  <si>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</si>
  <si>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</si>
  <si>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</si>
  <si>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</si>
  <si>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</si>
  <si>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</si>
  <si>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</si>
  <si>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</si>
  <si>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</si>
  <si>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</si>
  <si>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</si>
  <si>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</si>
  <si>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</si>
  <si>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</si>
  <si>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</si>
  <si>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</si>
  <si>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</si>
  <si>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</si>
  <si>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</si>
  <si>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</si>
  <si>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</si>
  <si>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</si>
  <si>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</si>
  <si>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</si>
  <si>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</si>
  <si>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</si>
  <si>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</si>
  <si>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</si>
  <si>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</si>
  <si>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</si>
  <si>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</si>
  <si>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</si>
  <si>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</si>
  <si>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</si>
  <si>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</si>
  <si>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</si>
  <si>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</si>
  <si>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</si>
  <si>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</si>
  <si>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</si>
  <si>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</si>
  <si>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</si>
  <si>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</si>
  <si>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</si>
  <si>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</si>
  <si>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</si>
  <si>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</si>
  <si>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</si>
  <si>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</si>
  <si>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</si>
  <si>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</si>
  <si>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</si>
  <si>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</si>
  <si>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</si>
  <si>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</si>
  <si>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</si>
  <si>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</si>
  <si>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</si>
  <si>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</si>
  <si>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</si>
  <si>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</si>
  <si>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</si>
  <si>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</si>
  <si>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</si>
  <si>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</si>
  <si>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</si>
  <si>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</si>
  <si>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</si>
  <si>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</si>
  <si>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</si>
  <si>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</si>
  <si>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</si>
  <si>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</si>
  <si>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</si>
  <si>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</si>
  <si>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</si>
  <si>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</si>
  <si>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</si>
  <si>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</si>
  <si>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</si>
  <si>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</si>
  <si>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</si>
  <si>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</si>
  <si>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</si>
  <si>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</si>
  <si>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</si>
  <si>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</si>
  <si>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</si>
  <si>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</si>
  <si>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</si>
  <si>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</si>
  <si>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</si>
  <si>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</si>
  <si>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</si>
  <si>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</si>
  <si>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</si>
  <si>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</si>
  <si>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</si>
  <si>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</si>
  <si>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</si>
  <si>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</si>
  <si>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</si>
  <si>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</si>
  <si>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</si>
  <si>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</si>
  <si>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</si>
  <si>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</si>
  <si>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</si>
  <si>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</si>
  <si>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</si>
  <si>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</si>
  <si>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</si>
  <si>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</si>
  <si>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</si>
  <si>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</si>
  <si>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</si>
  <si>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</si>
  <si>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</si>
  <si>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</si>
  <si>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</si>
  <si>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</si>
  <si>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</si>
  <si>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</si>
  <si>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</si>
  <si>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</si>
  <si>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</si>
  <si>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</si>
  <si>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</si>
  <si>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</si>
  <si>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</si>
  <si>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</si>
  <si>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</si>
  <si>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</si>
  <si>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</si>
  <si>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</si>
  <si>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</si>
  <si>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</si>
  <si>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</si>
  <si>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</si>
  <si>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</si>
  <si>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</si>
  <si>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</si>
  <si>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</si>
  <si>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</si>
  <si>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</si>
  <si>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</si>
  <si>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</si>
  <si>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</si>
  <si>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</si>
  <si>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</si>
  <si>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</si>
  <si>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</si>
  <si>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</si>
  <si>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</si>
  <si>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</si>
  <si>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</si>
  <si>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</si>
  <si>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</si>
  <si>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</si>
  <si>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</si>
  <si>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</si>
  <si>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</si>
  <si>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</si>
  <si>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</si>
  <si>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</si>
  <si>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</si>
  <si>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</si>
  <si>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</si>
  <si>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</si>
  <si>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</si>
  <si>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</si>
  <si>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</si>
  <si>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</si>
  <si>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</si>
  <si>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</si>
  <si>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</si>
  <si>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</si>
  <si>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</si>
  <si>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</si>
  <si>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</si>
  <si>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</si>
  <si>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</si>
  <si>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</si>
  <si>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</si>
  <si>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</si>
  <si>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</si>
  <si>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</si>
  <si>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</si>
  <si>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</si>
  <si>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</si>
  <si>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</si>
  <si>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</si>
  <si>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</si>
  <si>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</si>
  <si>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</si>
  <si>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</si>
  <si>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</si>
  <si>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</si>
  <si>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</si>
  <si>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</si>
  <si>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</si>
  <si>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</si>
  <si>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</si>
  <si>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</si>
  <si>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</si>
  <si>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</si>
  <si>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</si>
  <si>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</si>
  <si>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</si>
  <si>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</si>
  <si>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</si>
  <si>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</si>
  <si>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</si>
  <si>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</si>
  <si>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</si>
  <si>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</si>
  <si>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</si>
  <si>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</si>
  <si>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</si>
  <si>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</si>
  <si>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</si>
  <si>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</si>
  <si>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</si>
  <si>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</si>
  <si>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</si>
  <si>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</si>
  <si>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</si>
  <si>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</si>
  <si>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</si>
  <si>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</si>
  <si>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</si>
  <si>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</si>
  <si>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</si>
  <si>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</si>
  <si>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</si>
  <si>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</si>
  <si>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</si>
  <si>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</si>
  <si>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</si>
  <si>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</si>
  <si>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</si>
  <si>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</si>
  <si>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</si>
  <si>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</si>
  <si>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</si>
  <si>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</si>
  <si>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</si>
  <si>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</si>
  <si>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</si>
  <si>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</si>
  <si>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</si>
  <si>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</si>
  <si>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</si>
  <si>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</si>
  <si>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</si>
  <si>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</si>
  <si>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</si>
  <si>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</si>
  <si>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</si>
  <si>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</si>
  <si>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</si>
  <si>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</si>
  <si>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</si>
  <si>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</si>
  <si>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</si>
  <si>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</si>
  <si>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</si>
  <si>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</si>
  <si>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</si>
  <si>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</si>
  <si>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</si>
  <si>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</si>
  <si>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</si>
  <si>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</si>
  <si>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</si>
  <si>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</si>
  <si>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</si>
  <si>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</si>
  <si>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</si>
  <si>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</si>
  <si>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</si>
  <si>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</si>
  <si>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</si>
  <si>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</si>
  <si>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</si>
  <si>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</si>
  <si>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</si>
  <si>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</si>
  <si>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</si>
  <si>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</si>
  <si>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</si>
  <si>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</si>
  <si>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</si>
  <si>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</si>
  <si>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</si>
  <si>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</si>
  <si>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</si>
  <si>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</si>
  <si>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</si>
  <si>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</si>
  <si>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</si>
  <si>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</si>
  <si>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</si>
  <si>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</si>
  <si>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</si>
  <si>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</si>
  <si>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</si>
  <si>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</si>
  <si>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</si>
  <si>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</si>
  <si>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</si>
  <si>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</si>
  <si>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</si>
  <si>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</si>
  <si>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</si>
  <si>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</si>
  <si>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</si>
  <si>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</si>
  <si>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</si>
  <si>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</si>
  <si>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</si>
  <si>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</si>
  <si>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</si>
  <si>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</si>
  <si>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</si>
  <si>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</si>
  <si>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</si>
  <si>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</si>
  <si>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</si>
  <si>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</si>
  <si>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</si>
  <si>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</si>
  <si>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</si>
  <si>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</si>
  <si>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</si>
  <si>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</si>
  <si>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</si>
  <si>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</si>
  <si>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</si>
  <si>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</si>
  <si>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</si>
  <si>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</si>
  <si>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</si>
  <si>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</si>
  <si>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</si>
  <si>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</si>
  <si>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</si>
  <si>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</si>
  <si>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</si>
  <si>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</si>
  <si>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</si>
  <si>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</si>
  <si>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</si>
  <si>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</si>
  <si>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</si>
  <si>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</si>
  <si>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</si>
  <si>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</si>
  <si>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</si>
  <si>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</si>
  <si>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</si>
  <si>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</si>
  <si>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</si>
  <si>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</si>
  <si>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</si>
  <si>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</si>
  <si>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</si>
  <si>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</si>
  <si>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</si>
  <si>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</si>
  <si>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</si>
  <si>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</si>
  <si>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</si>
  <si>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</si>
  <si>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</si>
  <si>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</si>
  <si>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</si>
  <si>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</si>
  <si>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</si>
  <si>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</si>
  <si>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</si>
  <si>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</si>
  <si>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</si>
  <si>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</si>
  <si>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</si>
  <si>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</si>
  <si>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</si>
  <si>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</si>
  <si>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</si>
  <si>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</si>
  <si>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</si>
  <si>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</si>
  <si>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</si>
  <si>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</si>
  <si>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</si>
  <si>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</si>
  <si>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</si>
  <si>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</si>
  <si>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</si>
  <si>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</si>
  <si>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</si>
  <si>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</si>
  <si>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</si>
  <si>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</si>
  <si>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</si>
  <si>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</si>
  <si>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</si>
  <si>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</si>
  <si>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</si>
  <si>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</si>
  <si>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</si>
  <si>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</si>
  <si>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</si>
  <si>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</si>
  <si>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</si>
  <si>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</si>
  <si>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</si>
  <si>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</si>
  <si>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</si>
  <si>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</si>
  <si>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</si>
  <si>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</si>
  <si>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</si>
  <si>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</si>
  <si>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</si>
  <si>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</si>
  <si>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</si>
  <si>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</si>
  <si>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</si>
  <si>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</si>
  <si>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</si>
  <si>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</si>
  <si>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</si>
  <si>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</si>
  <si>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</si>
  <si>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</si>
  <si>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</si>
  <si>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</si>
  <si>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</si>
  <si>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</si>
  <si>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</si>
  <si>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</si>
  <si>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</si>
  <si>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</si>
  <si>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</si>
  <si>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</si>
  <si>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</si>
  <si>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</si>
  <si>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</si>
  <si>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</si>
  <si>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</si>
  <si>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</si>
  <si>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</si>
  <si>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</si>
  <si>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</si>
  <si>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</si>
  <si>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</si>
  <si>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</si>
  <si>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</si>
  <si>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</si>
  <si>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</si>
  <si>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</si>
  <si>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</si>
  <si>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</si>
  <si>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</si>
  <si>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</si>
  <si>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</si>
  <si>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</si>
  <si>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</si>
  <si>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</si>
  <si>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</si>
  <si>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</si>
  <si>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</si>
  <si>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</si>
  <si>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</si>
  <si>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</si>
  <si>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</si>
  <si>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</si>
  <si>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</si>
  <si>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</si>
  <si>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</si>
  <si>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</si>
  <si>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</si>
  <si>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</si>
  <si>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</si>
  <si>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</si>
  <si>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</si>
  <si>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</si>
  <si>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</si>
  <si>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</si>
  <si>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</si>
  <si>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</si>
  <si>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</si>
  <si>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</si>
  <si>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</si>
  <si>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</si>
  <si>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</si>
  <si>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</si>
  <si>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</si>
  <si>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</si>
  <si>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</si>
  <si>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</si>
  <si>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</si>
  <si>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</si>
  <si>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</si>
  <si>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</si>
  <si>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</si>
  <si>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</si>
  <si>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</si>
  <si>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</si>
  <si>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</si>
  <si>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</si>
  <si>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</si>
  <si>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</si>
  <si>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</si>
  <si>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</si>
  <si>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</si>
  <si>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</si>
  <si>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</si>
  <si>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</si>
  <si>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</si>
  <si>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</si>
  <si>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</si>
  <si>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</si>
  <si>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</si>
  <si>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</si>
  <si>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</si>
  <si>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</si>
  <si>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</si>
  <si>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</si>
  <si>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</si>
  <si>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</si>
  <si>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</si>
  <si>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</si>
  <si>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</si>
  <si>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</si>
  <si>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</si>
  <si>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</si>
  <si>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</si>
  <si>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</si>
  <si>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</si>
  <si>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</si>
  <si>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</si>
  <si>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</si>
  <si>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</si>
  <si>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</si>
  <si>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</si>
  <si>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</si>
  <si>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</si>
  <si>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</si>
  <si>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</si>
  <si>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</si>
  <si>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</si>
  <si>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</si>
  <si>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</si>
  <si>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</si>
  <si>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</si>
  <si>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</si>
  <si>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</si>
  <si>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</si>
  <si>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</si>
  <si>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</si>
  <si>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</si>
  <si>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</si>
  <si>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</si>
  <si>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</si>
  <si>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</si>
  <si>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</si>
  <si>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</si>
  <si>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</si>
  <si>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</si>
  <si>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</si>
  <si>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</si>
  <si>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</si>
  <si>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</si>
  <si>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</si>
  <si>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</si>
  <si>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</si>
  <si>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</si>
  <si>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</si>
  <si>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</si>
  <si>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</si>
  <si>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</si>
  <si>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</si>
  <si>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</si>
  <si>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</si>
  <si>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</si>
  <si>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</si>
  <si>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</si>
  <si>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</si>
  <si>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</si>
  <si>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</si>
  <si>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</si>
  <si>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</si>
  <si>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</si>
  <si>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</si>
  <si>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</si>
  <si>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</si>
  <si>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</si>
  <si>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</si>
  <si>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</si>
  <si>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</si>
  <si>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</si>
  <si>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</si>
  <si>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</si>
  <si>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</si>
  <si>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</si>
  <si>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</si>
  <si>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</si>
  <si>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</si>
  <si>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</si>
  <si>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</si>
  <si>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</si>
  <si>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</si>
  <si>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</si>
  <si>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</si>
  <si>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</si>
  <si>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</si>
  <si>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</si>
  <si>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</si>
  <si>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</si>
  <si>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</si>
  <si>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</si>
  <si>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</si>
  <si>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</si>
  <si>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</si>
  <si>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</si>
  <si>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</si>
  <si>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</si>
  <si>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</si>
  <si>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</si>
  <si>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</si>
  <si>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</si>
  <si>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</si>
  <si>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</si>
  <si>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</si>
  <si>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</si>
  <si>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</si>
  <si>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</si>
  <si>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</si>
  <si>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</si>
  <si>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</si>
  <si>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</si>
  <si>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</si>
  <si>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</si>
  <si>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</si>
  <si>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</si>
  <si>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</si>
  <si>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</si>
  <si>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</si>
  <si>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</si>
  <si>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</si>
  <si>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</si>
  <si>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</si>
  <si>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</si>
  <si>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</si>
  <si>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</si>
  <si>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</si>
  <si>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</si>
  <si>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</si>
  <si>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</si>
  <si>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</si>
  <si>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</si>
  <si>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</si>
  <si>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</si>
  <si>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</si>
  <si>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</si>
  <si>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</si>
  <si>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</si>
  <si>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</si>
  <si>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</si>
  <si>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</si>
  <si>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</si>
  <si>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</si>
  <si>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</si>
  <si>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</si>
  <si>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</si>
  <si>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</si>
  <si>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</si>
  <si>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</si>
  <si>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</si>
  <si>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</si>
  <si>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</si>
  <si>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</si>
  <si>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</si>
  <si>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</si>
  <si>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</si>
  <si>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</si>
  <si>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</si>
  <si>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</si>
  <si>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</si>
  <si>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</si>
  <si>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</si>
  <si>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</si>
  <si>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</si>
  <si>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</si>
  <si>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</si>
  <si>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</si>
  <si>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</si>
  <si>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</si>
  <si>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</si>
  <si>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</si>
  <si>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</si>
  <si>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</si>
  <si>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</si>
  <si>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</si>
  <si>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</si>
  <si>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</si>
  <si>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</si>
  <si>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</si>
  <si>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</si>
  <si>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</si>
  <si>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</si>
  <si>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</si>
  <si>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</si>
  <si>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</si>
  <si>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</si>
  <si>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</si>
  <si>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</si>
  <si>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</si>
  <si>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</si>
  <si>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</si>
  <si>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</si>
  <si>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</si>
  <si>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</si>
  <si>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</si>
  <si>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</si>
  <si>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</si>
  <si>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</si>
  <si>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</si>
  <si>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</si>
  <si>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</si>
  <si>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</si>
  <si>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</si>
  <si>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</si>
  <si>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</si>
  <si>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</si>
  <si>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</si>
  <si>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</si>
  <si>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</si>
  <si>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</si>
  <si>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</si>
  <si>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</si>
  <si>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</si>
  <si>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</si>
  <si>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</si>
  <si>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</si>
  <si>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</si>
  <si>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</si>
  <si>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</si>
  <si>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</si>
  <si>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</si>
  <si>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</si>
  <si>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</si>
  <si>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</si>
  <si>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</si>
  <si>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</si>
  <si>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</si>
  <si>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</si>
  <si>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</si>
  <si>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</si>
  <si>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</si>
  <si>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</si>
  <si>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</si>
  <si>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</si>
  <si>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</si>
  <si>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</si>
  <si>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</si>
  <si>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</si>
  <si>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</si>
  <si>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</si>
  <si>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</si>
  <si>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</si>
  <si>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</si>
  <si>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</si>
  <si>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</si>
  <si>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</si>
  <si>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</si>
  <si>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</si>
  <si>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</si>
  <si>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</si>
  <si>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</si>
  <si>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</si>
  <si>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</si>
  <si>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</si>
  <si>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</si>
  <si>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</si>
  <si>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</si>
  <si>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</si>
  <si>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</si>
  <si>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</si>
  <si>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</si>
  <si>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</si>
  <si>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</si>
  <si>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</si>
  <si>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</si>
  <si>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</si>
  <si>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</si>
  <si>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</si>
  <si>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</si>
  <si>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</si>
  <si>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</si>
  <si>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</si>
  <si>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</si>
  <si>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</si>
  <si>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</si>
  <si>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</si>
  <si>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</si>
  <si>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</si>
  <si>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</si>
  <si>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</si>
  <si>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</si>
  <si>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</si>
  <si>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</si>
  <si>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</si>
  <si>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</si>
  <si>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</si>
  <si>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</si>
  <si>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</si>
  <si>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</si>
  <si>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</si>
  <si>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</si>
  <si>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</si>
  <si>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</si>
  <si>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</si>
  <si>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</si>
  <si>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</si>
  <si>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</si>
  <si>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</si>
  <si>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</si>
  <si>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</si>
  <si>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</si>
  <si>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</si>
  <si>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</si>
  <si>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</si>
  <si>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</si>
  <si>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</si>
  <si>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</si>
  <si>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</si>
  <si>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</si>
  <si>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</si>
  <si>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</si>
  <si>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</si>
  <si>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</si>
  <si>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</si>
  <si>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</si>
  <si>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</si>
  <si>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</si>
  <si>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</si>
  <si>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</si>
  <si>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</si>
  <si>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</si>
  <si>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</si>
  <si>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</si>
  <si>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</si>
  <si>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</si>
  <si>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</si>
  <si>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</si>
  <si>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</si>
  <si>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</si>
  <si>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</si>
  <si>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</si>
  <si>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</si>
  <si>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</si>
  <si>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</si>
  <si>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</si>
  <si>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</si>
  <si>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</si>
  <si>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</si>
  <si>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</si>
  <si>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</si>
  <si>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</si>
  <si>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</si>
  <si>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</si>
  <si>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</si>
  <si>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</si>
  <si>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</si>
  <si>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</si>
  <si>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</si>
  <si>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</si>
  <si>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</si>
  <si>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</si>
  <si>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</si>
  <si>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</si>
  <si>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</si>
  <si>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</si>
  <si>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</si>
  <si>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</si>
  <si>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</si>
  <si>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</si>
  <si>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</si>
  <si>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</si>
  <si>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</si>
  <si>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</si>
  <si>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</si>
  <si>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</si>
  <si>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</si>
  <si>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</si>
  <si>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</si>
  <si>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</si>
  <si>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</si>
  <si>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</si>
  <si>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</si>
  <si>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</si>
  <si>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</si>
  <si>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</si>
  <si>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</si>
  <si>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</si>
  <si>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</si>
  <si>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</si>
  <si>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</si>
  <si>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</si>
  <si>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</si>
  <si>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</si>
  <si>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</si>
  <si>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</si>
  <si>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</si>
  <si>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</si>
  <si>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</si>
  <si>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</si>
  <si>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</si>
  <si>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</si>
  <si>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</si>
  <si>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</si>
  <si>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</si>
  <si>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</si>
  <si>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</si>
  <si>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</si>
  <si>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</si>
  <si>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</si>
  <si>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</si>
  <si>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</si>
  <si>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</si>
  <si>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</si>
  <si>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</si>
  <si>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</si>
  <si>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</si>
  <si>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</si>
  <si>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</si>
  <si>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</si>
  <si>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</si>
  <si>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</si>
  <si>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</si>
  <si>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</si>
  <si>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</si>
  <si>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</si>
  <si>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</si>
  <si>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</si>
  <si>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</si>
  <si>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</si>
  <si>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</si>
  <si>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</si>
  <si>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</si>
  <si>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</si>
  <si>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</si>
  <si>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</si>
  <si>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</si>
  <si>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</si>
  <si>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</si>
  <si>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</si>
  <si>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</si>
  <si>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</si>
  <si>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</si>
  <si>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</si>
  <si>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</si>
  <si>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</si>
  <si>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</si>
  <si>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</si>
  <si>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</si>
  <si>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</si>
  <si>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</si>
  <si>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</si>
  <si>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</si>
  <si>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</si>
  <si>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</si>
  <si>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</si>
  <si>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</si>
  <si>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</si>
  <si>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</si>
  <si>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</si>
  <si>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</si>
  <si>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</si>
  <si>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</si>
  <si>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</si>
  <si>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</si>
  <si>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</si>
  <si>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</si>
  <si>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</si>
  <si>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</si>
  <si>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</si>
  <si>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</si>
  <si>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</si>
  <si>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</si>
  <si>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</si>
  <si>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</si>
  <si>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</si>
  <si>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</si>
  <si>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</si>
  <si>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</si>
  <si>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</si>
  <si>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</si>
  <si>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</si>
  <si>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</si>
  <si>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</si>
  <si>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</si>
  <si>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</si>
  <si>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</si>
  <si>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</si>
  <si>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</si>
  <si>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</si>
  <si>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</si>
  <si>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</si>
  <si>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</si>
  <si>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</si>
  <si>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</si>
  <si>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</si>
  <si>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</si>
  <si>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</si>
  <si>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</si>
  <si>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</si>
  <si>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</si>
  <si>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</si>
  <si>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</si>
  <si>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</si>
  <si>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</si>
  <si>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</si>
  <si>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</si>
  <si>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</si>
  <si>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</si>
  <si>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</si>
  <si>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</si>
  <si>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</si>
  <si>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</si>
  <si>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</si>
  <si>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</si>
  <si>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</si>
  <si>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</si>
  <si>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</si>
  <si>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</si>
  <si>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</si>
  <si>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</si>
  <si>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</si>
  <si>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</si>
  <si>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</si>
  <si>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</si>
  <si>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</si>
  <si>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</si>
  <si>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</si>
  <si>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</si>
  <si>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</si>
  <si>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</si>
  <si>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</si>
  <si>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</si>
  <si>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</si>
  <si>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</si>
  <si>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</si>
  <si>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</si>
  <si>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</si>
  <si>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</si>
  <si>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</si>
  <si>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</si>
  <si>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</si>
  <si>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</si>
  <si>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</si>
  <si>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</si>
  <si>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</si>
  <si>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</si>
  <si>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</si>
  <si>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</si>
  <si>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</si>
  <si>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</si>
  <si>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</si>
  <si>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</si>
  <si>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</si>
  <si>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</si>
  <si>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</si>
  <si>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</si>
  <si>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</si>
  <si>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</si>
  <si>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</si>
  <si>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</si>
  <si>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</si>
  <si>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</si>
  <si>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</si>
  <si>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</si>
  <si>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</si>
  <si>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</si>
  <si>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</si>
  <si>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</si>
  <si>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</si>
  <si>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</si>
  <si>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</si>
  <si>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</si>
  <si>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</si>
  <si>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</si>
  <si>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</si>
  <si>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</si>
  <si>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</si>
  <si>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</si>
  <si>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</si>
  <si>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</si>
  <si>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</si>
  <si>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</si>
  <si>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</si>
  <si>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</si>
  <si>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</si>
  <si>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</si>
  <si>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</si>
  <si>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</si>
  <si>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</si>
  <si>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</si>
  <si>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</si>
  <si>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</si>
  <si>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</si>
  <si>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</si>
  <si>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</si>
  <si>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</si>
  <si>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</si>
  <si>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</si>
  <si>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</si>
  <si>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</si>
  <si>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</si>
  <si>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</si>
  <si>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</si>
  <si>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</si>
  <si>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</si>
  <si>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</si>
  <si>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</si>
  <si>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</si>
  <si>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</si>
  <si>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</si>
  <si>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</si>
  <si>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</si>
  <si>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</si>
  <si>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</si>
  <si>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</si>
  <si>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</si>
  <si>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</si>
  <si>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</si>
  <si>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</si>
  <si>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</si>
  <si>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</si>
  <si>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</si>
  <si>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</si>
  <si>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</si>
  <si>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</si>
  <si>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</si>
  <si>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</si>
  <si>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</si>
  <si>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</si>
  <si>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</si>
  <si>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</si>
  <si>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</si>
  <si>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</si>
  <si>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</si>
  <si>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</si>
  <si>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</si>
  <si>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</si>
  <si>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</si>
  <si>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</si>
  <si>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</si>
  <si>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</si>
  <si>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</si>
  <si>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</si>
  <si>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</si>
  <si>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</si>
  <si>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</si>
  <si>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</si>
  <si>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</si>
  <si>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</si>
  <si>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</si>
  <si>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</si>
  <si>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</si>
  <si>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</si>
  <si>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</si>
  <si>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</si>
  <si>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</si>
  <si>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</si>
  <si>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</si>
  <si>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</si>
  <si>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</si>
  <si>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</si>
  <si>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</si>
  <si>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</si>
  <si>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</si>
  <si>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</si>
  <si>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</si>
  <si>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</si>
  <si>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</si>
  <si>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</si>
  <si>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</si>
  <si>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</si>
  <si>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</si>
  <si>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</si>
  <si>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</si>
  <si>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</si>
  <si>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</si>
  <si>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</si>
  <si>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</si>
  <si>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</si>
  <si>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</si>
  <si>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</si>
  <si>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</si>
  <si>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</si>
  <si>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</si>
  <si>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</si>
  <si>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</si>
  <si>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</si>
  <si>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</si>
  <si>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</si>
  <si>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</si>
  <si>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</si>
  <si>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</si>
  <si>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</si>
  <si>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</si>
  <si>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</si>
  <si>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</si>
  <si>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</si>
  <si>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</si>
  <si>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</si>
  <si>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</si>
  <si>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</si>
  <si>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</si>
  <si>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</si>
  <si>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</si>
  <si>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</si>
  <si>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</si>
  <si>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</si>
  <si>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</si>
  <si>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</si>
  <si>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</si>
  <si>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</si>
  <si>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</si>
  <si>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</si>
  <si>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</si>
  <si>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</si>
  <si>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</si>
  <si>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</si>
  <si>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</si>
  <si>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</si>
  <si>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</si>
  <si>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</si>
  <si>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</si>
  <si>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</si>
  <si>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</si>
  <si>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</si>
  <si>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</si>
  <si>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</si>
  <si>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</si>
  <si>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</si>
  <si>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</si>
  <si>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</si>
  <si>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</si>
  <si>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</si>
  <si>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</si>
  <si>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</si>
  <si>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</si>
  <si>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</si>
  <si>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</si>
  <si>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</si>
  <si>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</si>
  <si>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</si>
  <si>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</si>
  <si>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</si>
  <si>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</si>
  <si>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</si>
  <si>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</si>
  <si>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</si>
  <si>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</si>
  <si>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</si>
  <si>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</si>
  <si>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</si>
  <si>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</si>
  <si>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</si>
  <si>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</si>
  <si>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</si>
  <si>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</si>
  <si>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</si>
  <si>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</si>
  <si>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</si>
  <si>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</si>
  <si>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</si>
  <si>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</si>
  <si>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</si>
  <si>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</si>
  <si>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</si>
  <si>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</si>
  <si>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</si>
  <si>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</si>
  <si>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</si>
  <si>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</si>
  <si>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</si>
  <si>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</si>
  <si>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</si>
  <si>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</si>
  <si>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</si>
  <si>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</si>
  <si>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</si>
  <si>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</si>
  <si>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</si>
  <si>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</si>
  <si>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</si>
  <si>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</si>
  <si>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</si>
  <si>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</si>
  <si>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</si>
  <si>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</si>
  <si>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</si>
  <si>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</si>
  <si>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</si>
  <si>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</si>
  <si>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</si>
  <si>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</si>
  <si>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</si>
  <si>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</si>
  <si>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Restabelecimento da pavimentação em paralelepípedos da Rua Mário Lindner</t>
  </si>
  <si>
    <t>Prefeitura Municipal de Imigrante</t>
  </si>
  <si>
    <t>92454776000108</t>
  </si>
  <si>
    <t>1.1</t>
  </si>
  <si>
    <t>1.2</t>
  </si>
  <si>
    <t>1.3</t>
  </si>
  <si>
    <t>1.4</t>
  </si>
  <si>
    <t>RECUPERAÇÃO DO PISO EM PEDRA PARALELEPÍPEDO</t>
  </si>
  <si>
    <t>REMOÇÃO DE PISO DE BLOCO INTERTRAVADO OU DE PEDRA PORTUGUESA, DE FORMA MANUAL, COM REAPROVEITAMENTO</t>
  </si>
  <si>
    <t>REGULARIZAÇÃO E COMPACTAÇÃO DE SUBLEITO DE SOLO PREDOMINANTEMENTE ARGILOSO</t>
  </si>
  <si>
    <t>EXECUÇÃO DE PAVIMENTO EM PEDRAS POLIÉDRICAS, REJUNTAMENTO COM PÓ DE PEDRA</t>
  </si>
  <si>
    <t>GUIA (MEIO-FIO) CONCRETO, MOLDADA IN LOCO EM TRECHO RETO COM EXTRUSORA, 15 CM BASE X 30 CM ALTURA</t>
  </si>
  <si>
    <t>1</t>
  </si>
  <si>
    <t>PAVICEDRO PAVIMENTAÇÕES LTDA</t>
  </si>
  <si>
    <t>43649396000105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</si>
</sst>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68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J22" sqref="J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0" t="s">
        <v>3752</v>
      </c>
      <c r="B1" s="121"/>
      <c r="C1" s="121"/>
      <c r="D1" s="121"/>
      <c r="E1" s="121"/>
      <c r="F1" s="121"/>
      <c r="G1" s="122"/>
    </row>
    <row r="2" spans="1:8" s="59" customFormat="1" ht="15.75" thickBot="1" x14ac:dyDescent="0.3">
      <c r="A2" s="15" t="s">
        <v>161</v>
      </c>
      <c r="B2" s="126" t="s">
        <v>4003</v>
      </c>
      <c r="C2" s="126"/>
      <c r="D2" s="50" t="s">
        <v>162</v>
      </c>
      <c r="E2" s="70">
        <v>1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27" t="s">
        <v>4026</v>
      </c>
      <c r="C3" s="127"/>
      <c r="D3" s="127"/>
      <c r="E3" s="127"/>
      <c r="F3" s="127"/>
      <c r="G3" s="128"/>
    </row>
    <row r="4" spans="1:8" s="59" customFormat="1" ht="15.75" thickBot="1" x14ac:dyDescent="0.3">
      <c r="A4" s="15" t="s">
        <v>175</v>
      </c>
      <c r="B4" s="129" t="s">
        <v>4027</v>
      </c>
      <c r="C4" s="129"/>
      <c r="D4" s="129"/>
      <c r="E4" s="130"/>
      <c r="F4" s="22" t="s">
        <v>179</v>
      </c>
      <c r="G4" s="78" t="s">
        <v>4028</v>
      </c>
    </row>
    <row r="5" spans="1:8" s="59" customFormat="1" ht="15.75" thickBot="1" x14ac:dyDescent="0.3">
      <c r="A5" s="15" t="s">
        <v>3785</v>
      </c>
      <c r="B5" s="80" t="s">
        <v>170</v>
      </c>
      <c r="C5" s="15" t="s">
        <v>3956</v>
      </c>
      <c r="D5" s="15"/>
      <c r="E5" s="15"/>
      <c r="F5" s="131" t="s">
        <v>4038</v>
      </c>
      <c r="G5" s="132"/>
    </row>
    <row r="6" spans="1:8" s="61" customFormat="1" ht="15.75" thickBot="1" x14ac:dyDescent="0.3">
      <c r="A6" s="15" t="s">
        <v>155</v>
      </c>
      <c r="B6" s="51">
        <f>'Orçamento-base'!C6</f>
        <v>27947.760000000002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27947.760000000002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COUNT('Orçamento-base'!B12:B39843)</f>
        <v>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3" t="s">
        <v>3750</v>
      </c>
      <c r="B11" s="124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3"/>
      <c r="B12" s="125"/>
      <c r="C12" s="63" t="s">
        <v>164</v>
      </c>
      <c r="D12" s="64"/>
      <c r="E12" s="65"/>
      <c r="F12" s="65"/>
      <c r="G12" s="63" t="s">
        <v>164</v>
      </c>
    </row>
    <row r="13" spans="1:8" ht="30" x14ac:dyDescent="0.25">
      <c r="A13" s="34">
        <v>1</v>
      </c>
      <c r="B13" s="35" t="s">
        <v>4026</v>
      </c>
      <c r="C13" s="54">
        <f>SUMIF('Orçamento-base'!$A$12:$A$39845,Identificação!$A13,'Orçamento-base'!$K$12:$K$39845)</f>
        <v>27947.760000000002</v>
      </c>
      <c r="D13" s="64"/>
      <c r="E13" s="65"/>
      <c r="F13" s="65"/>
      <c r="G13" s="54">
        <f>SUMIF(Proposta!$A$12:$A$39953,Identificação!$A13,Proposta!$H$12:$H$39953)</f>
        <v>27947.760000000002</v>
      </c>
    </row>
    <row r="14" spans="1:8" x14ac:dyDescent="0.25">
      <c r="A14" s="34"/>
      <c r="B14" s="35"/>
      <c r="C14" s="106">
        <f>SUMIF('Orçamento-base'!$A$12:$A$39845,Identificação!$A14,'Orçamento-base'!$K$12:$K$39845)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SUMIF('Orçamento-base'!$A$12:$A$39845,Identificação!$A15,'Orçamento-base'!$K$12:$K$39845)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SUMIF('Orçamento-base'!$A$12:$A$39845,Identificação!$A16,'Orçamento-base'!$K$12:$K$39845)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SUMIF('Orçamento-base'!$A$12:$A$39845,Identificação!$A17,'Orçamento-base'!$K$12:$K$39845)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SUMIF('Orçamento-base'!$A$12:$A$39845,Identificação!$A18,'Orçamento-base'!$K$12:$K$39845)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SUMIF('Orçamento-base'!$A$12:$A$39845,Identificação!$A19,'Orçamento-base'!$K$12:$K$39845)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SUMIF('Orçamento-base'!$A$12:$A$39845,Identificação!$A20,'Orçamento-base'!$K$12:$K$39845)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SUMIF('Orçamento-base'!$A$12:$A$39845,Identificação!$A21,'Orçamento-base'!$K$12:$K$39845)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SUMIF('Orçamento-base'!$A$12:$A$39845,Identificação!$A22,'Orçamento-base'!$K$12:$K$39845)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SUMIF('Orçamento-base'!$A$12:$A$39845,Identificação!$A23,'Orçamento-base'!$K$12:$K$39845)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SUMIF('Orçamento-base'!$A$12:$A$39845,Identificação!$A24,'Orçamento-base'!$K$12:$K$39845)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SUMIF('Orçamento-base'!$A$12:$A$39845,Identificação!$A25,'Orçamento-base'!$K$12:$K$39845)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SUMIF('Orçamento-base'!$A$12:$A$39845,Identificação!$A26,'Orçamento-base'!$K$12:$K$39845)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SUMIF('Orçamento-base'!$A$12:$A$39845,Identificação!$A27,'Orçamento-base'!$K$12:$K$39845)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SUMIF('Orçamento-base'!$A$12:$A$39845,Identificação!$A28,'Orçamento-base'!$K$12:$K$39845)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SUMIF('Orçamento-base'!$A$12:$A$39845,Identificação!$A29,'Orçamento-base'!$K$12:$K$39845)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SUMIF('Orçamento-base'!$A$12:$A$39845,Identificação!$A30,'Orçamento-base'!$K$12:$K$39845)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SUMIF('Orçamento-base'!$A$12:$A$39845,Identificação!$A31,'Orçamento-base'!$K$12:$K$39845)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SUMIF('Orçamento-base'!$A$12:$A$39845,Identificação!$A32,'Orçamento-base'!$K$12:$K$39845)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SUMIF('Orçamento-base'!$A$12:$A$39845,Identificação!$A33,'Orçamento-base'!$K$12:$K$39845)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SUMIF('Orçamento-base'!$A$12:$A$39845,Identificação!$A34,'Orçamento-base'!$K$12:$K$39845)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SUMIF('Orçamento-base'!$A$12:$A$39845,Identificação!$A35,'Orçamento-base'!$K$12:$K$39845)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SUMIF('Orçamento-base'!$A$12:$A$39845,Identificação!$A36,'Orçamento-base'!$K$12:$K$39845)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SUMIF('Orçamento-base'!$A$12:$A$39845,Identificação!$A37,'Orçamento-base'!$K$12:$K$39845)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SUMIF('Orçamento-base'!$A$12:$A$39845,Identificação!$A38,'Orçamento-base'!$K$12:$K$39845)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SUMIF('Orçamento-base'!$A$12:$A$39845,Identificação!$A39,'Orçamento-base'!$K$12:$K$39845)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SUMIF('Orçamento-base'!$A$12:$A$39845,Identificação!$A40,'Orçamento-base'!$K$12:$K$39845)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SUMIF('Orçamento-base'!$A$12:$A$39845,Identificação!$A41,'Orçamento-base'!$K$12:$K$39845)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SUMIF('Orçamento-base'!$A$12:$A$39845,Identificação!$A42,'Orçamento-base'!$K$12:$K$39845)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SUMIF('Orçamento-base'!$A$12:$A$39845,Identificação!$A43,'Orçamento-base'!$K$12:$K$39845)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SUMIF('Orçamento-base'!$A$12:$A$39845,Identificação!$A44,'Orçamento-base'!$K$12:$K$39845)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SUMIF('Orçamento-base'!$A$12:$A$39845,Identificação!$A45,'Orçamento-base'!$K$12:$K$39845)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SUMIF('Orçamento-base'!$A$12:$A$39845,Identificação!$A46,'Orçamento-base'!$K$12:$K$39845)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SUMIF('Orçamento-base'!$A$12:$A$39845,Identificação!$A47,'Orçamento-base'!$K$12:$K$39845)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SUMIF('Orçamento-base'!$A$12:$A$39845,Identificação!$A48,'Orçamento-base'!$K$12:$K$39845)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SUMIF('Orçamento-base'!$A$12:$A$39845,Identificação!$A49,'Orçamento-base'!$K$12:$K$39845)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SUMIF('Orçamento-base'!$A$12:$A$39845,Identificação!$A50,'Orçamento-base'!$K$12:$K$39845)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SUMIF('Orçamento-base'!$A$12:$A$39845,Identificação!$A51,'Orçamento-base'!$K$12:$K$39845)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SUMIF('Orçamento-base'!$A$12:$A$39845,Identificação!$A52,'Orçamento-base'!$K$12:$K$39845)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SUMIF('Orçamento-base'!$A$12:$A$39845,Identificação!$A53,'Orçamento-base'!$K$12:$K$39845)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SUMIF('Orçamento-base'!$A$12:$A$39845,Identificação!$A54,'Orçamento-base'!$K$12:$K$39845)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SUMIF('Orçamento-base'!$A$12:$A$39845,Identificação!$A55,'Orçamento-base'!$K$12:$K$39845)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SUMIF('Orçamento-base'!$A$12:$A$39845,Identificação!$A56,'Orçamento-base'!$K$12:$K$39845)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SUMIF('Orçamento-base'!$A$12:$A$39845,Identificação!$A57,'Orçamento-base'!$K$12:$K$39845)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SUMIF('Orçamento-base'!$A$12:$A$39845,Identificação!$A58,'Orçamento-base'!$K$12:$K$39845)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SUMIF('Orçamento-base'!$A$12:$A$39845,Identificação!$A59,'Orçamento-base'!$K$12:$K$39845)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SUMIF('Orçamento-base'!$A$12:$A$39845,Identificação!$A60,'Orçamento-base'!$K$12:$K$39845)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SUMIF('Orçamento-base'!$A$12:$A$39845,Identificação!$A61,'Orçamento-base'!$K$12:$K$39845)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SUMIF('Orçamento-base'!$A$12:$A$39845,Identificação!$A62,'Orçamento-base'!$K$12:$K$39845)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"/>
  <sheetViews>
    <sheetView zoomScaleNormal="100" workbookViewId="0">
      <selection activeCell="J13" sqref="J13:J1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customWidth="1"/>
    <col min="5" max="5" width="10.85546875" style="40" customWidth="1"/>
    <col min="6" max="6" width="11" style="69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33" t="s">
        <v>3676</v>
      </c>
      <c r="B1" s="134"/>
      <c r="C1" s="134"/>
      <c r="D1" s="134"/>
      <c r="E1" s="134"/>
      <c r="F1" s="134"/>
      <c r="G1" s="134"/>
      <c r="H1" s="134"/>
      <c r="I1" s="134"/>
      <c r="J1" s="134"/>
      <c r="K1" s="135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36" t="str">
        <f>IF(Identificação!B2=0,"",Identificação!B2)</f>
        <v>Concorrência Lei 14.133/21 Presencial</v>
      </c>
      <c r="D2" s="136"/>
      <c r="E2" s="136"/>
      <c r="F2" s="136"/>
      <c r="G2" s="136"/>
      <c r="H2" s="37" t="s">
        <v>151</v>
      </c>
      <c r="I2" s="38">
        <f>IF(Identificação!E2=0,"",Identificação!E2)</f>
        <v>1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Restabelecimento da pavimentação em paralelepípedos da Rua Mário Lindner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Municipal de Imigrante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92454776000108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Obras e Serviços de Engenharia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SUMIFS(K12:K39845,B12:B39845,"&gt;0",K12:K39845,"&lt;&gt;0")</f>
        <v>27947.760000000002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" x14ac:dyDescent="0.25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x14ac:dyDescent="0.25">
      <c r="A12" s="47">
        <v>1</v>
      </c>
      <c r="B12" s="56" t="str">
        <f>IF(AND(G12&lt;&gt;"",H12&gt;0,I12&lt;&gt;"",J12&lt;&gt;0,K12&lt;&gt;0),COUNT($B$11:B11)+1,"")</f>
        <v/>
      </c>
      <c r="C12" s="34">
        <v>1</v>
      </c>
      <c r="D12" s="91"/>
      <c r="E12" s="47"/>
      <c r="F12" s="68"/>
      <c r="G12" s="41" t="s">
        <v>4033</v>
      </c>
      <c r="H12" s="114"/>
      <c r="I12" s="47"/>
      <c r="J12" s="114"/>
      <c r="K12" s="54" t="str">
        <f>IFERROR(IF(H12*J12&lt;&gt;0,ROUND(ROUND(H12,4)*ROUND(J12,4),2),""),"")</f>
        <v/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45" x14ac:dyDescent="0.25">
      <c r="A13" s="47">
        <v>1</v>
      </c>
      <c r="B13" s="56">
        <f>IF(AND(G13&lt;&gt;"",H13&gt;0,I13&lt;&gt;"",J13&lt;&gt;0,K13&lt;&gt;0),COUNT($B$11:B12)+1,"")</f>
        <v>1</v>
      </c>
      <c r="C13" s="34" t="s">
        <v>4029</v>
      </c>
      <c r="D13" s="91" t="s">
        <v>3776</v>
      </c>
      <c r="E13" s="47">
        <v>97635</v>
      </c>
      <c r="F13" s="68">
        <v>45413</v>
      </c>
      <c r="G13" s="41" t="s">
        <v>4034</v>
      </c>
      <c r="H13" s="114">
        <v>320</v>
      </c>
      <c r="I13" s="47" t="s">
        <v>3695</v>
      </c>
      <c r="J13" s="114">
        <f>1.22*16.17</f>
        <v>19.727400000000003</v>
      </c>
      <c r="K13" s="54">
        <f>IFERROR(IF(H13*J13&lt;&gt;0,ROUND(ROUND(H13,4)*ROUND(J13,4),2),""),"")</f>
        <v>6312.77</v>
      </c>
      <c r="L13" s="98">
        <v>0.22</v>
      </c>
      <c r="M13" s="98">
        <v>0.69879999999999998</v>
      </c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0" x14ac:dyDescent="0.25">
      <c r="A14" s="47">
        <v>1</v>
      </c>
      <c r="B14" s="117">
        <f>IF(AND(G14&lt;&gt;"",H14&gt;0,I14&lt;&gt;"",J14&lt;&gt;0,K14&lt;&gt;0),COUNT($B$11:B13)+1,"")</f>
        <v>2</v>
      </c>
      <c r="C14" s="34" t="s">
        <v>4030</v>
      </c>
      <c r="D14" s="91" t="s">
        <v>3776</v>
      </c>
      <c r="E14" s="47">
        <v>100576</v>
      </c>
      <c r="F14" s="68">
        <v>45413</v>
      </c>
      <c r="G14" s="41" t="s">
        <v>4035</v>
      </c>
      <c r="H14" s="114">
        <v>320</v>
      </c>
      <c r="I14" s="47" t="s">
        <v>3695</v>
      </c>
      <c r="J14" s="114">
        <f>1.22*2.69</f>
        <v>3.2818000000000001</v>
      </c>
      <c r="K14" s="106">
        <f>IFERROR(IF(H14*J14&lt;&gt;0,ROUND(ROUND(H14,4)*ROUND(J14,4),2),""),"")</f>
        <v>1050.18</v>
      </c>
      <c r="L14" s="98">
        <v>0.22</v>
      </c>
      <c r="M14" s="98">
        <v>0.69879999999999998</v>
      </c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30" x14ac:dyDescent="0.25">
      <c r="A15" s="47">
        <v>1</v>
      </c>
      <c r="B15" s="117">
        <f>IF(AND(G15&lt;&gt;"",H15&gt;0,I15&lt;&gt;"",J15&lt;&gt;0,K15&lt;&gt;0),COUNT($B$11:B14)+1,"")</f>
        <v>3</v>
      </c>
      <c r="C15" s="34" t="s">
        <v>4031</v>
      </c>
      <c r="D15" s="91" t="s">
        <v>3776</v>
      </c>
      <c r="E15" s="47">
        <v>101170</v>
      </c>
      <c r="F15" s="68">
        <v>45413</v>
      </c>
      <c r="G15" s="41" t="s">
        <v>4036</v>
      </c>
      <c r="H15" s="114">
        <v>320</v>
      </c>
      <c r="I15" s="47" t="s">
        <v>3695</v>
      </c>
      <c r="J15" s="114">
        <f>1.22*41.18</f>
        <v>50.239599999999996</v>
      </c>
      <c r="K15" s="106">
        <f t="shared" ref="K15:K16" si="0">IFERROR(IF(H15*J15&lt;&gt;0,ROUND(ROUND(H15,4)*ROUND(J15,4),2),""),"")</f>
        <v>16076.67</v>
      </c>
      <c r="L15" s="98">
        <v>0.22</v>
      </c>
      <c r="M15" s="98">
        <v>0.69879999999999998</v>
      </c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45" x14ac:dyDescent="0.25">
      <c r="A16" s="47">
        <v>1</v>
      </c>
      <c r="B16" s="117">
        <f>IF(AND(G16&lt;&gt;"",H16&gt;0,I16&lt;&gt;"",J16&lt;&gt;0,K16&lt;&gt;0),COUNT($B$11:B15)+1,"")</f>
        <v>4</v>
      </c>
      <c r="C16" s="34" t="s">
        <v>4032</v>
      </c>
      <c r="D16" s="91" t="s">
        <v>3776</v>
      </c>
      <c r="E16" s="47">
        <v>94265</v>
      </c>
      <c r="F16" s="68">
        <v>45413</v>
      </c>
      <c r="G16" s="41" t="s">
        <v>4037</v>
      </c>
      <c r="H16" s="114">
        <v>80</v>
      </c>
      <c r="I16" s="47" t="s">
        <v>3694</v>
      </c>
      <c r="J16" s="114">
        <f>1.22*46.19</f>
        <v>56.351799999999997</v>
      </c>
      <c r="K16" s="106">
        <f t="shared" si="0"/>
        <v>4508.1400000000003</v>
      </c>
      <c r="L16" s="98">
        <v>0.22</v>
      </c>
      <c r="M16" s="98">
        <v>0.69879999999999998</v>
      </c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</sheetData>
  <sheetProtection password="DEF7" sheet="1" objects="1" scenarios="1"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6"/>
  <sheetViews>
    <sheetView tabSelected="1" workbookViewId="0">
      <selection activeCell="D27" sqref="D27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3" t="s">
        <v>3679</v>
      </c>
      <c r="B1" s="134"/>
      <c r="C1" s="134"/>
      <c r="D1" s="134"/>
      <c r="E1" s="134"/>
      <c r="F1" s="134"/>
      <c r="G1" s="134"/>
      <c r="H1" s="135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5" t="str">
        <f>IF(Identificação!B2=0,"",Identificação!B2)</f>
        <v>Concorrência Lei 14.133/21 Presencial</v>
      </c>
      <c r="D2" s="165"/>
      <c r="E2" s="28" t="s">
        <v>151</v>
      </c>
      <c r="F2" s="29">
        <f>IF(Identificação!E2=0,"",Identificação!E2)</f>
        <v>1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Restabelecimento da pavimentação em paralelepípedos da Rua Mário Lindner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29" t="s">
        <v>4039</v>
      </c>
      <c r="D4" s="129"/>
      <c r="E4" s="129"/>
      <c r="F4" s="129"/>
      <c r="G4" s="22" t="s">
        <v>3753</v>
      </c>
      <c r="H4" s="79" t="s">
        <v>4040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6" t="str">
        <f>IF(Identificação!B5=0,"",Identificação!B5)</f>
        <v>Obras e Serviços de Engenharia</v>
      </c>
      <c r="D5" s="167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3">
        <f>SUMIFS(H12:H39953,B12:B39953,"&gt;0",H12:H39953,"&lt;&gt;0")</f>
        <v>27947.760000000002</v>
      </c>
      <c r="D6" s="164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61" t="s">
        <v>171</v>
      </c>
      <c r="F10" s="162"/>
      <c r="G10" s="162"/>
      <c r="H10" s="162"/>
      <c r="I10" s="162"/>
      <c r="J10" s="162"/>
      <c r="K10" s="162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>
        <f>IF('Orçamento-base'!A12&gt;0,'Orçamento-base'!A12,"")</f>
        <v>1</v>
      </c>
      <c r="B12" s="111" t="str">
        <f>'Orçamento-base'!B12</f>
        <v/>
      </c>
      <c r="C12" s="66">
        <f>IF('Orçamento-base'!C12&gt;0,'Orçamento-base'!C12,"")</f>
        <v>1</v>
      </c>
      <c r="D12" s="54" t="str">
        <f>IF('Orçamento-base'!G12&gt;0,'Orçamento-base'!G12,"")</f>
        <v>RECUPERAÇÃO DO PISO EM PEDRA PARALELEPÍPEDO</v>
      </c>
      <c r="E12" s="116" t="str">
        <f>IF('Orçamento-base'!H12&gt;0,'Orçamento-base'!H12,"")</f>
        <v/>
      </c>
      <c r="F12" s="54" t="str">
        <f>IF('Orçamento-base'!I12&gt;0,'Orçamento-base'!I12,"")</f>
        <v/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>
        <f>IF('Orçamento-base'!A13&gt;0,'Orçamento-base'!A13,"")</f>
        <v>1</v>
      </c>
      <c r="B13" s="111">
        <f>'Orçamento-base'!B13</f>
        <v>1</v>
      </c>
      <c r="C13" s="66" t="str">
        <f>IF('Orçamento-base'!C13&gt;0,'Orçamento-base'!C13,"")</f>
        <v>1.1</v>
      </c>
      <c r="D13" s="54" t="str">
        <f>IF('Orçamento-base'!G13&gt;0,'Orçamento-base'!G13,"")</f>
        <v>REMOÇÃO DE PISO DE BLOCO INTERTRAVADO OU DE PEDRA PORTUGUESA, DE FORMA MANUAL, COM REAPROVEITAMENTO</v>
      </c>
      <c r="E13" s="116">
        <f>IF('Orçamento-base'!H13&gt;0,'Orçamento-base'!H13,"")</f>
        <v>320</v>
      </c>
      <c r="F13" s="54" t="str">
        <f>IF('Orçamento-base'!I13&gt;0,'Orçamento-base'!I13,"")</f>
        <v>m2</v>
      </c>
      <c r="G13" s="114">
        <v>19.727400000000003</v>
      </c>
      <c r="H13" s="54">
        <f>IFERROR(IF(E13*G13&lt;&gt;0,ROUND(ROUND(E13,4)*ROUND(G13,4),2),""),"")</f>
        <v>6312.77</v>
      </c>
      <c r="I13" s="98">
        <v>0.22</v>
      </c>
      <c r="J13" s="98">
        <v>0.69879999999999998</v>
      </c>
      <c r="K13" s="46"/>
      <c r="L13" s="40"/>
    </row>
    <row r="14" spans="1:12" x14ac:dyDescent="0.25">
      <c r="A14" s="111">
        <f>IF('Orçamento-base'!A14&gt;0,'Orçamento-base'!A14,"")</f>
        <v>1</v>
      </c>
      <c r="B14" s="111">
        <f>'Orçamento-base'!B14</f>
        <v>2</v>
      </c>
      <c r="C14" s="111" t="str">
        <f>IF('Orçamento-base'!C14&gt;0,'Orçamento-base'!C14,"")</f>
        <v>1.2</v>
      </c>
      <c r="D14" s="106" t="str">
        <f>IF('Orçamento-base'!G14&gt;0,'Orçamento-base'!G14,"")</f>
        <v>REGULARIZAÇÃO E COMPACTAÇÃO DE SUBLEITO DE SOLO PREDOMINANTEMENTE ARGILOSO</v>
      </c>
      <c r="E14" s="119">
        <f>IF('Orçamento-base'!H14&gt;0,'Orçamento-base'!H14,"")</f>
        <v>320</v>
      </c>
      <c r="F14" s="106" t="str">
        <f>IF('Orçamento-base'!I14&gt;0,'Orçamento-base'!I14,"")</f>
        <v>m2</v>
      </c>
      <c r="G14" s="114">
        <v>3.2818000000000001</v>
      </c>
      <c r="H14" s="106">
        <f t="shared" ref="H14:H16" si="0">IFERROR(IF(E14*G14&lt;&gt;0,ROUND(ROUND(E14,4)*ROUND(G14,4),2),""),"")</f>
        <v>1050.18</v>
      </c>
      <c r="I14" s="98">
        <v>0.22</v>
      </c>
      <c r="J14" s="98">
        <v>0.69879999999999998</v>
      </c>
      <c r="K14" s="46"/>
    </row>
    <row r="15" spans="1:12" x14ac:dyDescent="0.25">
      <c r="A15" s="111">
        <f>IF('Orçamento-base'!A15&gt;0,'Orçamento-base'!A15,"")</f>
        <v>1</v>
      </c>
      <c r="B15" s="111">
        <f>'Orçamento-base'!B15</f>
        <v>3</v>
      </c>
      <c r="C15" s="111" t="str">
        <f>IF('Orçamento-base'!C15&gt;0,'Orçamento-base'!C15,"")</f>
        <v>1.3</v>
      </c>
      <c r="D15" s="106" t="str">
        <f>IF('Orçamento-base'!G15&gt;0,'Orçamento-base'!G15,"")</f>
        <v>EXECUÇÃO DE PAVIMENTO EM PEDRAS POLIÉDRICAS, REJUNTAMENTO COM PÓ DE PEDRA</v>
      </c>
      <c r="E15" s="119">
        <f>IF('Orçamento-base'!H15&gt;0,'Orçamento-base'!H15,"")</f>
        <v>320</v>
      </c>
      <c r="F15" s="106" t="str">
        <f>IF('Orçamento-base'!I15&gt;0,'Orçamento-base'!I15,"")</f>
        <v>m2</v>
      </c>
      <c r="G15" s="114">
        <v>50.239599999999996</v>
      </c>
      <c r="H15" s="106">
        <f t="shared" si="0"/>
        <v>16076.67</v>
      </c>
      <c r="I15" s="98">
        <v>0.22</v>
      </c>
      <c r="J15" s="98">
        <v>0.69879999999999998</v>
      </c>
      <c r="K15" s="46"/>
    </row>
    <row r="16" spans="1:12" x14ac:dyDescent="0.25">
      <c r="A16" s="111">
        <f>IF('Orçamento-base'!A16&gt;0,'Orçamento-base'!A16,"")</f>
        <v>1</v>
      </c>
      <c r="B16" s="111">
        <f>'Orçamento-base'!B16</f>
        <v>4</v>
      </c>
      <c r="C16" s="111" t="str">
        <f>IF('Orçamento-base'!C16&gt;0,'Orçamento-base'!C16,"")</f>
        <v>1.4</v>
      </c>
      <c r="D16" s="106" t="str">
        <f>IF('Orçamento-base'!G16&gt;0,'Orçamento-base'!G16,"")</f>
        <v>GUIA (MEIO-FIO) CONCRETO, MOLDADA IN LOCO EM TRECHO RETO COM EXTRUSORA, 15 CM BASE X 30 CM ALTURA</v>
      </c>
      <c r="E16" s="119">
        <f>IF('Orçamento-base'!H16&gt;0,'Orçamento-base'!H16,"")</f>
        <v>80</v>
      </c>
      <c r="F16" s="106" t="str">
        <f>IF('Orçamento-base'!I16&gt;0,'Orçamento-base'!I16,"")</f>
        <v>m</v>
      </c>
      <c r="G16" s="114">
        <v>56.351799999999997</v>
      </c>
      <c r="H16" s="106">
        <f t="shared" si="0"/>
        <v>4508.1400000000003</v>
      </c>
      <c r="I16" s="98">
        <v>0.22</v>
      </c>
      <c r="J16" s="98">
        <v>0.69879999999999998</v>
      </c>
      <c r="K16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PAVICEDRO</dc:creator>
  <cp:lastModifiedBy>Rodrigo Ritter</cp:lastModifiedBy>
  <cp:lastPrinted>2016-06-08T13:21:24Z</cp:lastPrinted>
  <dcterms:created xsi:type="dcterms:W3CDTF">2014-12-09T12:52:40Z</dcterms:created>
  <dcterms:modified xsi:type="dcterms:W3CDTF">2025-03-21T11:12:59Z</dcterms:modified>
</cp:coreProperties>
</file>