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Orçamento Modelo " sheetId="1" r:id="rId1"/>
    <sheet name="Cronograma Modelo" sheetId="2" r:id="rId2"/>
    <sheet name="BDI - PREENCHIMENTO" sheetId="3" r:id="rId3"/>
    <sheet name="BDI - Declaração modelo - imp." sheetId="4" r:id="rId4"/>
  </sheets>
  <externalReferences>
    <externalReference r:id="rId5"/>
  </externalReferences>
  <definedNames>
    <definedName name="_xlnm.Print_Area" localSheetId="1">'Cronograma Modelo'!$A$1:$R$118</definedName>
    <definedName name="_xlnm.Print_Area" localSheetId="0">'Orçamento Modelo '!#REF!</definedName>
    <definedName name="Z_F54EB5C1_7143_4B2D_8A5A_96B85C5272F2_.wvu.Cols" localSheetId="2" hidden="1">'BDI - PREENCHIMENTO'!$J:$AJ,'BDI - PREENCHIMENTO'!$JF:$KF,'BDI - PREENCHIMENTO'!$TB:$UB,'BDI - PREENCHIMENTO'!$ACX:$ADX,'BDI - PREENCHIMENTO'!$AMT:$ANT,'BDI - PREENCHIMENTO'!$AWP:$AXP,'BDI - PREENCHIMENTO'!$BGL:$BHL,'BDI - PREENCHIMENTO'!$BQH:$BRH,'BDI - PREENCHIMENTO'!$CAD:$CBD,'BDI - PREENCHIMENTO'!$CJZ:$CKZ,'BDI - PREENCHIMENTO'!$CTV:$CUV,'BDI - PREENCHIMENTO'!$DDR:$DER,'BDI - PREENCHIMENTO'!$DNN:$DON,'BDI - PREENCHIMENTO'!$DXJ:$DYJ,'BDI - PREENCHIMENTO'!$EHF:$EIF,'BDI - PREENCHIMENTO'!$ERB:$ESB,'BDI - PREENCHIMENTO'!$FAX:$FBX,'BDI - PREENCHIMENTO'!$FKT:$FLT,'BDI - PREENCHIMENTO'!$FUP:$FVP,'BDI - PREENCHIMENTO'!$GEL:$GFL,'BDI - PREENCHIMENTO'!$GOH:$GPH,'BDI - PREENCHIMENTO'!$GYD:$GZD,'BDI - PREENCHIMENTO'!$HHZ:$HIZ,'BDI - PREENCHIMENTO'!$HRV:$HSV,'BDI - PREENCHIMENTO'!$IBR:$ICR,'BDI - PREENCHIMENTO'!$ILN:$IMN,'BDI - PREENCHIMENTO'!$IVJ:$IWJ,'BDI - PREENCHIMENTO'!$JFF:$JGF,'BDI - PREENCHIMENTO'!$JPB:$JQB,'BDI - PREENCHIMENTO'!$JYX:$JZX,'BDI - PREENCHIMENTO'!$KIT:$KJT,'BDI - PREENCHIMENTO'!$KSP:$KTP,'BDI - PREENCHIMENTO'!$LCL:$LDL,'BDI - PREENCHIMENTO'!$LMH:$LNH,'BDI - PREENCHIMENTO'!$LWD:$LXD,'BDI - PREENCHIMENTO'!$MFZ:$MGZ,'BDI - PREENCHIMENTO'!$MPV:$MQV,'BDI - PREENCHIMENTO'!$MZR:$NAR,'BDI - PREENCHIMENTO'!$NJN:$NKN,'BDI - PREENCHIMENTO'!$NTJ:$NUJ,'BDI - PREENCHIMENTO'!$ODF:$OEF,'BDI - PREENCHIMENTO'!$ONB:$OOB,'BDI - PREENCHIMENTO'!$OWX:$OXX,'BDI - PREENCHIMENTO'!$PGT:$PHT,'BDI - PREENCHIMENTO'!$PQP:$PRP,'BDI - PREENCHIMENTO'!$QAL:$QBL,'BDI - PREENCHIMENTO'!$QKH:$QLH,'BDI - PREENCHIMENTO'!$QUD:$QVD,'BDI - PREENCHIMENTO'!$RDZ:$REZ,'BDI - PREENCHIMENTO'!$RNV:$ROV,'BDI - PREENCHIMENTO'!$RXR:$RYR,'BDI - PREENCHIMENTO'!$SHN:$SIN,'BDI - PREENCHIMENTO'!$SRJ:$SSJ,'BDI - PREENCHIMENTO'!$TBF:$TCF,'BDI - PREENCHIMENTO'!$TLB:$TMB,'BDI - PREENCHIMENTO'!$TUX:$TVX,'BDI - PREENCHIMENTO'!$UET:$UFT,'BDI - PREENCHIMENTO'!$UOP:$UPP,'BDI - PREENCHIMENTO'!$UYL:$UZL,'BDI - PREENCHIMENTO'!$VIH:$VJH,'BDI - PREENCHIMENTO'!$VSD:$VTD,'BDI - PREENCHIMENTO'!$WBZ:$WCZ,'BDI - PREENCHIMENTO'!$WLV:$WMV,'BDI - PREENCHIMENTO'!$WVR:$WWR</definedName>
    <definedName name="Z_F54EB5C1_7143_4B2D_8A5A_96B85C5272F2_.wvu.Cols" localSheetId="1" hidden="1">'Cronograma Modelo'!$G:$G</definedName>
    <definedName name="Z_F54EB5C1_7143_4B2D_8A5A_96B85C5272F2_.wvu.PrintArea" localSheetId="1" hidden="1">'Cronograma Modelo'!$A$1:$R$118</definedName>
  </definedNames>
  <calcPr calcId="125725"/>
  <customWorkbookViews>
    <customWorkbookView name="ENGENHEIRO01  - Alan Pasini - Modo de exibição pessoal" guid="{F54EB5C1-7143-4B2D-8A5A-96B85C5272F2}" mergeInterval="0" personalView="1" maximized="1" xWindow="1" yWindow="1" windowWidth="1916" windowHeight="842" tabRatio="500" activeSheetId="1"/>
  </customWorkbookViews>
</workbook>
</file>

<file path=xl/calcChain.xml><?xml version="1.0" encoding="utf-8"?>
<calcChain xmlns="http://schemas.openxmlformats.org/spreadsheetml/2006/main">
  <c r="B109" i="2"/>
  <c r="B69"/>
  <c r="B29"/>
  <c r="C6" i="4"/>
  <c r="H133" i="1" l="1"/>
  <c r="J133" s="1"/>
  <c r="I133"/>
  <c r="I132"/>
  <c r="H132"/>
  <c r="J132" s="1"/>
  <c r="H114"/>
  <c r="J114" s="1"/>
  <c r="I114"/>
  <c r="H115"/>
  <c r="J115" s="1"/>
  <c r="I115"/>
  <c r="H116"/>
  <c r="J116" s="1"/>
  <c r="I116"/>
  <c r="H117"/>
  <c r="J117" s="1"/>
  <c r="I117"/>
  <c r="H118"/>
  <c r="J118" s="1"/>
  <c r="I118"/>
  <c r="H119"/>
  <c r="J119" s="1"/>
  <c r="I119"/>
  <c r="H120"/>
  <c r="J120" s="1"/>
  <c r="I120"/>
  <c r="H121"/>
  <c r="J121" s="1"/>
  <c r="I121"/>
  <c r="H122"/>
  <c r="J122" s="1"/>
  <c r="I122"/>
  <c r="H123"/>
  <c r="J123" s="1"/>
  <c r="I123"/>
  <c r="H124"/>
  <c r="J124" s="1"/>
  <c r="I124"/>
  <c r="H125"/>
  <c r="J125" s="1"/>
  <c r="I125"/>
  <c r="H91"/>
  <c r="J91" s="1"/>
  <c r="I91"/>
  <c r="H92"/>
  <c r="J92" s="1"/>
  <c r="I92"/>
  <c r="H93"/>
  <c r="J93" s="1"/>
  <c r="I93"/>
  <c r="H94"/>
  <c r="J94" s="1"/>
  <c r="I94"/>
  <c r="H95"/>
  <c r="J95" s="1"/>
  <c r="I95"/>
  <c r="H96"/>
  <c r="J96" s="1"/>
  <c r="I96"/>
  <c r="H97"/>
  <c r="J97" s="1"/>
  <c r="I97"/>
  <c r="H98"/>
  <c r="J98" s="1"/>
  <c r="I98"/>
  <c r="H99"/>
  <c r="J99" s="1"/>
  <c r="I99"/>
  <c r="H100"/>
  <c r="J100" s="1"/>
  <c r="I100"/>
  <c r="H101"/>
  <c r="J101" s="1"/>
  <c r="I101"/>
  <c r="H102"/>
  <c r="J102" s="1"/>
  <c r="I102"/>
  <c r="H103"/>
  <c r="J103" s="1"/>
  <c r="I103"/>
  <c r="H104"/>
  <c r="J104" s="1"/>
  <c r="I104"/>
  <c r="H105"/>
  <c r="J105" s="1"/>
  <c r="I105"/>
  <c r="H106"/>
  <c r="J106" s="1"/>
  <c r="I106"/>
  <c r="H107"/>
  <c r="J107" s="1"/>
  <c r="I107"/>
  <c r="H108"/>
  <c r="J108" s="1"/>
  <c r="I108"/>
  <c r="H109"/>
  <c r="J109" s="1"/>
  <c r="I109"/>
  <c r="H110"/>
  <c r="J110" s="1"/>
  <c r="I110"/>
  <c r="H73"/>
  <c r="J73" s="1"/>
  <c r="I73"/>
  <c r="H74"/>
  <c r="J74" s="1"/>
  <c r="I74"/>
  <c r="H75"/>
  <c r="J75" s="1"/>
  <c r="I75"/>
  <c r="H66"/>
  <c r="J66" s="1"/>
  <c r="I66"/>
  <c r="H67"/>
  <c r="J67" s="1"/>
  <c r="I67"/>
  <c r="H68"/>
  <c r="J68" s="1"/>
  <c r="I68"/>
  <c r="H58"/>
  <c r="J58" s="1"/>
  <c r="I58"/>
  <c r="H59"/>
  <c r="J59" s="1"/>
  <c r="I59"/>
  <c r="H60"/>
  <c r="J60" s="1"/>
  <c r="I60"/>
  <c r="H61"/>
  <c r="J61" s="1"/>
  <c r="I61"/>
  <c r="H53"/>
  <c r="J53" s="1"/>
  <c r="I53"/>
  <c r="H54"/>
  <c r="J54" s="1"/>
  <c r="I54"/>
  <c r="H45"/>
  <c r="J45" s="1"/>
  <c r="I45"/>
  <c r="H46"/>
  <c r="J46" s="1"/>
  <c r="I46"/>
  <c r="H33"/>
  <c r="J33" s="1"/>
  <c r="I33"/>
  <c r="B28" i="2"/>
  <c r="B27"/>
  <c r="B26"/>
  <c r="B25"/>
  <c r="B24"/>
  <c r="B23"/>
  <c r="B22"/>
  <c r="B21"/>
  <c r="B20"/>
  <c r="B19"/>
  <c r="B18"/>
  <c r="B17"/>
  <c r="B16"/>
  <c r="B15"/>
  <c r="I82" i="1"/>
  <c r="I83"/>
  <c r="H41"/>
  <c r="B59" i="2"/>
  <c r="A91"/>
  <c r="H128" i="1"/>
  <c r="H113"/>
  <c r="H82"/>
  <c r="H83"/>
  <c r="H84"/>
  <c r="I128"/>
  <c r="B108" i="2"/>
  <c r="B67"/>
  <c r="I84" i="1"/>
  <c r="A10" i="2"/>
  <c r="A90" s="1"/>
  <c r="A9"/>
  <c r="A89" s="1"/>
  <c r="I131" i="1" l="1"/>
  <c r="J131"/>
  <c r="J41"/>
  <c r="I41"/>
  <c r="B58" i="2"/>
  <c r="B66"/>
  <c r="B106"/>
  <c r="B57"/>
  <c r="B65"/>
  <c r="B105"/>
  <c r="B56"/>
  <c r="B64"/>
  <c r="B103"/>
  <c r="B104"/>
  <c r="B55"/>
  <c r="B63"/>
  <c r="B107"/>
  <c r="B62"/>
  <c r="B61"/>
  <c r="B60"/>
  <c r="B68"/>
  <c r="A49"/>
  <c r="A50"/>
  <c r="I113" i="1"/>
  <c r="J128"/>
  <c r="J113"/>
  <c r="J83"/>
  <c r="J82"/>
  <c r="J84"/>
  <c r="I109" i="2" l="1"/>
  <c r="I29"/>
  <c r="I69"/>
  <c r="H130" i="1"/>
  <c r="H129"/>
  <c r="H65"/>
  <c r="H81"/>
  <c r="H112"/>
  <c r="H89"/>
  <c r="H90"/>
  <c r="H88"/>
  <c r="H85"/>
  <c r="H79"/>
  <c r="H80"/>
  <c r="H70"/>
  <c r="H72"/>
  <c r="H71"/>
  <c r="Q109" i="2" l="1"/>
  <c r="K109"/>
  <c r="M109"/>
  <c r="O109"/>
  <c r="Q69"/>
  <c r="K69"/>
  <c r="O69"/>
  <c r="M69"/>
  <c r="O29"/>
  <c r="K29"/>
  <c r="Q29"/>
  <c r="M29"/>
  <c r="J65" i="1"/>
  <c r="I65"/>
  <c r="J72"/>
  <c r="I72"/>
  <c r="J71"/>
  <c r="I71"/>
  <c r="J85"/>
  <c r="I85"/>
  <c r="J79"/>
  <c r="I79"/>
  <c r="J80"/>
  <c r="I80"/>
  <c r="J81"/>
  <c r="I81"/>
  <c r="I89"/>
  <c r="J89"/>
  <c r="J90"/>
  <c r="I90"/>
  <c r="J88"/>
  <c r="I88"/>
  <c r="J130"/>
  <c r="I130"/>
  <c r="J129"/>
  <c r="I129"/>
  <c r="J112"/>
  <c r="J111" s="1"/>
  <c r="I112"/>
  <c r="I111" s="1"/>
  <c r="J70"/>
  <c r="J69" s="1"/>
  <c r="I70"/>
  <c r="I69" s="1"/>
  <c r="I104" i="2" l="1"/>
  <c r="I107"/>
  <c r="H127" i="1"/>
  <c r="O107" i="2" l="1"/>
  <c r="Q107"/>
  <c r="O104"/>
  <c r="Q104"/>
  <c r="K107"/>
  <c r="M107"/>
  <c r="K104"/>
  <c r="M104"/>
  <c r="I27"/>
  <c r="Q27" s="1"/>
  <c r="I67"/>
  <c r="I24"/>
  <c r="Q24" s="1"/>
  <c r="I64"/>
  <c r="J127" i="1"/>
  <c r="J126" s="1"/>
  <c r="I108" i="2" s="1"/>
  <c r="I127" i="1"/>
  <c r="I126" s="1"/>
  <c r="H36"/>
  <c r="H37"/>
  <c r="H38"/>
  <c r="H35"/>
  <c r="H26"/>
  <c r="H27"/>
  <c r="H28"/>
  <c r="H29"/>
  <c r="H30"/>
  <c r="H31"/>
  <c r="H32"/>
  <c r="H23"/>
  <c r="H21"/>
  <c r="H20"/>
  <c r="O108" i="2" l="1"/>
  <c r="Q108"/>
  <c r="K108"/>
  <c r="M108"/>
  <c r="O67"/>
  <c r="Q67"/>
  <c r="O64"/>
  <c r="Q64"/>
  <c r="K67"/>
  <c r="M67"/>
  <c r="K64"/>
  <c r="M64"/>
  <c r="I28"/>
  <c r="M28" s="1"/>
  <c r="I68"/>
  <c r="K27"/>
  <c r="M27"/>
  <c r="O27"/>
  <c r="K24"/>
  <c r="M24"/>
  <c r="O24"/>
  <c r="J27" i="1"/>
  <c r="I27"/>
  <c r="J28"/>
  <c r="I28"/>
  <c r="J29"/>
  <c r="I29"/>
  <c r="J30"/>
  <c r="I30"/>
  <c r="J31"/>
  <c r="I31"/>
  <c r="J32"/>
  <c r="I32"/>
  <c r="J26"/>
  <c r="I26"/>
  <c r="H39"/>
  <c r="H40"/>
  <c r="H44"/>
  <c r="H49"/>
  <c r="H50"/>
  <c r="H51"/>
  <c r="H52"/>
  <c r="H57"/>
  <c r="H64"/>
  <c r="H63"/>
  <c r="H56"/>
  <c r="H48"/>
  <c r="H43"/>
  <c r="H25"/>
  <c r="O68" i="2" l="1"/>
  <c r="Q68"/>
  <c r="K68"/>
  <c r="M68"/>
  <c r="O28"/>
  <c r="Q28"/>
  <c r="K28"/>
  <c r="J39" i="1"/>
  <c r="I39"/>
  <c r="J40"/>
  <c r="I40"/>
  <c r="J44"/>
  <c r="I44"/>
  <c r="J51"/>
  <c r="I51"/>
  <c r="J52"/>
  <c r="I52"/>
  <c r="J64"/>
  <c r="I64"/>
  <c r="J63"/>
  <c r="I63"/>
  <c r="I62" l="1"/>
  <c r="J62"/>
  <c r="I103" i="2" s="1"/>
  <c r="O103" l="1"/>
  <c r="Q103"/>
  <c r="K103"/>
  <c r="M103"/>
  <c r="I63"/>
  <c r="Q63" s="1"/>
  <c r="I23"/>
  <c r="O63" l="1"/>
  <c r="K63"/>
  <c r="M63"/>
  <c r="O23"/>
  <c r="Q23"/>
  <c r="K23"/>
  <c r="M23"/>
  <c r="H18" i="1"/>
  <c r="H87" l="1"/>
  <c r="H78"/>
  <c r="J78" l="1"/>
  <c r="I78"/>
  <c r="J87"/>
  <c r="I87"/>
  <c r="I86" s="1"/>
  <c r="J86" l="1"/>
  <c r="I66" i="2" l="1"/>
  <c r="M66" s="1"/>
  <c r="I106"/>
  <c r="I26"/>
  <c r="K26" s="1"/>
  <c r="Q26"/>
  <c r="M26"/>
  <c r="O26"/>
  <c r="K106" l="1"/>
  <c r="Q106"/>
  <c r="O106"/>
  <c r="M106"/>
  <c r="O66"/>
  <c r="Q66"/>
  <c r="K66"/>
  <c r="H77" i="1"/>
  <c r="J77" l="1"/>
  <c r="J76" s="1"/>
  <c r="I77"/>
  <c r="I76" s="1"/>
  <c r="I105" i="2" l="1"/>
  <c r="M105" s="1"/>
  <c r="I25"/>
  <c r="M25" s="1"/>
  <c r="I65"/>
  <c r="K105" l="1"/>
  <c r="O105"/>
  <c r="Q105"/>
  <c r="O65"/>
  <c r="Q65"/>
  <c r="K65"/>
  <c r="M65"/>
  <c r="K25"/>
  <c r="O25"/>
  <c r="Q25"/>
  <c r="J38" i="1" l="1"/>
  <c r="I38"/>
  <c r="I49" l="1"/>
  <c r="I50"/>
  <c r="B97" i="2" l="1"/>
  <c r="B96"/>
  <c r="B99"/>
  <c r="B98"/>
  <c r="B100"/>
  <c r="B101"/>
  <c r="B95"/>
  <c r="B102"/>
  <c r="J50" i="1"/>
  <c r="J49"/>
  <c r="I18"/>
  <c r="I17" s="1"/>
  <c r="J18"/>
  <c r="J17" s="1"/>
  <c r="I15" i="2" l="1"/>
  <c r="I55"/>
  <c r="M55" s="1"/>
  <c r="I95"/>
  <c r="Q95" s="1"/>
  <c r="K95" l="1"/>
  <c r="M95"/>
  <c r="O95"/>
  <c r="Q55"/>
  <c r="O55"/>
  <c r="K55"/>
  <c r="I57" i="1" l="1"/>
  <c r="J57"/>
  <c r="I56"/>
  <c r="J48"/>
  <c r="J47" s="1"/>
  <c r="I48"/>
  <c r="I47" s="1"/>
  <c r="I43"/>
  <c r="I42" s="1"/>
  <c r="I37"/>
  <c r="I36"/>
  <c r="I35"/>
  <c r="I34" s="1"/>
  <c r="J25"/>
  <c r="J24" s="1"/>
  <c r="I23"/>
  <c r="J23"/>
  <c r="I21"/>
  <c r="I20"/>
  <c r="I55" l="1"/>
  <c r="I61" i="2"/>
  <c r="I19" i="1"/>
  <c r="I134" s="1"/>
  <c r="I22"/>
  <c r="J56"/>
  <c r="J55" s="1"/>
  <c r="J43"/>
  <c r="J42" s="1"/>
  <c r="I25"/>
  <c r="I24" s="1"/>
  <c r="J22"/>
  <c r="J35"/>
  <c r="J36"/>
  <c r="J37"/>
  <c r="J20"/>
  <c r="J21"/>
  <c r="Q15" i="2"/>
  <c r="O15"/>
  <c r="M15"/>
  <c r="K15"/>
  <c r="J34" i="1" l="1"/>
  <c r="I101" i="2"/>
  <c r="I62"/>
  <c r="J19" i="1"/>
  <c r="I97" i="2"/>
  <c r="I57"/>
  <c r="I21"/>
  <c r="I17"/>
  <c r="J134" i="1" l="1"/>
  <c r="O62" i="2"/>
  <c r="Q62"/>
  <c r="K62"/>
  <c r="M62"/>
  <c r="I102"/>
  <c r="O102" s="1"/>
  <c r="I22"/>
  <c r="I100"/>
  <c r="I60"/>
  <c r="I59"/>
  <c r="I99"/>
  <c r="I58"/>
  <c r="I98"/>
  <c r="I56"/>
  <c r="I96"/>
  <c r="I18"/>
  <c r="I19"/>
  <c r="Q101"/>
  <c r="M101"/>
  <c r="O101"/>
  <c r="K101"/>
  <c r="I20"/>
  <c r="Q61"/>
  <c r="M61"/>
  <c r="O61"/>
  <c r="K61"/>
  <c r="K21"/>
  <c r="O21"/>
  <c r="Q21"/>
  <c r="M21"/>
  <c r="O17"/>
  <c r="K17"/>
  <c r="Q17"/>
  <c r="M17"/>
  <c r="K97"/>
  <c r="Q97"/>
  <c r="M97"/>
  <c r="O97"/>
  <c r="I16"/>
  <c r="O57"/>
  <c r="Q57"/>
  <c r="M57"/>
  <c r="K57"/>
  <c r="Q102" l="1"/>
  <c r="K102"/>
  <c r="M102"/>
  <c r="O22"/>
  <c r="I31"/>
  <c r="M22"/>
  <c r="K22"/>
  <c r="Q22"/>
  <c r="K98"/>
  <c r="M98"/>
  <c r="Q98"/>
  <c r="O98"/>
  <c r="K58"/>
  <c r="O58"/>
  <c r="Q58"/>
  <c r="M58"/>
  <c r="K100"/>
  <c r="M100"/>
  <c r="Q100"/>
  <c r="O100"/>
  <c r="K18"/>
  <c r="M18"/>
  <c r="O18"/>
  <c r="Q18"/>
  <c r="O60"/>
  <c r="Q60"/>
  <c r="M60"/>
  <c r="K60"/>
  <c r="M99"/>
  <c r="Q99"/>
  <c r="K99"/>
  <c r="O99"/>
  <c r="O16"/>
  <c r="M16"/>
  <c r="Q16"/>
  <c r="K16"/>
  <c r="O56"/>
  <c r="Q56"/>
  <c r="K56"/>
  <c r="M56"/>
  <c r="I71"/>
  <c r="O20"/>
  <c r="K20"/>
  <c r="Q20"/>
  <c r="M20"/>
  <c r="M59"/>
  <c r="O59"/>
  <c r="K59"/>
  <c r="Q59"/>
  <c r="M96"/>
  <c r="Q96"/>
  <c r="K96"/>
  <c r="O96"/>
  <c r="I111"/>
  <c r="H109" s="1"/>
  <c r="O19"/>
  <c r="M19"/>
  <c r="K19"/>
  <c r="Q19"/>
  <c r="H68" l="1"/>
  <c r="H69"/>
  <c r="H19"/>
  <c r="H29"/>
  <c r="O31"/>
  <c r="M31"/>
  <c r="Q31"/>
  <c r="K31"/>
  <c r="K32" s="1"/>
  <c r="H108"/>
  <c r="H107"/>
  <c r="H106"/>
  <c r="H105"/>
  <c r="H104"/>
  <c r="H103"/>
  <c r="H65"/>
  <c r="H67"/>
  <c r="H66"/>
  <c r="H63"/>
  <c r="H64"/>
  <c r="H62"/>
  <c r="H22"/>
  <c r="H18"/>
  <c r="H20"/>
  <c r="H16"/>
  <c r="H27"/>
  <c r="H24"/>
  <c r="H28"/>
  <c r="H23"/>
  <c r="H26"/>
  <c r="H25"/>
  <c r="H17"/>
  <c r="H21"/>
  <c r="H102"/>
  <c r="H101"/>
  <c r="H100"/>
  <c r="H96"/>
  <c r="H97"/>
  <c r="H98"/>
  <c r="H99"/>
  <c r="H61"/>
  <c r="H60"/>
  <c r="H58"/>
  <c r="H59"/>
  <c r="H56"/>
  <c r="H57"/>
  <c r="H55"/>
  <c r="H95"/>
  <c r="M111"/>
  <c r="Q71"/>
  <c r="O71"/>
  <c r="H15"/>
  <c r="Q111"/>
  <c r="K111"/>
  <c r="K71"/>
  <c r="O111"/>
  <c r="M71"/>
  <c r="B7" i="4"/>
  <c r="C19"/>
  <c r="C18"/>
  <c r="C17"/>
  <c r="D15"/>
  <c r="D14"/>
  <c r="D13"/>
  <c r="D12"/>
  <c r="D11"/>
  <c r="B19"/>
  <c r="C30" i="3"/>
  <c r="G23" s="1"/>
  <c r="E26"/>
  <c r="AL25"/>
  <c r="AL27" s="1"/>
  <c r="D25" s="1"/>
  <c r="G25" s="1"/>
  <c r="G26" s="1"/>
  <c r="E25"/>
  <c r="H31" i="2" l="1"/>
  <c r="N31" s="1"/>
  <c r="H71"/>
  <c r="L71" s="1"/>
  <c r="H111"/>
  <c r="N111" s="1"/>
  <c r="M32"/>
  <c r="D16" i="4"/>
  <c r="C20"/>
  <c r="E21" i="3"/>
  <c r="E23"/>
  <c r="N23" s="1"/>
  <c r="F23"/>
  <c r="G20"/>
  <c r="G22"/>
  <c r="G24"/>
  <c r="F20"/>
  <c r="F22"/>
  <c r="F24"/>
  <c r="D26"/>
  <c r="C33" s="1"/>
  <c r="D21" i="4" s="1"/>
  <c r="J32" i="3"/>
  <c r="F21"/>
  <c r="E20"/>
  <c r="E22"/>
  <c r="E24"/>
  <c r="N24" s="1"/>
  <c r="C32"/>
  <c r="J31"/>
  <c r="C31" s="1"/>
  <c r="G21"/>
  <c r="J111" i="2" l="1"/>
  <c r="P71"/>
  <c r="J31"/>
  <c r="P111"/>
  <c r="P31"/>
  <c r="N71"/>
  <c r="J71"/>
  <c r="L31"/>
  <c r="J32"/>
  <c r="L111"/>
  <c r="O32"/>
  <c r="L32"/>
  <c r="N34" i="3"/>
  <c r="N22"/>
  <c r="N20"/>
  <c r="N21"/>
  <c r="N33"/>
  <c r="C34" s="1"/>
  <c r="Q32" i="2" l="1"/>
  <c r="N32"/>
  <c r="N25" i="3"/>
  <c r="K72" i="2" l="1"/>
  <c r="P32"/>
  <c r="M72" l="1"/>
  <c r="J72"/>
  <c r="O72" l="1"/>
  <c r="L72"/>
  <c r="N72" l="1"/>
  <c r="Q72"/>
  <c r="K112" l="1"/>
  <c r="P72"/>
  <c r="M112" l="1"/>
  <c r="J112"/>
  <c r="O112" l="1"/>
  <c r="L112"/>
  <c r="Q112" l="1"/>
  <c r="P112" s="1"/>
  <c r="N112"/>
</calcChain>
</file>

<file path=xl/comments1.xml><?xml version="1.0" encoding="utf-8"?>
<comments xmlns="http://schemas.openxmlformats.org/spreadsheetml/2006/main">
  <authors>
    <author>ENGENHEIRO01  - Alan Pasini</author>
  </authors>
  <commentList>
    <comment ref="B12" authorId="0">
      <text>
        <r>
          <rPr>
            <b/>
            <sz val="9"/>
            <color indexed="81"/>
            <rFont val="Tahoma"/>
            <family val="2"/>
          </rPr>
          <t>INSERIR BDI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b/>
            <sz val="9"/>
            <color indexed="81"/>
            <rFont val="Tahoma"/>
            <family val="2"/>
          </rPr>
          <t>INSERIR BDI DIFERENCIADO
(MATERIAIS E EQUIPAMENTOS)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6" authorId="0">
      <text>
        <r>
          <rPr>
            <sz val="9"/>
            <color indexed="81"/>
            <rFont val="Tahoma"/>
            <family val="2"/>
          </rPr>
          <t>DEFINIR O  BDI</t>
        </r>
      </text>
    </comment>
  </commentList>
</comments>
</file>

<file path=xl/comments2.xml><?xml version="1.0" encoding="utf-8"?>
<comments xmlns="http://schemas.openxmlformats.org/spreadsheetml/2006/main">
  <authors>
    <author>Marcelo Fank</author>
    <author>ENGENHEIRO01  - Alan Pasini</author>
    <author>Eduardo (r. 3449)</author>
  </authors>
  <commentList>
    <comment ref="I1" authorId="0">
      <text>
        <r>
          <rPr>
            <sz val="11"/>
            <color indexed="81"/>
            <rFont val="Tahoma"/>
            <family val="2"/>
          </rPr>
          <t>Preencher nome do municípo e obras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7" authorId="0">
      <text>
        <r>
          <rPr>
            <sz val="11"/>
            <color indexed="81"/>
            <rFont val="Tahoma"/>
            <family val="2"/>
          </rPr>
          <t xml:space="preserve">Marcar um </t>
        </r>
        <r>
          <rPr>
            <b/>
            <sz val="11"/>
            <color indexed="81"/>
            <rFont val="Tahoma"/>
            <family val="2"/>
          </rPr>
          <t>"X"</t>
        </r>
        <r>
          <rPr>
            <sz val="11"/>
            <color indexed="81"/>
            <rFont val="Tahoma"/>
            <family val="2"/>
          </rPr>
          <t xml:space="preserve"> no tipo de tributação.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2" authorId="0">
      <text>
        <r>
          <rPr>
            <sz val="11"/>
            <color indexed="81"/>
            <rFont val="Tahoma"/>
            <family val="2"/>
          </rPr>
          <t>Marcar um "</t>
        </r>
        <r>
          <rPr>
            <b/>
            <sz val="12"/>
            <color indexed="81"/>
            <rFont val="Tahoma"/>
            <family val="2"/>
          </rPr>
          <t>X</t>
        </r>
        <r>
          <rPr>
            <sz val="11"/>
            <color indexed="81"/>
            <rFont val="Tahoma"/>
            <family val="2"/>
          </rPr>
          <t>" no tipo de obra desejada.
OBS: Selecionar apenas uma alternativa.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12" authorId="1">
      <text>
        <r>
          <rPr>
            <b/>
            <u/>
            <sz val="24"/>
            <color indexed="81"/>
            <rFont val="Tahoma"/>
            <family val="2"/>
          </rPr>
          <t>NÃO É NECESSÁRIO APRESENTAR ESSA  MEMÓRIA DE CÁLCULO NA PROPOSTA.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u/>
            <sz val="24"/>
            <color indexed="81"/>
            <rFont val="Tahoma"/>
            <family val="2"/>
          </rPr>
          <t>APENAS O RESUMO DA ABA SEGUINTE.</t>
        </r>
      </text>
    </comment>
    <comment ref="I18" authorId="0">
      <text>
        <r>
          <rPr>
            <sz val="11"/>
            <color indexed="81"/>
            <rFont val="Tahoma"/>
            <family val="2"/>
          </rPr>
          <t>Na coluna em amarelo, inserir dados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1">
      <text>
        <r>
          <rPr>
            <b/>
            <sz val="9"/>
            <color indexed="81"/>
            <rFont val="Tahoma"/>
            <family val="2"/>
          </rPr>
          <t>ENTRAR COM %</t>
        </r>
      </text>
    </comment>
    <comment ref="D21" authorId="1">
      <text>
        <r>
          <rPr>
            <b/>
            <sz val="9"/>
            <color indexed="81"/>
            <rFont val="Tahoma"/>
            <family val="2"/>
          </rPr>
          <t>ENTRAR COM 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21" authorId="2">
      <text>
        <r>
          <rPr>
            <sz val="7"/>
            <color indexed="81"/>
            <rFont val="Tahoma"/>
            <family val="2"/>
          </rPr>
          <t>Em geral os percentuais tributos aplicáveis são 0,65% para PIS e 3% para COFINS.
Para o ISS, deverão ser definidos pelo Tomador, através de declaração informativa, conforme legislação tributária municipal, a base de cálculo e, sobre esta, a respectiva alíquota do ISS, que será um percentual entre 2% e 5%.</t>
        </r>
      </text>
    </comment>
    <comment ref="D22" authorId="1">
      <text>
        <r>
          <rPr>
            <b/>
            <sz val="9"/>
            <color indexed="81"/>
            <rFont val="Tahoma"/>
            <family val="2"/>
          </rPr>
          <t>ENTRAR COM 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1">
      <text>
        <r>
          <rPr>
            <b/>
            <sz val="9"/>
            <color indexed="81"/>
            <rFont val="Tahoma"/>
            <family val="2"/>
          </rPr>
          <t>ENTRAR COM 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1">
      <text>
        <r>
          <rPr>
            <b/>
            <sz val="9"/>
            <color indexed="81"/>
            <rFont val="Tahoma"/>
            <family val="2"/>
          </rPr>
          <t>ENTRAR COM 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24" authorId="2">
      <text>
        <r>
          <rPr>
            <sz val="9"/>
            <color indexed="81"/>
            <rFont val="Tahoma"/>
            <family val="2"/>
          </rPr>
          <t>É possível registrar entre parêntesis a Lei Municipal que dispõe sobre este tributo</t>
        </r>
      </text>
    </comment>
  </commentList>
</comments>
</file>

<file path=xl/comments3.xml><?xml version="1.0" encoding="utf-8"?>
<comments xmlns="http://schemas.openxmlformats.org/spreadsheetml/2006/main">
  <authors>
    <author>Marcelo Fank</author>
    <author>Eduardo (r. 3449)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 xml:space="preserve">ESPAÇO PARA CABEÇALHO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1">
      <text>
        <r>
          <rPr>
            <b/>
            <sz val="9"/>
            <color indexed="81"/>
            <rFont val="Tahoma"/>
            <family val="2"/>
          </rPr>
          <t>Em geral os percentuais tributos aplicáveis são 0,65% para PIS e 3% para COFINS.
Para o ISS, deverão ser definidos pelo Tomador, através de declaração informativa, conforme legislação tributária municipal, a base de cálculo e, sobre esta, a respectiva alíquota do ISS, que será um percentual entre 2% e 5%.</t>
        </r>
      </text>
    </comment>
  </commentList>
</comments>
</file>

<file path=xl/sharedStrings.xml><?xml version="1.0" encoding="utf-8"?>
<sst xmlns="http://schemas.openxmlformats.org/spreadsheetml/2006/main" count="634" uniqueCount="348">
  <si>
    <t>ITEM</t>
  </si>
  <si>
    <t>DESCRIÇÃO</t>
  </si>
  <si>
    <t>UNIDADE</t>
  </si>
  <si>
    <t>QUANT.</t>
  </si>
  <si>
    <t>VALOR UNIT.</t>
  </si>
  <si>
    <t>VALOR UNIT. +BDI</t>
  </si>
  <si>
    <t>TOTAL</t>
  </si>
  <si>
    <t>TOTAL + BDI</t>
  </si>
  <si>
    <t>2.1</t>
  </si>
  <si>
    <t>PREVISTO</t>
  </si>
  <si>
    <t>MÊS 1</t>
  </si>
  <si>
    <t>MÊS 2</t>
  </si>
  <si>
    <t>MÊS 3</t>
  </si>
  <si>
    <t>MÊS 4</t>
  </si>
  <si>
    <t>%</t>
  </si>
  <si>
    <t>VALOR</t>
  </si>
  <si>
    <t xml:space="preserve"> %</t>
  </si>
  <si>
    <t>ACUMULADO</t>
  </si>
  <si>
    <t>MÊS 5</t>
  </si>
  <si>
    <t>MÊS 6</t>
  </si>
  <si>
    <t>MÊS 7</t>
  </si>
  <si>
    <t>MÊS 8</t>
  </si>
  <si>
    <t>REF.</t>
  </si>
  <si>
    <t>1.0</t>
  </si>
  <si>
    <t>2.0</t>
  </si>
  <si>
    <t>3.0</t>
  </si>
  <si>
    <t>3.1</t>
  </si>
  <si>
    <t>4.0</t>
  </si>
  <si>
    <t>4.1</t>
  </si>
  <si>
    <t>MÊS 9</t>
  </si>
  <si>
    <t>MÊS 10</t>
  </si>
  <si>
    <t>MÊS 11</t>
  </si>
  <si>
    <t>MÊS 12</t>
  </si>
  <si>
    <t xml:space="preserve">DATA: </t>
  </si>
  <si>
    <t>Resp. Téc.</t>
  </si>
  <si>
    <t>BDI :</t>
  </si>
  <si>
    <t>EDITAR APENAS CÉLULAS EM AZUL</t>
  </si>
  <si>
    <t>XXX/ XX</t>
  </si>
  <si>
    <t>Cargo - n° registro</t>
  </si>
  <si>
    <t>PLANILHA ORÇAMENTÁRIA - PROPOSTA</t>
  </si>
  <si>
    <t>BDI DIF.:</t>
  </si>
  <si>
    <t>*  UTILIZAR VALORES COM 2 CASAS DECIMAIS APÓS A VÍRGULA</t>
  </si>
  <si>
    <t>PAGINA 1</t>
  </si>
  <si>
    <t>PAGINA 2</t>
  </si>
  <si>
    <t>PAGINA 3</t>
  </si>
  <si>
    <t>*  SELECIONAR A PAGINA OU PAGINAS PARA IMPRESSÃO</t>
  </si>
  <si>
    <t>MODALIDADE N°:</t>
  </si>
  <si>
    <t>Município</t>
  </si>
  <si>
    <t>Nova Esperança do Sul</t>
  </si>
  <si>
    <t>Obra:</t>
  </si>
  <si>
    <t>CÁLCULO B.D.I. (NOVA REGRA)</t>
  </si>
  <si>
    <t>BDI</t>
  </si>
  <si>
    <t>ADM</t>
  </si>
  <si>
    <t>SEGURO E GARANTIA</t>
  </si>
  <si>
    <t>RISCO</t>
  </si>
  <si>
    <t>DESPESAS</t>
  </si>
  <si>
    <t>LUCRO</t>
  </si>
  <si>
    <t>1 Q</t>
  </si>
  <si>
    <t>MEDIO</t>
  </si>
  <si>
    <t>3 Q</t>
  </si>
  <si>
    <t>ONERADO</t>
  </si>
  <si>
    <t>Considerada tributação integral</t>
  </si>
  <si>
    <t>DESONERADO</t>
  </si>
  <si>
    <t>x</t>
  </si>
  <si>
    <t>Reduzido 2% da tributação para enquadrar</t>
  </si>
  <si>
    <t>CONSTRUÇÃO DE EDIFÍCIOS</t>
  </si>
  <si>
    <t>TIPO DE OBRA</t>
  </si>
  <si>
    <t>CONSTRUÇÃO DE RODOVIAS E FERROVIAS</t>
  </si>
  <si>
    <t>CONSTRUÇÃO DE REDES DE ABASTECIMENTO DE ÁGUA, COLETA DE ESGOTO E CONSTRUÇÕES CORRELATAS</t>
  </si>
  <si>
    <t>CONSTRUÇÃO E MANUTENÇÃO DE ESTAÇÕES E REDES DE DISTRIBUIÇÃO DE ENERGIA ELÉTRICA</t>
  </si>
  <si>
    <t>OBRAS PORTUÁRIAS, MARÍTIMAS E FLUVIAIS</t>
  </si>
  <si>
    <t>FORNECIMENTO DE MATERIAIS E EQUIPAMENTOS</t>
  </si>
  <si>
    <t>CÁLCULO DO BDI</t>
  </si>
  <si>
    <t>VALORES BASE</t>
  </si>
  <si>
    <t>1 QUARTIL</t>
  </si>
  <si>
    <t>MÉDIO</t>
  </si>
  <si>
    <t>3 QUARTIL</t>
  </si>
  <si>
    <t>Administração Central</t>
  </si>
  <si>
    <t>Seguro e Garantia</t>
  </si>
  <si>
    <t>TRIBUTOS</t>
  </si>
  <si>
    <t>Risco</t>
  </si>
  <si>
    <t xml:space="preserve">PIS </t>
  </si>
  <si>
    <t>Despesas Financeiras</t>
  </si>
  <si>
    <t>COFINS</t>
  </si>
  <si>
    <t xml:space="preserve">Lucro </t>
  </si>
  <si>
    <t>ISSQN Lei Municipal 811/2003 (Código Tributário Municipal)</t>
  </si>
  <si>
    <t>Tributos (Preencher quadro ao lado)</t>
  </si>
  <si>
    <t xml:space="preserve">Sobre receita bruta
(caso da desoneração) </t>
  </si>
  <si>
    <t>VERIFICAÇÃO</t>
  </si>
  <si>
    <t>LIMITE MÍNIMO BDI</t>
  </si>
  <si>
    <t>LIMITE MÁXIMO BDI</t>
  </si>
  <si>
    <t>BDI CALCULADO</t>
  </si>
  <si>
    <t>PLANILHA NÃO HOMOLOGADA PELA CAIXA ECONÔMICA FEDERAL</t>
  </si>
  <si>
    <t xml:space="preserve">Declaramos, para devidos fins, que a composição analítica do BDI utilizada na </t>
  </si>
  <si>
    <t>Planilha Orçamentária proposta para a obra</t>
  </si>
  <si>
    <t>na cidade de</t>
  </si>
  <si>
    <t>/ RS, foi:</t>
  </si>
  <si>
    <t>Composição Analítica BDI</t>
  </si>
  <si>
    <t>Administração Central (AC)</t>
  </si>
  <si>
    <t>Seguro e Garantia (S + G)</t>
  </si>
  <si>
    <t xml:space="preserve">Risco (R) </t>
  </si>
  <si>
    <t>Despesas Financeiras (DF)</t>
  </si>
  <si>
    <t>Lucro (L)</t>
  </si>
  <si>
    <t xml:space="preserve">Tributos ( I ) </t>
  </si>
  <si>
    <t>BDI total</t>
  </si>
  <si>
    <t>Fórmula Acórdão 2622/2013 – TCU:</t>
  </si>
  <si>
    <t>OBS:</t>
  </si>
  <si>
    <t>O detalhamento de encargos sociais atende ao estabelecido no SINAPI - RS para mão-de-obra horista e mensalista</t>
  </si>
  <si>
    <t>2.2</t>
  </si>
  <si>
    <t>COD.</t>
  </si>
  <si>
    <t>5.0</t>
  </si>
  <si>
    <t>5.1</t>
  </si>
  <si>
    <t>5.2</t>
  </si>
  <si>
    <t>5.3</t>
  </si>
  <si>
    <t>6.0</t>
  </si>
  <si>
    <t>6.1</t>
  </si>
  <si>
    <t>7.0</t>
  </si>
  <si>
    <t>7.1</t>
  </si>
  <si>
    <t>7.2</t>
  </si>
  <si>
    <t>7.3</t>
  </si>
  <si>
    <t>8.0</t>
  </si>
  <si>
    <t>8.1</t>
  </si>
  <si>
    <t>8.2</t>
  </si>
  <si>
    <t>1.1</t>
  </si>
  <si>
    <t>Empresa</t>
  </si>
  <si>
    <t>Documento - n°</t>
  </si>
  <si>
    <t>5.4</t>
  </si>
  <si>
    <t>CRONOGRAMA FÍSICO FINANCEIRO</t>
  </si>
  <si>
    <t>X</t>
  </si>
  <si>
    <t>4.2</t>
  </si>
  <si>
    <t>4.3</t>
  </si>
  <si>
    <t>4.4</t>
  </si>
  <si>
    <t>4.5</t>
  </si>
  <si>
    <t>4.6</t>
  </si>
  <si>
    <t>4.7</t>
  </si>
  <si>
    <t>4.8</t>
  </si>
  <si>
    <t>5.5</t>
  </si>
  <si>
    <t>5.6</t>
  </si>
  <si>
    <t>6.2</t>
  </si>
  <si>
    <t>7.4</t>
  </si>
  <si>
    <t>7.5</t>
  </si>
  <si>
    <t>9.0</t>
  </si>
  <si>
    <t>9.1</t>
  </si>
  <si>
    <t>9.2</t>
  </si>
  <si>
    <t>9.3</t>
  </si>
  <si>
    <t>10.0</t>
  </si>
  <si>
    <t>10.1</t>
  </si>
  <si>
    <t>10.2</t>
  </si>
  <si>
    <t>10.3</t>
  </si>
  <si>
    <t>11.0</t>
  </si>
  <si>
    <t>12.0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</si>
  <si>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</si>
  <si>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</si>
  <si>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</si>
  <si>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</si>
  <si>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</si>
  <si>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</si>
  <si>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</si>
  <si>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</si>
  <si>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</si>
  <si>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12.1</t>
  </si>
  <si>
    <t>12.2</t>
  </si>
  <si>
    <t>12.3</t>
  </si>
  <si>
    <t>12.4</t>
  </si>
  <si>
    <t>13.0</t>
  </si>
  <si>
    <t>13.1</t>
  </si>
  <si>
    <t>13.2</t>
  </si>
  <si>
    <t>14.0</t>
  </si>
  <si>
    <t>14.1</t>
  </si>
  <si>
    <t>14.2</t>
  </si>
  <si>
    <t>14.3</t>
  </si>
  <si>
    <t>14.4</t>
  </si>
  <si>
    <t>MOBILIZAÇÃO E DESMOBILIZAÇÃO</t>
  </si>
  <si>
    <t>ADMINISTRAÇÃO LOCAL</t>
  </si>
  <si>
    <t>MESTRE DE OBRAS COM ENCARGOS COMPLEMENTARES</t>
  </si>
  <si>
    <t>ENGENHEIRO CIVIL DE OBRA PLENO COM ENCARGOS COMPLEMENTARES</t>
  </si>
  <si>
    <t>SERVIÇOS PRELIMINARES</t>
  </si>
  <si>
    <t>LOCAÇÃO CONVENCIONAL DE OBRA, UTILIZANDO GABARITO DE TÁBUAS CORRIDAS PONTALETADAS A CADA 2,00M - 2 UTILIZAÇÕES. AF_03/2024</t>
  </si>
  <si>
    <t>FUNDAÇÕES (ESTACAS E VIGA BALDRAME)</t>
  </si>
  <si>
    <t>ESCAVAÇÃO MANUAL PARA VIGA BALDRAME OU SAPATA CORRIDA (INCLUINDO ESCAVAÇÃO PARA COLOCAÇÃO DE FÔRMAS). AF_01/2024</t>
  </si>
  <si>
    <t>CONCRETO FCK = 25MPA, TRAÇO 1:2,3:2,7 (EM MASSA SECA DE CIMENTO/ AREIA MÉDIA/ BRITA 1) - PREPARO MECÂNICO COM BETONEIRA 400 L. AF_05/2021</t>
  </si>
  <si>
    <t>LANÇAMENTO COM USO DE BALDES, ADENSAMENTO E ACABAMENTO DE CONCRETO EM ESTRUTURAS. AF_02/2022</t>
  </si>
  <si>
    <t>FABRICAÇÃO, MONTAGEM E DESMONTAGEM DE FÔRMA PARA VIGA BALDRAME, EM MADEIRA SERRADA, E=25 MM, 1 UTILIZAÇÃO. AF_01/2024</t>
  </si>
  <si>
    <t>ARMAÇÃO DE PILAR OU VIGA DE ESTRUTURA CONVENCIONAL DE CONCRETO ARMADO UTILIZANDO AÇO CA-60 DE 5,0 MM - MONTAGEM. AF_06/2022</t>
  </si>
  <si>
    <t>ARMAÇÃO DE PILAR OU VIGA DE ESTRUTURA CONVENCIONAL DE CONCRETO ARMADO UTILIZANDO AÇO CA-50 DE 10,0 MM - MONTAGEM. AF_06/2022</t>
  </si>
  <si>
    <t>REATERRO MANUAL DE VALAS, COM COMPACTADOR DE SOLOS DE PERCUSSÃO. AF_08/2023</t>
  </si>
  <si>
    <t>IMPERMEABILIZAÇÃO DE SUPERFÍCIE COM EMULSÃO ASFÁLTICA, 2 DEMÃOS. AF_09/2023</t>
  </si>
  <si>
    <t>ALVENARIAS</t>
  </si>
  <si>
    <t>ALVENARIA DE VEDAÇÃO DE BLOCOS CERÂMICOS FURADOS NA HORIZONTAL DE 14X19X39 CM (ESPESSURA 14 CM) E ARGAMASSA DE ASSENTAMENTO COM PREPARO EM BETONEIRA. AF_12/2021</t>
  </si>
  <si>
    <t>PISO</t>
  </si>
  <si>
    <t>LASTRO COM MATERIAL GRANULAR, APLICADO EM PISOS OU LAJES SOBRE SOLO, ESPESSURA DE *5 CM*. AF_01/2024</t>
  </si>
  <si>
    <t>IMPERMEABILIZAÇÃO DE SUPERFÍCIE COM ARGAMASSA DE CIMENTO E AREIA, COM ADITIVO IMPERMEABILIZANTE, E = 1,5CM. AF_09/2023</t>
  </si>
  <si>
    <t>REVESTIMENTOS</t>
  </si>
  <si>
    <t>MASSA ÚNICA, EM ARGAMASSA TRAÇO 1:2:8, PREPARO MECÂNICO, APLICADA MANUALMENTE EM PAREDES INTERNAS DE AMBIENTES COM ÁREA ENTRE 5M² E 10M², E = 10MM, COM TALISCAS. AF_03/2024</t>
  </si>
  <si>
    <t>COBERTURA E FORRO</t>
  </si>
  <si>
    <t>TELHAMENTO COM TELHA DE AÇO/ALUMÍNIO E = 0,5 MM, COM ATÉ 2 ÁGUAS, INCLUSO IÇAMENTO. AF_07/2019</t>
  </si>
  <si>
    <t>CALHA EM CHAPA DE AÇO GALVANIZADO NÚMERO 24, DESENVOLVIMENTO DE 100 CM, INCLUSO TRANSPORTE VERTICAL. AF_07/2019</t>
  </si>
  <si>
    <t>ESQUADRIAS E VIDROS</t>
  </si>
  <si>
    <t>INSTALAÇÕES ELÉTRICAS</t>
  </si>
  <si>
    <t>CABO DE COBRE FLEXÍVEL ISOLADO, 6 MM², ANTI-CHAMA 450/750 V, PARA CIRCUITOS TERMINAIS - FORNECIMENTO E INSTALAÇÃO. AF_03/2023</t>
  </si>
  <si>
    <t>CABO DE COBRE FLEXÍVEL ISOLADO, 4 MM², ANTI-CHAMA 0,6/1,0 KV, PARA CIRCUITOS TERMINAIS - FORNECIMENTO E INSTALAÇÃO. AF_03/2023</t>
  </si>
  <si>
    <t>DISJUNTOR MONOPOLAR TIPO DIN, CORRENTE NOMINAL DE 20A - FORNECIMENTO E INSTALAÇÃO. AF_07/2025</t>
  </si>
  <si>
    <t>INSTALAÇÕES HIDRÁULICAS</t>
  </si>
  <si>
    <t>JOELHO 90 GRAUS, PVC, SERIE R, ÁGUA PLUVIAL, DN 150 MM, JUNTA ELÁSTICA, FORNECIDO E INSTALADO EM CONDUTORES VERTICAIS DE ÁGUAS PLUVIAIS. AF_06/2022</t>
  </si>
  <si>
    <t>LOUÇAS E METAIS</t>
  </si>
  <si>
    <t>PINTURA</t>
  </si>
  <si>
    <t>PREPARO DE SUPERFÍCIE COM LIXAMENTO DE
PAREDES E TETOS</t>
  </si>
  <si>
    <t>PREPARO DE PAREDES COM FUNDO PREPARADOR/
SELADOR</t>
  </si>
  <si>
    <t>PINTURA LÁTEX ACRÍLICA PREMIUM, APLICAÇÃO MANUAL EM PAREDES, DUAS DEMÃOS. AF_04/2023</t>
  </si>
  <si>
    <t>5.7</t>
  </si>
  <si>
    <t>UNID</t>
  </si>
  <si>
    <t>H</t>
  </si>
  <si>
    <t>M</t>
  </si>
  <si>
    <t>M2</t>
  </si>
  <si>
    <t>M3</t>
  </si>
  <si>
    <t>KG</t>
  </si>
  <si>
    <t>UN</t>
  </si>
  <si>
    <t xml:space="preserve">UN    </t>
  </si>
  <si>
    <t>COMP.</t>
  </si>
  <si>
    <t>SINAPI</t>
  </si>
  <si>
    <t>SBC</t>
  </si>
  <si>
    <t>PROJETO: REFORMA DOS SANITÁRIOS DA PRAÇA</t>
  </si>
  <si>
    <t>LOCAL: PRAÇA MAURO LOVATO, BAIRRO CENTRO</t>
  </si>
  <si>
    <t>4.9</t>
  </si>
  <si>
    <t>6.3</t>
  </si>
  <si>
    <t>6.4</t>
  </si>
  <si>
    <t>7.6</t>
  </si>
  <si>
    <t>7.7</t>
  </si>
  <si>
    <t>8.3</t>
  </si>
  <si>
    <t>8.4</t>
  </si>
  <si>
    <t>8.5</t>
  </si>
  <si>
    <t>8.6</t>
  </si>
  <si>
    <t>9.4</t>
  </si>
  <si>
    <t>9.5</t>
  </si>
  <si>
    <t>9.6</t>
  </si>
  <si>
    <t>10.4</t>
  </si>
  <si>
    <t>10.5</t>
  </si>
  <si>
    <t>10.6</t>
  </si>
  <si>
    <t>12.5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</si>
  <si>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</si>
  <si>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</si>
  <si>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</si>
  <si>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</si>
  <si>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</si>
  <si>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</si>
  <si>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</si>
  <si>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</si>
  <si>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12.14</t>
  </si>
  <si>
    <t>12.15</t>
  </si>
  <si>
    <t>12.16</t>
  </si>
  <si>
    <t>12.17</t>
  </si>
  <si>
    <t>12.18</t>
  </si>
  <si>
    <t>12.19</t>
  </si>
  <si>
    <t>12.20</t>
  </si>
  <si>
    <t>12.21</t>
  </si>
  <si>
    <t>12.22</t>
  </si>
  <si>
    <t>12.23</t>
  </si>
  <si>
    <t>12.24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</si>
  <si>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</si>
  <si>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</si>
  <si>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</si>
  <si>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</si>
  <si>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</si>
  <si>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</si>
  <si>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</si>
  <si>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</si>
  <si>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</si>
  <si>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</si>
  <si>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</si>
  <si>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</si>
  <si>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15.1</t>
  </si>
  <si>
    <t>15.2</t>
  </si>
  <si>
    <t>15.0</t>
  </si>
  <si>
    <t>ESTACA ESCAVADA MECANICAMENTE, SEM FLUIDO ESTABILIZANTE, COM 25CM DE DIÂMETRO, CONCRETO LANÇADO MANUALMENTE (EXCLUSIVE MOBILIZAÇÃO E DESMOBILIZAÇÃO). AF_01/2020</t>
  </si>
  <si>
    <t>ARMAÇÃO DE SAPATA ISOLADA, VIGA BALDRAME E SAPATA CORRIDA UTILIZANDO AÇO CA-60 DE 5 MM - MONTAGEM. AF_01/2024</t>
  </si>
  <si>
    <t>ARMAÇÃO DE SAPATA ISOLADA, VIGA BALDRAME E SAPATA CORRIDA UTILIZANDO AÇO CA-50 DE 10 MM - MONTAGEM. AF_01/2024</t>
  </si>
  <si>
    <t>ESTRUTURAS (PILARES, VIGAS E LAJE)</t>
  </si>
  <si>
    <t>ARMAÇÃO DE PILAR OU VIGA DE ESTRUTURA CONVENCIONAL DE CONCRETO ARMADO UTILIZANDO AÇO CA-50 DE 8,0 MM - MONTAGEM. AF_06/2022</t>
  </si>
  <si>
    <t>LAJE PRÉ-MOLDADA UNIDIRECIONAL, BIAPOIADA, PARA FORRO, ENCHIMENTO EM CERÂMICA, VIGOTA CONVENCIONAL, ALTURA TOTAL DA LAJE "LT" = 12 CM (ENCHIMENTO+CAPA) = (8+4). AF_08/2025</t>
  </si>
  <si>
    <t>ALVENARIA DE VEDAÇÃO DE BLOCOS CERÂMICOS MACIÇOS DE 5X10X20CM (ESPESSURA 10CM) E ARGAMASSA DE ASSENTAMENTO COM PREPARO EM BETONEIRA. AF_05/2020</t>
  </si>
  <si>
    <t>VERGA MOLDADA IN LOCO EM CONCRETO, ESPESSURA DE *10* CM. AF_03/2024</t>
  </si>
  <si>
    <t>CONTRAVERGA MOLDADA IN LOCO EM CONCRETO, ESPESSURA DE *10* CM. AF_03/2024</t>
  </si>
  <si>
    <t>REVESTIMENTO CERÂMICO PARA PISO COM PLACAS TIPO ESMALTADA DE DIMENSÕES 80X80 CM APLICADA EM AMBIENTES DE ÁREA MAIOR QUE 10 M². AF_02/2023_PE</t>
  </si>
  <si>
    <t>REVESTIMENTO CERÂMICO PARA PISO COM PLACAS TIPO ESMALTADA DE DIMENSÕES 80X80 CM APLICADA EM AMBIENTES DE ÁREA MENOR QUE 5 M². AF_02/2023_PE</t>
  </si>
  <si>
    <t>SOLEIRA EM GRANITO, LARGURA 15 CM, ESPESSURA 2,0 CM. AF_09/2020</t>
  </si>
  <si>
    <t>CHAPISCO APLICADO EM ALVENARIA (COM PRESENÇA DE VÃOS) E ESTRUTURAS DE CONCRETO DE FACHADA, COM COLHER DE PEDREIRO. ARGAMASSA TRAÇO 1:3 COM PREPARO MANUAL. AF_10/2022</t>
  </si>
  <si>
    <t>REVESTIMENTO CERÂMICO PARA PAREDES INTERNAS COM PLACAS TIPO ESMALTADA DE DIMENSÕES 60X60 CM APLICADAS NA ALTURA INTEIRA DAS PAREDES. AF_02/2023_PE</t>
  </si>
  <si>
    <t>CHAPISCO APLICADO NO TETO OU EM ESTRUTURA, COM DESEMPENADEIRA DENTADA. ARGAMASSA INDUSTRIALIZADA COM PREPARO MANUAL. AF_10/2022</t>
  </si>
  <si>
    <t>MASSA ÚNICA, EM ARGAMASSA TRAÇO 1:2:8, PREPARO MECÂNICO, APLICADA MANUALMENTE EM TETO, E = 10MM, COM TALISCAS. AF_03/2024</t>
  </si>
  <si>
    <t>PEITORIL LINEAR EM GRANITO OU MÁRMORE, L = 15CM, ASSENTADO COM ARGAMASSA 1:6 COM ADITIVO. AF_11/2020</t>
  </si>
  <si>
    <t>TRAMA DE AÇO COMPOSTA POR TERÇAS PARA TELHADOS DE ATÉ 2 ÁGUAS PARA TELHA ONDULADA DE FIBROCIMENTO, METÁLICA, PLÁSTICA OU TERMOACÚSTICA, INCLUSO TRANSPORTE VERTICAL. AF_07/2019</t>
  </si>
  <si>
    <t>FABRICAÇÃO E INSTALAÇÃO DE MEIA TESOURA DE MADEIRA NÃO APARELHADA, COM VÃO DE 6 M, PARA TELHA ONDULADA DE FIBROCIMENTO, ALUMÍNIO, PLÁSTICA OU TERMOACÚSTICA, INCLUSO IÇAMENTO. AF_07/2019</t>
  </si>
  <si>
    <t>RUFO EM CHAPA DE AÇO GALVANIZADO NÚMERO 24, CORTE DE 25 CM, INCLUSO TRANSPORTE VERTICAL. AF_07/2019</t>
  </si>
  <si>
    <t xml:space="preserve"> CHAPIM DE CONCRETO</t>
  </si>
  <si>
    <t>PORTA DE ALUMÍNIO DE ABRIR COM LAMBRI, COM GUARNIÇÃO, FIXAÇÃO COM PARAFUSOS - FORNECIMENTO E INSTALAÇÃO. AF_12/2019</t>
  </si>
  <si>
    <t>FECHADURA DE EMBUTIR COM CILINDRO, EXTERNA, COMPLETA, ACABAMENTO PADRÃO MÉDIO, INCLUSO EXECUÇÃO DE FURO - FORNECIMENTO E INSTALAÇÃO. AF_12/2019</t>
  </si>
  <si>
    <t>PORTA PIVOTANTE DE VIDRO TEMPERADO JATEADO, 70X210 CM, ESPESSURA 10 MM, INCLUSIVE ACESSÓRIOS. AF_01/2021</t>
  </si>
  <si>
    <t xml:space="preserve">DIVISÓRIA FIXA EM VIDRO TEMPERADO JATEADO, 10 MM, SEM ABERTURA. AF_01/2021_PS
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</si>
  <si>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</si>
  <si>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t>
  </si>
  <si>
    <t>ELETRODUTO FLEXÍVEL CORRUGADO REFORÇADO, PVC, DN 25 MM (3/4"), PARA CIRCUITOS TERMINAIS, INSTALADO EM LAJE - FORNECIMENTO E INSTALAÇÃO. AF_03/2023</t>
  </si>
  <si>
    <t xml:space="preserve"> LUMINARIA DE EMBUTIR PLAFON 18W LED BRANCO FRIO 
22,5x22,5</t>
  </si>
  <si>
    <t xml:space="preserve"> LUMINARIA PAINEL PLAFON LED 12W 3000K 17cm BRILIA 
438237</t>
  </si>
  <si>
    <t>QUADRO DE DISTRIBUIÇÃO DE ENERGIA EM PVC, DE EMBUTIR, SEM BARRAMENTO, PARA 3 DISJUNTORES - FORNECIMENTO E INSTALAÇÃO. AF_07/2025</t>
  </si>
  <si>
    <t>COMPOSIÇÃO PARAMÉTRICA DE PONTO ELÉTRICO DE TOMADA DE USO GERAL 2P+T (10A/250V) EM EDIFÍCIO RESIDENCIAL COM ELETRODUTO EMBUTIDO EM RASGOS NAS PAREDES, INCLUSO TOMADA, ELETRODUTO, CABO, RASGO, QUEBRA E CHUMBAMENTO. AF_11/2022</t>
  </si>
  <si>
    <t>COMPOSIÇÃO PARAMÉTRICA DE PONTO ELÉTRICO DE ILUMINAÇÃO, COM INTERRUPTOR SIMPLES, EM EDIFÍCIO RESIDENCIAL COM ELETRODUTO EMBUTIDO EM RASGOS NAS PAREDES, INCLUSO TOMADA, ELETRODUTO, CABO, RASGO E CHUMBAMENTO (SEM LUMINÁRIA E LÂMPADA). AF_11/2022</t>
  </si>
  <si>
    <t>PONTO DE CONSUMO TERMINAL DE ÁGUA FRIA (SUBRAMAL) COM TUBULAÇÃO DE PVC, DN 25 MM, INSTALADO EM RAMAL DE ÁGUA, INCLUSOS RASGO E CHUMBAMENTO EM ALVENARIA. AF_12/2014</t>
  </si>
  <si>
    <t>TUBO, PVC, SOLDÁVEL, DE 25MM, INSTALADO EM PRUMADA DE ÁGUA - FORNECIMENTO E INSTALAÇÃO. AF_06/2022</t>
  </si>
  <si>
    <t>TUBO PVC, SERIE NORMAL, ESGOTO PREDIAL, DN 100 MM, FORNECIDO E INSTALADO EM RAMAL DE DESCARGA OU RAMAL DE ESGOTO SANITÁRIO. AF_08/2022</t>
  </si>
  <si>
    <t>TUBO PVC, SERIE NORMAL, ESGOTO PREDIAL, DN 40 MM, FORNECIDO E INSTALADO EM RAMAL DE DESCARGA OU RAMAL DE ESGOTO SANITÁRIO. AF_08/2022</t>
  </si>
  <si>
    <t>TUBO PVC, SERIE NORMAL, ESGOTO PREDIAL, DN 50 MM, FORNECIDO E INSTALADO EM RAMAL DE DESCARGA OU RAMAL DE ESGOTO SANITÁRIO. AF_08/2022</t>
  </si>
  <si>
    <t>TUBO PVC, SÉRIE R, ÁGUA PLUVIAL, DN 150 MM, FORNECIDO E INSTALADO EM CONDUTORES VERTICAIS DE ÁGUAS PLUVIAIS. AF_06/2022</t>
  </si>
  <si>
    <t>JOELHO 90 GRAUS, PVC, SOLDÁVEL, DN 25MM, INSTALADO EM RAMAL OU SUB-RAMAL DE ÁGUA - FORNECIMENTO E INSTALAÇÃO. AF_06/2022</t>
  </si>
  <si>
    <t>TE, PVC, SOLDÁVEL, DN 25MM, INSTALADO EM RAMAL OU SUB-RAMAL DE ÁGUA - FORNECIMENTO E INSTALAÇÃO. AF_06/2022</t>
  </si>
  <si>
    <t>JOELHO 90 GRAUS, PVC, SERIE NORMAL, ESGOTO PREDIAL, DN 40 MM, JUNTA SOLDÁVEL, FORNECIDO E INSTALADO EM RAMAL DE DESCARGA OU RAMAL DE ESGOTO SANITÁRIO. AF_08/2022</t>
  </si>
  <si>
    <t>JOELHO 90 GRAUS, PVC, SERIE NORMAL, ESGOTO PREDIAL, DN 50 MM, JUNTA ELÁSTICA, FORNECIDO E INSTALADO EM RAMAL DE DESCARGA OU RAMAL DE ESGOTO SANITÁRIO. AF_08/2022</t>
  </si>
  <si>
    <t>JOELHO 90 GRAUS, PVC, SERIE NORMAL, ESGOTO PREDIAL, DN 100 MM, JUNTA ELÁSTICA, FORNECIDO E INSTALADO EM RAMAL DE DESCARGA OU RAMAL DE ESGOTO SANITÁRIO. AF_08/2022</t>
  </si>
  <si>
    <t>JOELHO 45 GRAUS, PVC, SERIE NORMAL, ESGOTO PREDIAL, DN 40 MM, JUNTA SOLDÁVEL, FORNECIDO E INSTALADO EM RAMAL DE DESCARGA OU RAMAL DE ESGOTO SANITÁRIO. AF_08/2022</t>
  </si>
  <si>
    <t>JOELHO 45 GRAUS, PVC, SERIE NORMAL, ESGOTO PREDIAL, DN 100 MM, JUNTA ELÁSTICA, FORNECIDO E INSTALADO EM RAMAL DE DESCARGA OU RAMAL DE ESGOTO SANITÁRIO. AF_08/2022</t>
  </si>
  <si>
    <t>JUNÇÃO SIMPLES, PVC, SERIE NORMAL, ESGOTO PREDIAL, DN 40 MM, JUNTA SOLDÁVEL, FORNECIDO E INSTALADO EM RAMAL DE DESCARGA OU RAMAL DE ESGOTO SANITÁRIO. AF_08/2022</t>
  </si>
  <si>
    <t>JUNÇÃO DE REDUÇÃO INVERTIDA, PVC, SÉRIE NORMAL, ESGOTO PREDIAL, DN 100 X 50 MM, JUNTA ELÁSTICA, FORNECIDO E INSTALADO EM PRUMADA DE ESGOTO SANITÁRIO OU VENTILAÇÃO. AF_08/2022</t>
  </si>
  <si>
    <t>JUNÇÃO SIMPLES, PVC, SERIE NORMAL, ESGOTO PREDIAL, DN 100 X 100 MM, JUNTA ELÁSTICA, FORNECIDO E INSTALADO EM RAMAL DE DESCARGA OU RAMAL DE ESGOTO SANITÁRIO. AF_08/2022</t>
  </si>
  <si>
    <t>TE, PVC, SERIE NORMAL, ESGOTO PREDIAL, DN 50 X 50 MM, JUNTA ELÁSTICA, FORNECIDO E INSTALADO EM PRUMADA DE ESGOTO SANITÁRIO OU VENTILAÇÃO. AF_08/2022</t>
  </si>
  <si>
    <t>TANQUE SÉPTICO RETANGULAR, EM ALVENARIA COM TIJOLOS CERÂMICOS MACIÇOS, DIMENSÕES INTERNAS: 1,4 X 3,2 X H=1,8 M, VOLUME ÚTIL: 6272 L (PARA 32 CONTRIBUINTES). AF_12/2020</t>
  </si>
  <si>
    <t>SUMIDOURO (3,0X1,5X1,5M) EM ALVENARIA DE BLOCOS CERÂMICOS MACIÇOS, TAMPA DE CONCRETO ESP. 12CM, FUNDO EM LASTRO DE BRITA ESP. DE 5 CM</t>
  </si>
  <si>
    <t>RALO SIFONADO REDONDO, PVC, DN 100 X 40 MM, JUNTA SOLDÁVEL, FORNECIDO E INSTALADO EM RAMAL DE DESCARGA OU EM RAMAL DE ESGOTO SANITÁRIO. AF_08/2022</t>
  </si>
  <si>
    <t>SIFÃO DO TIPO GARRAFA/COPO EM PVC 1.1/4 X 1.1/2" - FORNECIMENTO E INSTALAÇÃO. AF_01/2020</t>
  </si>
  <si>
    <t>VÁLVULA EM PLÁSTICO CROMADO TIPO AMERICANA 3.1/2" X 1.1/2" SEM ADAPTADOR PARA PIA - FORNECIMENTO E INSTALAÇÃO. AF_01/2020</t>
  </si>
  <si>
    <t>ENGATE/RABICHO FLEXIVEL PLASTICO (PVC OU ABS) BRANCO 1/2" X 40 CM</t>
  </si>
  <si>
    <t>VASO SANITÁRIO SIFONADO COM CAIXA ACOPLADA LOUÇA BRANCA - FORNECIMENTO E INSTALAÇÃO. AF_01/2020</t>
  </si>
  <si>
    <t>LAVATORIO DE CANTO OVAL 34x42x34cm CELITE COM METAIS</t>
  </si>
  <si>
    <t>LAVATÓRIO LOUÇA BRANCA COM COLUNA, 45 X 55CM OU EQUIVALENTE, PADRÃO MÉDIO - FORNECIMENTO E INSTALAÇÃO. AF_01/2020</t>
  </si>
  <si>
    <t>TORNEIRA CROMADA DE MESA PARA LAVATORIO, TIPO MONOCOMANDO. AF_01/2020</t>
  </si>
  <si>
    <t>ASSENTO SANITÁRIO CONVENCIONAL - FORNECIMENTO E INSTALACAO. AF_01/2020</t>
  </si>
  <si>
    <t>PAPELEIRA DE PAREDE EM METAL CROMADO SEM TAMPA, INCLUSO FIXAÇÃO. AF_01/2020</t>
  </si>
  <si>
    <t>REGISTRO DE GAVETA BRUTO, LATÃO, ROSCÁVEL, 1/2", COM ACABAMENTO E CANOPLA CROMADOS - FORNECIMENTO E INSTALAÇÃO. AF_08/2021</t>
  </si>
  <si>
    <t>REGISTRO DE PRESSÃO BRUTO, LATÃO, ROSCÁVEL, 1/2", COM ACABAMENTO E CANOPLA CROMADOS - FORNECIMENTO E INSTALAÇÃO. AF_08/2021</t>
  </si>
  <si>
    <t>PUXADOR PARA PCD, FIXADO NA PORTA - FORNECIMENTO E INSTALAÇÃO. AF_01/2020</t>
  </si>
  <si>
    <t>BARRA DE APOIO RETA, EM ALUMINIO, COMPRIMENTO 60 CM, FIXADA NA PAREDE - FORNECIMENTO E INSTALAÇÃO. AF_01/2020</t>
  </si>
  <si>
    <t>BARRA DE APOIO RETA, EM ALUMINIO, COMPRIMENTO 80 CM, FIXADA NA PAREDE - FORNECIMENTO E INSTALAÇÃO. AF_01/2020</t>
  </si>
  <si>
    <t xml:space="preserve"> TAMPO/FRALDARIO GRANITO AQUALUX W.C.FEMININO  </t>
  </si>
  <si>
    <t>SABONETEIRA PLASTICA TIPO DISPENSER PARA SABONETE LIQUIDO COM RESERVATORIO 800 A 1500 ML, INCLUSO FIXAÇÃO. AF_01/2020</t>
  </si>
  <si>
    <t xml:space="preserve"> PORTA-PAPEL TOALHA CAIXA DE ALUMINIO</t>
  </si>
  <si>
    <t>PINTURA LÁTEX ACRÍLICA PREMIUM, APLICAÇÃO MANUAL EM TETO, DUAS DEMÃOS. AF_04/2023</t>
  </si>
  <si>
    <t>SERVIÇOS COMPLEMENTARES</t>
  </si>
  <si>
    <t xml:space="preserve"> ESPELHO EM CRISTAL INCOLOR 4mm SOBRE PAINEL 
COMPENSADO 16mm  </t>
  </si>
  <si>
    <t xml:space="preserve"> PLACA EM ALUMINIO COM BRAILLE 19x19cm BANHEIRO</t>
  </si>
  <si>
    <t>REFORMA DOS SANITÁRIOS DA PRAÇA</t>
  </si>
</sst>
</file>

<file path=xl/styles.xml><?xml version="1.0" encoding="utf-8"?>
<styleSheet xmlns="http://schemas.openxmlformats.org/spreadsheetml/2006/main">
  <numFmts count="6">
    <numFmt numFmtId="44" formatCode="_-&quot;R$&quot;\ * #,##0.00_-;\-&quot;R$&quot;\ * #,##0.00_-;_-&quot;R$&quot;\ * &quot;-&quot;??_-;_-@_-"/>
    <numFmt numFmtId="164" formatCode="_-[$R$-416]\ * #,##0.00_-;\-[$R$-416]\ * #,##0.00_-;_-[$R$-416]\ * \-??_-;_-@_-"/>
    <numFmt numFmtId="165" formatCode="_-* #,##0.00_-;\-* #,##0.00_-;_-* \-??_-;_-@_-"/>
    <numFmt numFmtId="166" formatCode="_-&quot;R$ &quot;* #,##0.00_-;&quot;-R$ &quot;* #,##0.00_-;_-&quot;R$ &quot;* \-??_-;_-@_-"/>
    <numFmt numFmtId="167" formatCode="0.0000"/>
    <numFmt numFmtId="168" formatCode="_(* #,##0.00_);_(* \(#,##0.00\);_(* \-??_);_(@_)"/>
  </numFmts>
  <fonts count="38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</font>
    <font>
      <b/>
      <sz val="10"/>
      <name val="Arial"/>
      <family val="2"/>
    </font>
    <font>
      <b/>
      <sz val="14"/>
      <color indexed="8"/>
      <name val="Franklin Gothic Demi"/>
      <family val="2"/>
    </font>
    <font>
      <sz val="12"/>
      <color indexed="8"/>
      <name val="Franklin Gothic Demi"/>
      <family val="2"/>
    </font>
    <font>
      <i/>
      <sz val="10"/>
      <color indexed="8"/>
      <name val="Arial"/>
      <family val="2"/>
    </font>
    <font>
      <b/>
      <sz val="12"/>
      <name val="Arial"/>
      <family val="2"/>
    </font>
    <font>
      <sz val="10"/>
      <name val="Franklin Gothic Demi"/>
      <family val="2"/>
    </font>
    <font>
      <sz val="10"/>
      <color indexed="11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0"/>
      <color indexed="63"/>
      <name val="Franklin Gothic Demi"/>
      <family val="2"/>
    </font>
    <font>
      <sz val="11"/>
      <color indexed="63"/>
      <name val="Franklin Gothic Heavy"/>
      <family val="2"/>
    </font>
    <font>
      <b/>
      <sz val="10"/>
      <color indexed="54"/>
      <name val="Arial"/>
      <family val="2"/>
    </font>
    <font>
      <b/>
      <sz val="12"/>
      <name val="Franklin Gothic Demi"/>
      <family val="2"/>
    </font>
    <font>
      <sz val="9"/>
      <color indexed="63"/>
      <name val="Arial"/>
      <family val="2"/>
    </font>
    <font>
      <b/>
      <sz val="11"/>
      <color indexed="54"/>
      <name val="Arial"/>
      <family val="2"/>
    </font>
    <font>
      <sz val="12"/>
      <name val="Arial"/>
      <family val="2"/>
    </font>
    <font>
      <b/>
      <sz val="12"/>
      <color indexed="12"/>
      <name val="Arial"/>
      <family val="2"/>
    </font>
    <font>
      <sz val="11"/>
      <color indexed="81"/>
      <name val="Tahoma"/>
      <family val="2"/>
    </font>
    <font>
      <sz val="9"/>
      <color indexed="81"/>
      <name val="Tahoma"/>
      <family val="2"/>
    </font>
    <font>
      <b/>
      <sz val="11"/>
      <color indexed="81"/>
      <name val="Tahoma"/>
      <family val="2"/>
    </font>
    <font>
      <b/>
      <sz val="12"/>
      <color indexed="81"/>
      <name val="Tahoma"/>
      <family val="2"/>
    </font>
    <font>
      <sz val="7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sz val="9"/>
      <name val="Arial"/>
      <family val="2"/>
      <charset val="1"/>
    </font>
    <font>
      <sz val="8"/>
      <name val="Arial"/>
      <family val="2"/>
    </font>
    <font>
      <b/>
      <u/>
      <sz val="24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00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12"/>
      </left>
      <right/>
      <top style="thick">
        <color indexed="12"/>
      </top>
      <bottom/>
      <diagonal/>
    </border>
    <border>
      <left/>
      <right/>
      <top style="thick">
        <color indexed="12"/>
      </top>
      <bottom/>
      <diagonal/>
    </border>
    <border>
      <left/>
      <right style="thick">
        <color indexed="12"/>
      </right>
      <top style="thick">
        <color indexed="12"/>
      </top>
      <bottom/>
      <diagonal/>
    </border>
    <border>
      <left style="thick">
        <color indexed="12"/>
      </left>
      <right/>
      <top/>
      <bottom style="thick">
        <color indexed="12"/>
      </bottom>
      <diagonal/>
    </border>
    <border>
      <left/>
      <right/>
      <top/>
      <bottom style="thick">
        <color indexed="12"/>
      </bottom>
      <diagonal/>
    </border>
    <border>
      <left/>
      <right style="thick">
        <color indexed="12"/>
      </right>
      <top/>
      <bottom style="thick">
        <color indexed="1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auto="1"/>
      </left>
      <right/>
      <top/>
      <bottom/>
      <diagonal/>
    </border>
    <border>
      <left/>
      <right/>
      <top style="hair">
        <color auto="1"/>
      </top>
      <bottom/>
      <diagonal/>
    </border>
  </borders>
  <cellStyleXfs count="9">
    <xf numFmtId="0" fontId="0" fillId="0" borderId="0"/>
    <xf numFmtId="165" fontId="6" fillId="0" borderId="0" applyBorder="0" applyProtection="0"/>
    <xf numFmtId="9" fontId="2" fillId="0" borderId="0" applyBorder="0" applyAlignment="0" applyProtection="0"/>
    <xf numFmtId="0" fontId="6" fillId="0" borderId="0"/>
    <xf numFmtId="0" fontId="1" fillId="0" borderId="0"/>
    <xf numFmtId="0" fontId="34" fillId="0" borderId="0"/>
    <xf numFmtId="168" fontId="34" fillId="0" borderId="0" applyBorder="0" applyProtection="0"/>
    <xf numFmtId="9" fontId="34" fillId="0" borderId="0" applyBorder="0" applyProtection="0"/>
    <xf numFmtId="44" fontId="34" fillId="0" borderId="0" applyFont="0" applyFill="0" applyBorder="0" applyAlignment="0" applyProtection="0"/>
  </cellStyleXfs>
  <cellXfs count="258">
    <xf numFmtId="0" fontId="0" fillId="0" borderId="0" xfId="0"/>
    <xf numFmtId="0" fontId="0" fillId="0" borderId="0" xfId="0" applyBorder="1"/>
    <xf numFmtId="164" fontId="0" fillId="0" borderId="0" xfId="0" applyNumberFormat="1" applyBorder="1" applyAlignment="1">
      <alignment horizontal="center"/>
    </xf>
    <xf numFmtId="0" fontId="0" fillId="0" borderId="0" xfId="0" applyAlignment="1">
      <alignment horizontal="right"/>
    </xf>
    <xf numFmtId="2" fontId="0" fillId="0" borderId="0" xfId="0" applyNumberFormat="1" applyBorder="1" applyAlignment="1">
      <alignment horizontal="center"/>
    </xf>
    <xf numFmtId="165" fontId="0" fillId="0" borderId="0" xfId="1" applyFont="1" applyBorder="1" applyAlignment="1" applyProtection="1">
      <alignment horizontal="center"/>
    </xf>
    <xf numFmtId="0" fontId="0" fillId="0" borderId="0" xfId="0" applyFill="1"/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0" xfId="0" applyProtection="1">
      <protection locked="0"/>
    </xf>
    <xf numFmtId="0" fontId="4" fillId="2" borderId="9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0" fillId="0" borderId="9" xfId="0" applyFont="1" applyBorder="1" applyAlignment="1" applyProtection="1">
      <alignment horizontal="center"/>
      <protection locked="0"/>
    </xf>
    <xf numFmtId="0" fontId="0" fillId="0" borderId="12" xfId="0" applyBorder="1" applyProtection="1">
      <protection locked="0"/>
    </xf>
    <xf numFmtId="0" fontId="0" fillId="0" borderId="10" xfId="0" applyBorder="1" applyProtection="1">
      <protection locked="0"/>
    </xf>
    <xf numFmtId="2" fontId="0" fillId="0" borderId="9" xfId="0" applyNumberFormat="1" applyBorder="1" applyAlignment="1" applyProtection="1">
      <alignment horizontal="center"/>
    </xf>
    <xf numFmtId="166" fontId="0" fillId="0" borderId="9" xfId="0" applyNumberFormat="1" applyBorder="1" applyAlignment="1" applyProtection="1">
      <alignment horizontal="center"/>
    </xf>
    <xf numFmtId="164" fontId="0" fillId="0" borderId="9" xfId="0" applyNumberFormat="1" applyBorder="1" applyProtection="1"/>
    <xf numFmtId="0" fontId="0" fillId="4" borderId="13" xfId="0" applyFill="1" applyBorder="1"/>
    <xf numFmtId="10" fontId="2" fillId="4" borderId="0" xfId="2" applyNumberFormat="1" applyFill="1" applyBorder="1" applyAlignment="1" applyProtection="1">
      <alignment horizontal="left"/>
      <protection locked="0"/>
    </xf>
    <xf numFmtId="2" fontId="0" fillId="4" borderId="9" xfId="0" applyNumberFormat="1" applyFill="1" applyBorder="1" applyAlignment="1" applyProtection="1">
      <alignment horizontal="center"/>
      <protection locked="0"/>
    </xf>
    <xf numFmtId="0" fontId="0" fillId="4" borderId="2" xfId="0" applyFill="1" applyBorder="1" applyProtection="1">
      <protection locked="0"/>
    </xf>
    <xf numFmtId="0" fontId="0" fillId="0" borderId="2" xfId="0" applyBorder="1" applyAlignment="1" applyProtection="1">
      <protection locked="0"/>
    </xf>
    <xf numFmtId="0" fontId="4" fillId="2" borderId="11" xfId="0" applyFont="1" applyFill="1" applyBorder="1" applyProtection="1">
      <protection locked="0"/>
    </xf>
    <xf numFmtId="0" fontId="4" fillId="2" borderId="12" xfId="0" applyFont="1" applyFill="1" applyBorder="1" applyProtection="1">
      <protection locked="0"/>
    </xf>
    <xf numFmtId="0" fontId="4" fillId="2" borderId="9" xfId="0" applyFont="1" applyFill="1" applyBorder="1" applyProtection="1">
      <protection locked="0"/>
    </xf>
    <xf numFmtId="0" fontId="0" fillId="4" borderId="9" xfId="0" applyFill="1" applyBorder="1" applyProtection="1">
      <protection locked="0"/>
    </xf>
    <xf numFmtId="0" fontId="0" fillId="0" borderId="15" xfId="0" applyFont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11" xfId="0" applyBorder="1" applyProtection="1">
      <protection locked="0"/>
    </xf>
    <xf numFmtId="0" fontId="0" fillId="0" borderId="12" xfId="0" applyBorder="1" applyAlignment="1" applyProtection="1">
      <alignment horizontal="center"/>
      <protection locked="0"/>
    </xf>
    <xf numFmtId="0" fontId="4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0" fillId="2" borderId="12" xfId="0" applyFill="1" applyBorder="1" applyProtection="1">
      <protection locked="0"/>
    </xf>
    <xf numFmtId="166" fontId="0" fillId="0" borderId="9" xfId="0" applyNumberFormat="1" applyFont="1" applyBorder="1" applyProtection="1"/>
    <xf numFmtId="166" fontId="0" fillId="0" borderId="9" xfId="0" applyNumberFormat="1" applyBorder="1" applyProtection="1"/>
    <xf numFmtId="166" fontId="5" fillId="2" borderId="9" xfId="0" applyNumberFormat="1" applyFont="1" applyFill="1" applyBorder="1" applyProtection="1"/>
    <xf numFmtId="2" fontId="0" fillId="2" borderId="9" xfId="0" applyNumberFormat="1" applyFill="1" applyBorder="1" applyProtection="1"/>
    <xf numFmtId="166" fontId="0" fillId="2" borderId="9" xfId="0" applyNumberFormat="1" applyFill="1" applyBorder="1" applyProtection="1"/>
    <xf numFmtId="2" fontId="0" fillId="2" borderId="9" xfId="0" applyNumberFormat="1" applyFill="1" applyBorder="1" applyAlignment="1" applyProtection="1">
      <alignment horizontal="center"/>
    </xf>
    <xf numFmtId="0" fontId="7" fillId="2" borderId="9" xfId="0" applyFont="1" applyFill="1" applyBorder="1" applyAlignment="1" applyProtection="1">
      <alignment horizontal="left" vertical="center"/>
      <protection locked="0"/>
    </xf>
    <xf numFmtId="0" fontId="7" fillId="2" borderId="9" xfId="0" applyFont="1" applyFill="1" applyBorder="1" applyAlignment="1" applyProtection="1">
      <alignment horizontal="left"/>
      <protection locked="0"/>
    </xf>
    <xf numFmtId="0" fontId="8" fillId="0" borderId="19" xfId="0" applyFont="1" applyBorder="1"/>
    <xf numFmtId="0" fontId="8" fillId="0" borderId="22" xfId="0" applyFont="1" applyBorder="1"/>
    <xf numFmtId="0" fontId="0" fillId="6" borderId="31" xfId="0" applyFill="1" applyBorder="1" applyAlignment="1">
      <alignment horizontal="center" vertical="center"/>
    </xf>
    <xf numFmtId="0" fontId="11" fillId="8" borderId="31" xfId="0" applyFont="1" applyFill="1" applyBorder="1" applyAlignment="1">
      <alignment vertical="center"/>
    </xf>
    <xf numFmtId="0" fontId="10" fillId="8" borderId="32" xfId="0" applyFont="1" applyFill="1" applyBorder="1" applyAlignment="1">
      <alignment vertical="center"/>
    </xf>
    <xf numFmtId="0" fontId="9" fillId="8" borderId="32" xfId="0" applyFont="1" applyFill="1" applyBorder="1" applyAlignment="1">
      <alignment horizontal="center" vertical="center"/>
    </xf>
    <xf numFmtId="0" fontId="9" fillId="8" borderId="33" xfId="0" applyFont="1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/>
    </xf>
    <xf numFmtId="0" fontId="11" fillId="8" borderId="34" xfId="0" applyFont="1" applyFill="1" applyBorder="1" applyAlignment="1">
      <alignment vertical="center"/>
    </xf>
    <xf numFmtId="0" fontId="10" fillId="8" borderId="35" xfId="0" applyFont="1" applyFill="1" applyBorder="1" applyAlignment="1">
      <alignment vertical="center"/>
    </xf>
    <xf numFmtId="0" fontId="9" fillId="8" borderId="35" xfId="0" applyFont="1" applyFill="1" applyBorder="1" applyAlignment="1">
      <alignment horizontal="center" vertical="center"/>
    </xf>
    <xf numFmtId="0" fontId="9" fillId="8" borderId="36" xfId="0" applyFont="1" applyFill="1" applyBorder="1" applyAlignment="1">
      <alignment horizontal="center" vertical="center"/>
    </xf>
    <xf numFmtId="0" fontId="0" fillId="9" borderId="25" xfId="0" applyFill="1" applyBorder="1"/>
    <xf numFmtId="0" fontId="0" fillId="9" borderId="26" xfId="0" applyFill="1" applyBorder="1"/>
    <xf numFmtId="0" fontId="0" fillId="9" borderId="27" xfId="0" applyFill="1" applyBorder="1"/>
    <xf numFmtId="0" fontId="10" fillId="0" borderId="0" xfId="0" applyFont="1" applyFill="1" applyBorder="1" applyAlignment="1">
      <alignment vertical="center"/>
    </xf>
    <xf numFmtId="0" fontId="0" fillId="9" borderId="37" xfId="0" applyFill="1" applyBorder="1"/>
    <xf numFmtId="0" fontId="0" fillId="9" borderId="38" xfId="0" applyFill="1" applyBorder="1"/>
    <xf numFmtId="0" fontId="0" fillId="6" borderId="21" xfId="0" applyFill="1" applyBorder="1" applyAlignment="1">
      <alignment horizontal="center" vertical="center"/>
    </xf>
    <xf numFmtId="0" fontId="0" fillId="6" borderId="40" xfId="0" applyFill="1" applyBorder="1" applyAlignment="1">
      <alignment horizontal="center" vertical="center"/>
    </xf>
    <xf numFmtId="0" fontId="14" fillId="0" borderId="0" xfId="0" applyFont="1"/>
    <xf numFmtId="0" fontId="2" fillId="6" borderId="40" xfId="0" applyFont="1" applyFill="1" applyBorder="1" applyAlignment="1">
      <alignment horizontal="center" vertical="center"/>
    </xf>
    <xf numFmtId="0" fontId="15" fillId="0" borderId="0" xfId="0" applyFont="1"/>
    <xf numFmtId="0" fontId="0" fillId="6" borderId="24" xfId="0" applyFill="1" applyBorder="1" applyAlignment="1">
      <alignment horizontal="center" vertical="center"/>
    </xf>
    <xf numFmtId="0" fontId="0" fillId="9" borderId="28" xfId="0" applyFill="1" applyBorder="1"/>
    <xf numFmtId="0" fontId="0" fillId="9" borderId="29" xfId="0" applyFill="1" applyBorder="1" applyAlignment="1">
      <alignment horizontal="left" vertical="center"/>
    </xf>
    <xf numFmtId="0" fontId="0" fillId="9" borderId="29" xfId="0" applyFill="1" applyBorder="1" applyAlignment="1">
      <alignment horizontal="center"/>
    </xf>
    <xf numFmtId="0" fontId="0" fillId="9" borderId="30" xfId="0" applyFill="1" applyBorder="1"/>
    <xf numFmtId="0" fontId="16" fillId="10" borderId="22" xfId="0" applyFont="1" applyFill="1" applyBorder="1" applyAlignment="1">
      <alignment horizontal="center"/>
    </xf>
    <xf numFmtId="0" fontId="16" fillId="10" borderId="23" xfId="0" applyFont="1" applyFill="1" applyBorder="1" applyAlignment="1">
      <alignment horizontal="center"/>
    </xf>
    <xf numFmtId="0" fontId="16" fillId="10" borderId="24" xfId="0" applyFont="1" applyFill="1" applyBorder="1" applyAlignment="1">
      <alignment horizontal="center"/>
    </xf>
    <xf numFmtId="10" fontId="0" fillId="6" borderId="21" xfId="2" applyNumberFormat="1" applyFont="1" applyFill="1" applyBorder="1" applyAlignment="1">
      <alignment horizontal="right" indent="1"/>
    </xf>
    <xf numFmtId="10" fontId="16" fillId="12" borderId="41" xfId="2" applyNumberFormat="1" applyFont="1" applyFill="1" applyBorder="1" applyAlignment="1">
      <alignment horizontal="center"/>
    </xf>
    <xf numFmtId="10" fontId="16" fillId="12" borderId="20" xfId="2" applyNumberFormat="1" applyFont="1" applyFill="1" applyBorder="1" applyAlignment="1">
      <alignment horizontal="center"/>
    </xf>
    <xf numFmtId="10" fontId="16" fillId="12" borderId="21" xfId="2" applyNumberFormat="1" applyFont="1" applyFill="1" applyBorder="1" applyAlignment="1">
      <alignment horizontal="center"/>
    </xf>
    <xf numFmtId="167" fontId="0" fillId="0" borderId="0" xfId="0" applyNumberFormat="1"/>
    <xf numFmtId="10" fontId="0" fillId="6" borderId="40" xfId="2" applyNumberFormat="1" applyFont="1" applyFill="1" applyBorder="1" applyAlignment="1">
      <alignment horizontal="right" indent="1"/>
    </xf>
    <xf numFmtId="10" fontId="16" fillId="12" borderId="10" xfId="2" applyNumberFormat="1" applyFont="1" applyFill="1" applyBorder="1" applyAlignment="1">
      <alignment horizontal="center"/>
    </xf>
    <xf numFmtId="10" fontId="16" fillId="12" borderId="9" xfId="2" applyNumberFormat="1" applyFont="1" applyFill="1" applyBorder="1" applyAlignment="1">
      <alignment horizontal="center"/>
    </xf>
    <xf numFmtId="10" fontId="16" fillId="12" borderId="40" xfId="2" applyNumberFormat="1" applyFont="1" applyFill="1" applyBorder="1" applyAlignment="1">
      <alignment horizontal="center"/>
    </xf>
    <xf numFmtId="0" fontId="0" fillId="11" borderId="39" xfId="0" applyFill="1" applyBorder="1"/>
    <xf numFmtId="2" fontId="0" fillId="6" borderId="40" xfId="0" applyNumberFormat="1" applyFill="1" applyBorder="1" applyAlignment="1" applyProtection="1">
      <alignment horizontal="right"/>
      <protection locked="0"/>
    </xf>
    <xf numFmtId="10" fontId="16" fillId="12" borderId="43" xfId="2" applyNumberFormat="1" applyFont="1" applyFill="1" applyBorder="1" applyAlignment="1">
      <alignment horizontal="center"/>
    </xf>
    <xf numFmtId="10" fontId="16" fillId="12" borderId="23" xfId="2" applyNumberFormat="1" applyFont="1" applyFill="1" applyBorder="1" applyAlignment="1">
      <alignment horizontal="center"/>
    </xf>
    <xf numFmtId="10" fontId="16" fillId="12" borderId="24" xfId="2" applyNumberFormat="1" applyFont="1" applyFill="1" applyBorder="1" applyAlignment="1">
      <alignment horizontal="center"/>
    </xf>
    <xf numFmtId="0" fontId="0" fillId="11" borderId="39" xfId="0" applyFill="1" applyBorder="1" applyProtection="1">
      <protection locked="0"/>
    </xf>
    <xf numFmtId="10" fontId="0" fillId="11" borderId="40" xfId="2" applyNumberFormat="1" applyFont="1" applyFill="1" applyBorder="1" applyAlignment="1" applyProtection="1">
      <alignment horizontal="right" indent="1"/>
    </xf>
    <xf numFmtId="10" fontId="18" fillId="9" borderId="0" xfId="2" applyNumberFormat="1" applyFont="1" applyFill="1" applyBorder="1" applyAlignment="1">
      <alignment horizontal="left" indent="1"/>
    </xf>
    <xf numFmtId="10" fontId="19" fillId="9" borderId="0" xfId="2" applyNumberFormat="1" applyFont="1" applyFill="1" applyBorder="1" applyAlignment="1">
      <alignment horizontal="center"/>
    </xf>
    <xf numFmtId="10" fontId="20" fillId="9" borderId="0" xfId="2" applyNumberFormat="1" applyFont="1" applyFill="1" applyBorder="1" applyAlignment="1">
      <alignment horizontal="center"/>
    </xf>
    <xf numFmtId="10" fontId="12" fillId="11" borderId="24" xfId="2" applyNumberFormat="1" applyFont="1" applyFill="1" applyBorder="1" applyAlignment="1">
      <alignment horizontal="right" indent="1"/>
    </xf>
    <xf numFmtId="10" fontId="18" fillId="9" borderId="0" xfId="2" applyNumberFormat="1" applyFont="1" applyFill="1" applyBorder="1" applyAlignment="1">
      <alignment horizontal="left" vertical="center" indent="1"/>
    </xf>
    <xf numFmtId="10" fontId="22" fillId="9" borderId="0" xfId="2" applyNumberFormat="1" applyFont="1" applyFill="1" applyBorder="1" applyAlignment="1">
      <alignment horizontal="center"/>
    </xf>
    <xf numFmtId="10" fontId="23" fillId="9" borderId="0" xfId="2" applyNumberFormat="1" applyFont="1" applyFill="1" applyBorder="1" applyAlignment="1">
      <alignment horizontal="center"/>
    </xf>
    <xf numFmtId="0" fontId="0" fillId="9" borderId="29" xfId="0" applyFill="1" applyBorder="1"/>
    <xf numFmtId="0" fontId="13" fillId="11" borderId="19" xfId="0" applyFont="1" applyFill="1" applyBorder="1" applyAlignment="1">
      <alignment vertical="center"/>
    </xf>
    <xf numFmtId="0" fontId="13" fillId="11" borderId="39" xfId="0" applyFont="1" applyFill="1" applyBorder="1" applyAlignment="1">
      <alignment vertical="center"/>
    </xf>
    <xf numFmtId="0" fontId="13" fillId="11" borderId="22" xfId="0" applyFont="1" applyFill="1" applyBorder="1" applyAlignment="1">
      <alignment vertic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left" vertical="center" indent="1"/>
    </xf>
    <xf numFmtId="0" fontId="0" fillId="0" borderId="7" xfId="0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0" fontId="0" fillId="0" borderId="40" xfId="0" applyNumberFormat="1" applyBorder="1" applyAlignment="1">
      <alignment horizontal="center" vertical="center"/>
    </xf>
    <xf numFmtId="0" fontId="0" fillId="0" borderId="39" xfId="0" applyBorder="1" applyAlignment="1">
      <alignment horizontal="right" vertical="center" wrapText="1"/>
    </xf>
    <xf numFmtId="2" fontId="0" fillId="0" borderId="12" xfId="0" applyNumberFormat="1" applyBorder="1" applyAlignment="1">
      <alignment vertical="center" wrapText="1"/>
    </xf>
    <xf numFmtId="10" fontId="8" fillId="14" borderId="24" xfId="0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4" fillId="2" borderId="9" xfId="0" applyFont="1" applyFill="1" applyBorder="1" applyAlignment="1" applyProtection="1">
      <alignment horizontal="center"/>
      <protection locked="0"/>
    </xf>
    <xf numFmtId="14" fontId="0" fillId="4" borderId="7" xfId="0" applyNumberFormat="1" applyFill="1" applyBorder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33" fillId="5" borderId="58" xfId="0" applyFont="1" applyFill="1" applyBorder="1" applyAlignment="1">
      <alignment horizontal="center"/>
    </xf>
    <xf numFmtId="0" fontId="0" fillId="4" borderId="0" xfId="0" applyFill="1"/>
    <xf numFmtId="0" fontId="0" fillId="0" borderId="0" xfId="0" applyAlignment="1">
      <alignment horizontal="center"/>
    </xf>
    <xf numFmtId="0" fontId="0" fillId="0" borderId="7" xfId="0" applyBorder="1"/>
    <xf numFmtId="0" fontId="0" fillId="0" borderId="9" xfId="0" applyNumberFormat="1" applyBorder="1" applyAlignment="1" applyProtection="1">
      <alignment horizontal="center"/>
    </xf>
    <xf numFmtId="164" fontId="7" fillId="2" borderId="9" xfId="0" applyNumberFormat="1" applyFont="1" applyFill="1" applyBorder="1" applyAlignment="1" applyProtection="1">
      <alignment horizontal="center" vertical="center"/>
    </xf>
    <xf numFmtId="164" fontId="7" fillId="2" borderId="9" xfId="0" applyNumberFormat="1" applyFont="1" applyFill="1" applyBorder="1" applyProtection="1"/>
    <xf numFmtId="164" fontId="7" fillId="3" borderId="9" xfId="0" applyNumberFormat="1" applyFont="1" applyFill="1" applyBorder="1" applyProtection="1"/>
    <xf numFmtId="0" fontId="0" fillId="4" borderId="0" xfId="0" applyFill="1" applyBorder="1" applyAlignment="1" applyProtection="1">
      <alignment horizontal="left"/>
      <protection locked="0"/>
    </xf>
    <xf numFmtId="0" fontId="0" fillId="4" borderId="0" xfId="0" applyFill="1" applyBorder="1" applyProtection="1">
      <protection locked="0"/>
    </xf>
    <xf numFmtId="0" fontId="32" fillId="0" borderId="1" xfId="0" applyFont="1" applyBorder="1" applyAlignment="1" applyProtection="1">
      <protection locked="0"/>
    </xf>
    <xf numFmtId="0" fontId="32" fillId="0" borderId="4" xfId="0" applyFont="1" applyBorder="1" applyProtection="1">
      <protection locked="0"/>
    </xf>
    <xf numFmtId="0" fontId="32" fillId="0" borderId="6" xfId="0" applyFont="1" applyBorder="1" applyProtection="1">
      <protection locked="0"/>
    </xf>
    <xf numFmtId="0" fontId="0" fillId="2" borderId="10" xfId="0" applyFill="1" applyBorder="1" applyProtection="1">
      <protection locked="0"/>
    </xf>
    <xf numFmtId="0" fontId="4" fillId="2" borderId="9" xfId="0" applyFont="1" applyFill="1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4" fillId="2" borderId="12" xfId="0" applyFont="1" applyFill="1" applyBorder="1" applyAlignment="1" applyProtection="1">
      <alignment vertical="center"/>
      <protection locked="0"/>
    </xf>
    <xf numFmtId="0" fontId="4" fillId="2" borderId="10" xfId="0" applyFont="1" applyFill="1" applyBorder="1" applyAlignment="1" applyProtection="1">
      <alignment vertical="center"/>
      <protection locked="0"/>
    </xf>
    <xf numFmtId="0" fontId="7" fillId="2" borderId="12" xfId="0" applyFont="1" applyFill="1" applyBorder="1" applyAlignment="1" applyProtection="1">
      <alignment vertical="center"/>
      <protection locked="0"/>
    </xf>
    <xf numFmtId="0" fontId="7" fillId="2" borderId="10" xfId="0" applyFont="1" applyFill="1" applyBorder="1" applyAlignment="1" applyProtection="1">
      <alignment vertical="center"/>
      <protection locked="0"/>
    </xf>
    <xf numFmtId="0" fontId="7" fillId="2" borderId="12" xfId="0" applyFont="1" applyFill="1" applyBorder="1" applyAlignment="1" applyProtection="1">
      <protection locked="0"/>
    </xf>
    <xf numFmtId="0" fontId="7" fillId="2" borderId="10" xfId="0" applyFont="1" applyFill="1" applyBorder="1" applyAlignment="1" applyProtection="1">
      <protection locked="0"/>
    </xf>
    <xf numFmtId="0" fontId="36" fillId="0" borderId="9" xfId="5" applyFont="1" applyBorder="1" applyAlignment="1">
      <alignment horizontal="center"/>
    </xf>
    <xf numFmtId="1" fontId="16" fillId="0" borderId="9" xfId="5" applyNumberFormat="1" applyFont="1" applyBorder="1" applyAlignment="1">
      <alignment horizontal="center" wrapText="1"/>
    </xf>
    <xf numFmtId="2" fontId="34" fillId="0" borderId="9" xfId="6" applyNumberFormat="1" applyFont="1" applyBorder="1" applyAlignment="1">
      <alignment horizontal="center"/>
    </xf>
    <xf numFmtId="2" fontId="34" fillId="0" borderId="9" xfId="6" applyNumberFormat="1" applyBorder="1" applyAlignment="1">
      <alignment horizontal="center"/>
    </xf>
    <xf numFmtId="1" fontId="35" fillId="0" borderId="9" xfId="5" applyNumberFormat="1" applyFont="1" applyBorder="1" applyAlignment="1">
      <alignment horizontal="center" wrapText="1"/>
    </xf>
    <xf numFmtId="2" fontId="34" fillId="0" borderId="9" xfId="5" applyNumberFormat="1" applyBorder="1" applyAlignment="1">
      <alignment horizontal="center"/>
    </xf>
    <xf numFmtId="0" fontId="34" fillId="0" borderId="9" xfId="5" applyBorder="1" applyAlignment="1">
      <alignment horizontal="center"/>
    </xf>
    <xf numFmtId="0" fontId="8" fillId="3" borderId="9" xfId="5" applyFont="1" applyFill="1" applyBorder="1" applyAlignment="1">
      <alignment horizontal="center" vertical="center"/>
    </xf>
    <xf numFmtId="1" fontId="35" fillId="2" borderId="9" xfId="5" applyNumberFormat="1" applyFont="1" applyFill="1" applyBorder="1" applyAlignment="1">
      <alignment horizontal="center"/>
    </xf>
    <xf numFmtId="0" fontId="33" fillId="2" borderId="9" xfId="5" applyFont="1" applyFill="1" applyBorder="1" applyAlignment="1">
      <alignment horizontal="center"/>
    </xf>
    <xf numFmtId="0" fontId="33" fillId="2" borderId="9" xfId="5" applyFont="1" applyFill="1" applyBorder="1" applyAlignment="1">
      <alignment horizontal="center" vertical="center"/>
    </xf>
    <xf numFmtId="0" fontId="33" fillId="2" borderId="11" xfId="5" applyFont="1" applyFill="1" applyBorder="1" applyAlignment="1">
      <alignment vertical="center"/>
    </xf>
    <xf numFmtId="0" fontId="34" fillId="2" borderId="12" xfId="5" applyFill="1" applyBorder="1" applyAlignment="1">
      <alignment vertical="center"/>
    </xf>
    <xf numFmtId="0" fontId="7" fillId="3" borderId="11" xfId="0" applyFont="1" applyFill="1" applyBorder="1" applyAlignment="1" applyProtection="1">
      <protection locked="0"/>
    </xf>
    <xf numFmtId="0" fontId="7" fillId="3" borderId="12" xfId="0" applyFont="1" applyFill="1" applyBorder="1" applyAlignment="1" applyProtection="1">
      <protection locked="0"/>
    </xf>
    <xf numFmtId="0" fontId="7" fillId="3" borderId="10" xfId="0" applyFont="1" applyFill="1" applyBorder="1" applyAlignment="1" applyProtection="1">
      <protection locked="0"/>
    </xf>
    <xf numFmtId="0" fontId="0" fillId="4" borderId="0" xfId="0" applyFill="1" applyBorder="1" applyAlignment="1" applyProtection="1">
      <alignment horizontal="center"/>
      <protection locked="0"/>
    </xf>
    <xf numFmtId="0" fontId="0" fillId="4" borderId="2" xfId="0" applyFill="1" applyBorder="1" applyAlignment="1" applyProtection="1">
      <alignment horizontal="center"/>
      <protection locked="0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3" fillId="2" borderId="9" xfId="0" applyFont="1" applyFill="1" applyBorder="1" applyAlignment="1" applyProtection="1">
      <alignment horizontal="center"/>
      <protection locked="0"/>
    </xf>
    <xf numFmtId="0" fontId="0" fillId="4" borderId="2" xfId="0" applyFill="1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0" fillId="0" borderId="2" xfId="0" applyBorder="1" applyAlignment="1" applyProtection="1">
      <alignment horizontal="left" vertical="top" wrapText="1"/>
      <protection locked="0"/>
    </xf>
    <xf numFmtId="0" fontId="0" fillId="0" borderId="4" xfId="0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0" borderId="11" xfId="0" applyBorder="1" applyAlignment="1" applyProtection="1">
      <alignment horizontal="left" wrapText="1"/>
      <protection locked="0"/>
    </xf>
    <xf numFmtId="0" fontId="0" fillId="0" borderId="12" xfId="0" applyBorder="1" applyAlignment="1" applyProtection="1">
      <alignment horizontal="left" wrapText="1"/>
      <protection locked="0"/>
    </xf>
    <xf numFmtId="0" fontId="0" fillId="0" borderId="10" xfId="0" applyBorder="1" applyAlignment="1" applyProtection="1">
      <alignment horizontal="left" wrapText="1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0" xfId="0" applyFont="1" applyBorder="1" applyAlignment="1" applyProtection="1">
      <alignment horizontal="left"/>
      <protection locked="0"/>
    </xf>
    <xf numFmtId="14" fontId="0" fillId="4" borderId="7" xfId="0" applyNumberFormat="1" applyFill="1" applyBorder="1" applyAlignment="1" applyProtection="1">
      <alignment horizontal="center"/>
      <protection locked="0"/>
    </xf>
    <xf numFmtId="0" fontId="4" fillId="2" borderId="9" xfId="0" applyFont="1" applyFill="1" applyBorder="1" applyAlignment="1" applyProtection="1">
      <alignment horizontal="center"/>
      <protection locked="0"/>
    </xf>
    <xf numFmtId="0" fontId="4" fillId="2" borderId="14" xfId="0" applyFont="1" applyFill="1" applyBorder="1" applyAlignment="1" applyProtection="1">
      <alignment horizontal="center"/>
      <protection locked="0"/>
    </xf>
    <xf numFmtId="0" fontId="3" fillId="4" borderId="0" xfId="0" applyFont="1" applyFill="1" applyBorder="1" applyAlignment="1" applyProtection="1">
      <alignment horizontal="center"/>
      <protection locked="0"/>
    </xf>
    <xf numFmtId="0" fontId="0" fillId="4" borderId="0" xfId="0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" fillId="2" borderId="13" xfId="0" applyFont="1" applyFill="1" applyBorder="1" applyAlignment="1" applyProtection="1">
      <alignment horizontal="center"/>
      <protection locked="0"/>
    </xf>
    <xf numFmtId="0" fontId="12" fillId="10" borderId="16" xfId="0" applyFont="1" applyFill="1" applyBorder="1" applyAlignment="1">
      <alignment horizontal="center" vertical="center"/>
    </xf>
    <xf numFmtId="0" fontId="12" fillId="10" borderId="17" xfId="0" applyFont="1" applyFill="1" applyBorder="1" applyAlignment="1">
      <alignment horizontal="center" vertical="center"/>
    </xf>
    <xf numFmtId="0" fontId="12" fillId="10" borderId="18" xfId="0" applyFont="1" applyFill="1" applyBorder="1" applyAlignment="1">
      <alignment horizontal="center" vertical="center"/>
    </xf>
    <xf numFmtId="0" fontId="0" fillId="6" borderId="20" xfId="0" applyFill="1" applyBorder="1" applyAlignment="1" applyProtection="1">
      <alignment horizontal="left"/>
      <protection locked="0"/>
    </xf>
    <xf numFmtId="0" fontId="0" fillId="6" borderId="21" xfId="0" applyFill="1" applyBorder="1" applyAlignment="1" applyProtection="1">
      <alignment horizontal="left"/>
      <protection locked="0"/>
    </xf>
    <xf numFmtId="0" fontId="0" fillId="6" borderId="23" xfId="0" applyFill="1" applyBorder="1" applyAlignment="1" applyProtection="1">
      <alignment horizontal="left"/>
      <protection locked="0"/>
    </xf>
    <xf numFmtId="0" fontId="0" fillId="6" borderId="23" xfId="0" applyFont="1" applyFill="1" applyBorder="1" applyAlignment="1" applyProtection="1">
      <alignment horizontal="left"/>
      <protection locked="0"/>
    </xf>
    <xf numFmtId="0" fontId="0" fillId="6" borderId="24" xfId="0" applyFont="1" applyFill="1" applyBorder="1" applyAlignment="1" applyProtection="1">
      <alignment horizontal="left"/>
      <protection locked="0"/>
    </xf>
    <xf numFmtId="0" fontId="9" fillId="7" borderId="25" xfId="0" applyFont="1" applyFill="1" applyBorder="1" applyAlignment="1">
      <alignment horizontal="center" vertical="center"/>
    </xf>
    <xf numFmtId="0" fontId="9" fillId="7" borderId="26" xfId="0" applyFont="1" applyFill="1" applyBorder="1" applyAlignment="1">
      <alignment horizontal="center" vertical="center"/>
    </xf>
    <xf numFmtId="0" fontId="9" fillId="7" borderId="27" xfId="0" applyFont="1" applyFill="1" applyBorder="1" applyAlignment="1">
      <alignment horizontal="center" vertical="center"/>
    </xf>
    <xf numFmtId="0" fontId="9" fillId="7" borderId="28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/>
    </xf>
    <xf numFmtId="0" fontId="9" fillId="7" borderId="30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left" vertical="center" indent="3"/>
    </xf>
    <xf numFmtId="0" fontId="10" fillId="8" borderId="20" xfId="0" applyFont="1" applyFill="1" applyBorder="1" applyAlignment="1">
      <alignment horizontal="left" vertical="center" indent="3"/>
    </xf>
    <xf numFmtId="0" fontId="10" fillId="8" borderId="22" xfId="0" applyFont="1" applyFill="1" applyBorder="1" applyAlignment="1">
      <alignment horizontal="left" vertical="center" indent="3"/>
    </xf>
    <xf numFmtId="0" fontId="10" fillId="8" borderId="23" xfId="0" applyFont="1" applyFill="1" applyBorder="1" applyAlignment="1">
      <alignment horizontal="left" vertical="center" indent="3"/>
    </xf>
    <xf numFmtId="0" fontId="13" fillId="11" borderId="22" xfId="0" applyFont="1" applyFill="1" applyBorder="1" applyAlignment="1">
      <alignment horizontal="left" vertical="center"/>
    </xf>
    <xf numFmtId="0" fontId="13" fillId="11" borderId="23" xfId="0" applyFont="1" applyFill="1" applyBorder="1" applyAlignment="1">
      <alignment horizontal="left" vertical="center"/>
    </xf>
    <xf numFmtId="0" fontId="12" fillId="10" borderId="25" xfId="0" applyFont="1" applyFill="1" applyBorder="1" applyAlignment="1">
      <alignment horizontal="center" vertical="center"/>
    </xf>
    <xf numFmtId="0" fontId="12" fillId="10" borderId="26" xfId="0" applyFont="1" applyFill="1" applyBorder="1" applyAlignment="1">
      <alignment horizontal="center" vertical="center"/>
    </xf>
    <xf numFmtId="0" fontId="12" fillId="10" borderId="27" xfId="0" applyFont="1" applyFill="1" applyBorder="1" applyAlignment="1">
      <alignment horizontal="center" vertical="center"/>
    </xf>
    <xf numFmtId="0" fontId="12" fillId="10" borderId="37" xfId="0" applyFont="1" applyFill="1" applyBorder="1" applyAlignment="1">
      <alignment horizontal="center" vertical="center"/>
    </xf>
    <xf numFmtId="0" fontId="12" fillId="10" borderId="0" xfId="0" applyFont="1" applyFill="1" applyBorder="1" applyAlignment="1">
      <alignment horizontal="center" vertical="center"/>
    </xf>
    <xf numFmtId="0" fontId="12" fillId="10" borderId="38" xfId="0" applyFont="1" applyFill="1" applyBorder="1" applyAlignment="1">
      <alignment horizontal="center" vertical="center"/>
    </xf>
    <xf numFmtId="0" fontId="8" fillId="10" borderId="19" xfId="0" applyFont="1" applyFill="1" applyBorder="1" applyAlignment="1">
      <alignment horizontal="center"/>
    </xf>
    <xf numFmtId="0" fontId="8" fillId="10" borderId="20" xfId="0" applyFont="1" applyFill="1" applyBorder="1" applyAlignment="1">
      <alignment horizontal="center"/>
    </xf>
    <xf numFmtId="0" fontId="8" fillId="10" borderId="21" xfId="0" applyFont="1" applyFill="1" applyBorder="1" applyAlignment="1">
      <alignment horizontal="center"/>
    </xf>
    <xf numFmtId="0" fontId="13" fillId="11" borderId="19" xfId="0" applyFont="1" applyFill="1" applyBorder="1" applyAlignment="1">
      <alignment horizontal="left" vertical="center"/>
    </xf>
    <xf numFmtId="0" fontId="13" fillId="11" borderId="20" xfId="0" applyFont="1" applyFill="1" applyBorder="1" applyAlignment="1">
      <alignment horizontal="left" vertical="center"/>
    </xf>
    <xf numFmtId="0" fontId="13" fillId="11" borderId="39" xfId="0" applyFont="1" applyFill="1" applyBorder="1" applyAlignment="1">
      <alignment horizontal="left" vertical="center"/>
    </xf>
    <xf numFmtId="0" fontId="13" fillId="11" borderId="9" xfId="0" applyFont="1" applyFill="1" applyBorder="1" applyAlignment="1">
      <alignment horizontal="left" vertical="center"/>
    </xf>
    <xf numFmtId="0" fontId="13" fillId="11" borderId="39" xfId="0" applyFont="1" applyFill="1" applyBorder="1" applyAlignment="1">
      <alignment horizontal="left" vertical="center" wrapText="1"/>
    </xf>
    <xf numFmtId="0" fontId="13" fillId="11" borderId="9" xfId="0" applyFont="1" applyFill="1" applyBorder="1" applyAlignment="1">
      <alignment horizontal="left" vertical="center" wrapText="1"/>
    </xf>
    <xf numFmtId="0" fontId="17" fillId="10" borderId="42" xfId="0" applyFont="1" applyFill="1" applyBorder="1" applyAlignment="1">
      <alignment horizontal="center" vertical="center"/>
    </xf>
    <xf numFmtId="0" fontId="17" fillId="10" borderId="33" xfId="0" applyFont="1" applyFill="1" applyBorder="1" applyAlignment="1">
      <alignment horizontal="center" vertical="center"/>
    </xf>
    <xf numFmtId="0" fontId="0" fillId="11" borderId="39" xfId="0" applyFill="1" applyBorder="1" applyAlignment="1">
      <alignment horizontal="left" wrapText="1"/>
    </xf>
    <xf numFmtId="2" fontId="0" fillId="6" borderId="44" xfId="0" applyNumberFormat="1" applyFill="1" applyBorder="1" applyAlignment="1" applyProtection="1">
      <alignment horizontal="right" vertical="center"/>
    </xf>
    <xf numFmtId="2" fontId="0" fillId="6" borderId="46" xfId="0" applyNumberFormat="1" applyFill="1" applyBorder="1" applyAlignment="1" applyProtection="1">
      <alignment horizontal="right" vertical="center"/>
    </xf>
    <xf numFmtId="0" fontId="21" fillId="11" borderId="45" xfId="0" applyFont="1" applyFill="1" applyBorder="1" applyAlignment="1">
      <alignment horizontal="left" vertical="center"/>
    </xf>
    <xf numFmtId="0" fontId="21" fillId="11" borderId="43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10" fontId="8" fillId="0" borderId="44" xfId="2" applyNumberFormat="1" applyFont="1" applyBorder="1" applyAlignment="1">
      <alignment horizontal="center" vertical="center"/>
    </xf>
    <xf numFmtId="10" fontId="8" fillId="0" borderId="49" xfId="2" applyNumberFormat="1" applyFont="1" applyBorder="1" applyAlignment="1">
      <alignment horizontal="center" vertical="center"/>
    </xf>
    <xf numFmtId="0" fontId="0" fillId="11" borderId="31" xfId="0" applyFill="1" applyBorder="1" applyAlignment="1">
      <alignment horizontal="left" vertical="center" wrapText="1" indent="1"/>
    </xf>
    <xf numFmtId="0" fontId="0" fillId="11" borderId="32" xfId="0" applyFill="1" applyBorder="1" applyAlignment="1">
      <alignment horizontal="left" vertical="center" wrapText="1" indent="1"/>
    </xf>
    <xf numFmtId="0" fontId="0" fillId="11" borderId="33" xfId="0" applyFill="1" applyBorder="1" applyAlignment="1">
      <alignment horizontal="left" vertical="center" wrapText="1" indent="1"/>
    </xf>
    <xf numFmtId="10" fontId="0" fillId="11" borderId="9" xfId="2" applyNumberFormat="1" applyFont="1" applyFill="1" applyBorder="1" applyAlignment="1">
      <alignment horizontal="left" indent="1"/>
    </xf>
    <xf numFmtId="10" fontId="0" fillId="11" borderId="40" xfId="2" applyNumberFormat="1" applyFont="1" applyFill="1" applyBorder="1" applyAlignment="1">
      <alignment horizontal="left" indent="1"/>
    </xf>
    <xf numFmtId="0" fontId="24" fillId="11" borderId="23" xfId="0" applyFont="1" applyFill="1" applyBorder="1" applyAlignment="1">
      <alignment horizontal="left" indent="1"/>
    </xf>
    <xf numFmtId="0" fontId="24" fillId="11" borderId="24" xfId="0" applyFont="1" applyFill="1" applyBorder="1" applyAlignment="1">
      <alignment horizontal="left" indent="1"/>
    </xf>
    <xf numFmtId="0" fontId="25" fillId="13" borderId="50" xfId="0" applyFont="1" applyFill="1" applyBorder="1" applyAlignment="1">
      <alignment horizontal="center" vertical="center"/>
    </xf>
    <xf numFmtId="0" fontId="25" fillId="13" borderId="51" xfId="0" applyFont="1" applyFill="1" applyBorder="1" applyAlignment="1">
      <alignment horizontal="center" vertical="center"/>
    </xf>
    <xf numFmtId="0" fontId="25" fillId="13" borderId="52" xfId="0" applyFont="1" applyFill="1" applyBorder="1" applyAlignment="1">
      <alignment horizontal="center" vertical="center"/>
    </xf>
    <xf numFmtId="0" fontId="25" fillId="13" borderId="53" xfId="0" applyFont="1" applyFill="1" applyBorder="1" applyAlignment="1">
      <alignment horizontal="center" vertical="center"/>
    </xf>
    <xf numFmtId="0" fontId="25" fillId="13" borderId="54" xfId="0" applyFont="1" applyFill="1" applyBorder="1" applyAlignment="1">
      <alignment horizontal="center" vertical="center"/>
    </xf>
    <xf numFmtId="0" fontId="25" fillId="13" borderId="55" xfId="0" applyFont="1" applyFill="1" applyBorder="1" applyAlignment="1">
      <alignment horizontal="center" vertical="center"/>
    </xf>
    <xf numFmtId="0" fontId="8" fillId="14" borderId="19" xfId="0" applyFont="1" applyFill="1" applyBorder="1" applyAlignment="1">
      <alignment horizontal="center" vertical="center"/>
    </xf>
    <xf numFmtId="0" fontId="8" fillId="14" borderId="32" xfId="0" applyFont="1" applyFill="1" applyBorder="1" applyAlignment="1">
      <alignment horizontal="center" vertical="center"/>
    </xf>
    <xf numFmtId="0" fontId="8" fillId="14" borderId="21" xfId="0" applyFont="1" applyFill="1" applyBorder="1" applyAlignment="1">
      <alignment horizontal="center" vertical="center"/>
    </xf>
    <xf numFmtId="0" fontId="0" fillId="0" borderId="56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8" fillId="0" borderId="0" xfId="0" applyFont="1" applyAlignment="1">
      <alignment horizontal="center" vertical="top"/>
    </xf>
    <xf numFmtId="0" fontId="0" fillId="0" borderId="0" xfId="0" applyAlignment="1">
      <alignment horizontal="left" vertical="top" wrapText="1"/>
    </xf>
    <xf numFmtId="10" fontId="0" fillId="0" borderId="44" xfId="0" applyNumberFormat="1" applyBorder="1" applyAlignment="1">
      <alignment horizontal="center" vertical="center"/>
    </xf>
    <xf numFmtId="10" fontId="0" fillId="0" borderId="57" xfId="0" applyNumberFormat="1" applyBorder="1" applyAlignment="1">
      <alignment horizontal="center" vertical="center"/>
    </xf>
    <xf numFmtId="10" fontId="0" fillId="0" borderId="46" xfId="0" applyNumberFormat="1" applyBorder="1" applyAlignment="1">
      <alignment horizontal="center" vertical="center"/>
    </xf>
    <xf numFmtId="0" fontId="8" fillId="14" borderId="45" xfId="0" applyFont="1" applyFill="1" applyBorder="1" applyAlignment="1">
      <alignment horizontal="center" vertical="center"/>
    </xf>
    <xf numFmtId="0" fontId="8" fillId="14" borderId="43" xfId="0" applyFont="1" applyFill="1" applyBorder="1" applyAlignment="1">
      <alignment horizontal="center" vertical="center"/>
    </xf>
    <xf numFmtId="0" fontId="16" fillId="0" borderId="9" xfId="5" applyNumberFormat="1" applyFont="1" applyFill="1" applyBorder="1" applyAlignment="1">
      <alignment horizontal="left" vertical="center" wrapText="1"/>
    </xf>
    <xf numFmtId="0" fontId="34" fillId="2" borderId="59" xfId="5" applyFill="1" applyBorder="1" applyAlignment="1">
      <alignment vertical="center"/>
    </xf>
    <xf numFmtId="0" fontId="34" fillId="2" borderId="0" xfId="5" applyFill="1" applyBorder="1" applyAlignment="1">
      <alignment vertical="center"/>
    </xf>
  </cellXfs>
  <cellStyles count="9">
    <cellStyle name="Moeda 2" xfId="8"/>
    <cellStyle name="Normal" xfId="0" builtinId="0"/>
    <cellStyle name="Normal 2" xfId="5"/>
    <cellStyle name="Normal 3" xfId="4"/>
    <cellStyle name="Porcentagem" xfId="2" builtinId="5"/>
    <cellStyle name="Porcentagem 2" xfId="7"/>
    <cellStyle name="Separador de milhares" xfId="1" builtinId="3"/>
    <cellStyle name="Separador de milhares 2" xfId="6"/>
    <cellStyle name="Texto Explicativo" xfId="3" builtinId="53" customBuiltin="1"/>
  </cellStyles>
  <dxfs count="12">
    <dxf>
      <fill>
        <patternFill patternType="lightGray">
          <bgColor indexed="26"/>
        </patternFill>
      </fill>
      <border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/>
        <condense val="0"/>
        <extend val="0"/>
      </font>
      <fill>
        <patternFill>
          <bgColor indexed="52"/>
        </patternFill>
      </fill>
    </dxf>
    <dxf>
      <font>
        <b/>
        <i/>
        <condense val="0"/>
        <extend val="0"/>
      </font>
      <fill>
        <patternFill patternType="solid">
          <bgColor indexed="29"/>
        </patternFill>
      </fill>
    </dxf>
    <dxf>
      <font>
        <b/>
        <i/>
        <condense val="0"/>
        <extend val="0"/>
      </font>
      <fill>
        <patternFill patternType="solid">
          <bgColor indexed="11"/>
        </patternFill>
      </fill>
    </dxf>
    <dxf>
      <fill>
        <patternFill patternType="lightGray">
          <bgColor indexed="26"/>
        </patternFill>
      </fill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lightGray">
          <bgColor indexed="26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ill>
        <patternFill patternType="lightGray">
          <bgColor indexed="26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lightGray">
          <bgColor indexed="43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lightGray">
          <bgColor indexed="43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29"/>
        </patternFill>
      </fill>
    </dxf>
    <dxf>
      <fill>
        <patternFill>
          <bgColor indexed="11"/>
        </patternFill>
      </fill>
    </dxf>
    <dxf>
      <fill>
        <patternFill patternType="solid">
          <bgColor indexed="26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514351</xdr:colOff>
      <xdr:row>0</xdr:row>
      <xdr:rowOff>38101</xdr:rowOff>
    </xdr:from>
    <xdr:to>
      <xdr:col>3</xdr:col>
      <xdr:colOff>257176</xdr:colOff>
      <xdr:row>5</xdr:row>
      <xdr:rowOff>133351</xdr:rowOff>
    </xdr:to>
    <xdr:sp macro="" textlink="">
      <xdr:nvSpPr>
        <xdr:cNvPr id="3" name="CaixaDeTexto 2"/>
        <xdr:cNvSpPr txBox="1"/>
      </xdr:nvSpPr>
      <xdr:spPr>
        <a:xfrm>
          <a:off x="514351" y="38101"/>
          <a:ext cx="1485900" cy="11906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pt-BR" sz="1100"/>
            <a:t>INSERIR</a:t>
          </a:r>
          <a:r>
            <a:rPr lang="pt-BR" sz="1100" baseline="0"/>
            <a:t> LOGO</a:t>
          </a:r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38100</xdr:rowOff>
    </xdr:from>
    <xdr:to>
      <xdr:col>2</xdr:col>
      <xdr:colOff>361950</xdr:colOff>
      <xdr:row>4</xdr:row>
      <xdr:rowOff>136151</xdr:rowOff>
    </xdr:to>
    <xdr:sp macro="" textlink="">
      <xdr:nvSpPr>
        <xdr:cNvPr id="2" name="CaixaDeTexto 1"/>
        <xdr:cNvSpPr txBox="1"/>
      </xdr:nvSpPr>
      <xdr:spPr>
        <a:xfrm>
          <a:off x="371475" y="38100"/>
          <a:ext cx="1152525" cy="98387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pt-BR" sz="1100"/>
            <a:t>INSERIR</a:t>
          </a:r>
          <a:r>
            <a:rPr lang="pt-BR" sz="1100" baseline="0"/>
            <a:t> LOGO</a:t>
          </a:r>
          <a:endParaRPr lang="pt-BR" sz="1100"/>
        </a:p>
      </xdr:txBody>
    </xdr:sp>
    <xdr:clientData/>
  </xdr:twoCellAnchor>
  <xdr:twoCellAnchor>
    <xdr:from>
      <xdr:col>0</xdr:col>
      <xdr:colOff>371475</xdr:colOff>
      <xdr:row>40</xdr:row>
      <xdr:rowOff>38100</xdr:rowOff>
    </xdr:from>
    <xdr:to>
      <xdr:col>2</xdr:col>
      <xdr:colOff>361950</xdr:colOff>
      <xdr:row>44</xdr:row>
      <xdr:rowOff>136151</xdr:rowOff>
    </xdr:to>
    <xdr:sp macro="" textlink="">
      <xdr:nvSpPr>
        <xdr:cNvPr id="3" name="CaixaDeTexto 2"/>
        <xdr:cNvSpPr txBox="1"/>
      </xdr:nvSpPr>
      <xdr:spPr>
        <a:xfrm>
          <a:off x="371475" y="7620000"/>
          <a:ext cx="1152525" cy="98387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pt-BR" sz="1100"/>
            <a:t>INSERIR</a:t>
          </a:r>
          <a:r>
            <a:rPr lang="pt-BR" sz="1100" baseline="0"/>
            <a:t> LOGO</a:t>
          </a:r>
          <a:endParaRPr lang="pt-BR" sz="1100"/>
        </a:p>
      </xdr:txBody>
    </xdr:sp>
    <xdr:clientData/>
  </xdr:twoCellAnchor>
  <xdr:twoCellAnchor>
    <xdr:from>
      <xdr:col>0</xdr:col>
      <xdr:colOff>371475</xdr:colOff>
      <xdr:row>80</xdr:row>
      <xdr:rowOff>38100</xdr:rowOff>
    </xdr:from>
    <xdr:to>
      <xdr:col>2</xdr:col>
      <xdr:colOff>361950</xdr:colOff>
      <xdr:row>84</xdr:row>
      <xdr:rowOff>136151</xdr:rowOff>
    </xdr:to>
    <xdr:sp macro="" textlink="">
      <xdr:nvSpPr>
        <xdr:cNvPr id="4" name="CaixaDeTexto 3"/>
        <xdr:cNvSpPr txBox="1"/>
      </xdr:nvSpPr>
      <xdr:spPr>
        <a:xfrm>
          <a:off x="371475" y="15192375"/>
          <a:ext cx="1152525" cy="98387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pt-BR" sz="1100"/>
            <a:t>INSERIR</a:t>
          </a:r>
          <a:r>
            <a:rPr lang="pt-BR" sz="1100" baseline="0"/>
            <a:t> LOGO</a:t>
          </a:r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24</xdr:row>
      <xdr:rowOff>190499</xdr:rowOff>
    </xdr:from>
    <xdr:to>
      <xdr:col>2</xdr:col>
      <xdr:colOff>666750</xdr:colOff>
      <xdr:row>28</xdr:row>
      <xdr:rowOff>65932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3925" y="5105399"/>
          <a:ext cx="2419350" cy="637433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bras/ENG.%20ALAN/ANEXOS/BDI/BDI%20-%20DESONERADO%20-%20com%20declaracao_Edificacao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erificação"/>
      <sheetName val="Declaração Modelo - IMPRIMIR"/>
    </sheetNames>
    <sheetDataSet>
      <sheetData sheetId="0">
        <row r="24">
          <cell r="AK24" t="str">
            <v>ISSQN Lei Municipal 811/2003 (Código Tributário Municipal)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R141"/>
  <sheetViews>
    <sheetView tabSelected="1" zoomScaleNormal="100" workbookViewId="0">
      <selection activeCell="J132" sqref="J132"/>
    </sheetView>
  </sheetViews>
  <sheetFormatPr defaultRowHeight="15"/>
  <cols>
    <col min="1" max="3" width="8.7109375" customWidth="1"/>
    <col min="4" max="4" width="53" customWidth="1"/>
    <col min="5" max="5" width="9.140625" customWidth="1"/>
    <col min="6" max="6" width="12.140625" customWidth="1"/>
    <col min="7" max="8" width="12.7109375" customWidth="1"/>
    <col min="9" max="10" width="16.7109375" customWidth="1"/>
    <col min="11" max="11" width="8.7109375" customWidth="1"/>
    <col min="12" max="12" width="14.28515625" customWidth="1"/>
    <col min="13" max="13" width="8.7109375" customWidth="1"/>
    <col min="14" max="14" width="5.85546875" customWidth="1"/>
    <col min="15" max="15" width="15.7109375" customWidth="1"/>
    <col min="16" max="1024" width="8.7109375" customWidth="1"/>
  </cols>
  <sheetData>
    <row r="1" spans="1:18">
      <c r="A1" s="7"/>
      <c r="B1" s="8"/>
      <c r="C1" s="8"/>
      <c r="D1" s="8"/>
      <c r="E1" s="8"/>
      <c r="F1" s="8"/>
      <c r="G1" s="8"/>
      <c r="H1" s="8"/>
      <c r="I1" s="8"/>
      <c r="J1" s="9"/>
    </row>
    <row r="2" spans="1:18" ht="23.25" customHeight="1">
      <c r="A2" s="10"/>
      <c r="B2" s="11"/>
      <c r="C2" s="11"/>
      <c r="D2" s="160"/>
      <c r="E2" s="160"/>
      <c r="F2" s="160"/>
      <c r="G2" s="160"/>
      <c r="H2" s="160"/>
      <c r="I2" s="160"/>
      <c r="J2" s="12"/>
    </row>
    <row r="3" spans="1:18" ht="17.25" customHeight="1">
      <c r="A3" s="10"/>
      <c r="B3" s="11"/>
      <c r="C3" s="11"/>
      <c r="D3" s="160"/>
      <c r="E3" s="160"/>
      <c r="F3" s="160"/>
      <c r="G3" s="160"/>
      <c r="H3" s="160"/>
      <c r="I3" s="160"/>
      <c r="J3" s="12"/>
    </row>
    <row r="4" spans="1:18">
      <c r="A4" s="10"/>
      <c r="B4" s="11"/>
      <c r="C4" s="11"/>
      <c r="D4" s="160"/>
      <c r="E4" s="160"/>
      <c r="F4" s="160"/>
      <c r="G4" s="160"/>
      <c r="H4" s="160"/>
      <c r="I4" s="160"/>
      <c r="J4" s="12"/>
    </row>
    <row r="5" spans="1:18" ht="15.75" thickBot="1">
      <c r="A5" s="10"/>
      <c r="B5" s="11"/>
      <c r="C5" s="11"/>
      <c r="D5" s="11"/>
      <c r="E5" s="11"/>
      <c r="F5" s="11"/>
      <c r="G5" s="11"/>
      <c r="H5" s="11"/>
      <c r="I5" s="11"/>
      <c r="J5" s="12"/>
    </row>
    <row r="6" spans="1:18" ht="15.75" thickBot="1">
      <c r="A6" s="13"/>
      <c r="B6" s="14"/>
      <c r="C6" s="14"/>
      <c r="D6" s="14"/>
      <c r="E6" s="14"/>
      <c r="F6" s="14"/>
      <c r="G6" s="14"/>
      <c r="H6" s="14"/>
      <c r="I6" s="14"/>
      <c r="J6" s="15"/>
      <c r="M6" s="25"/>
      <c r="N6" s="162" t="s">
        <v>36</v>
      </c>
      <c r="O6" s="163"/>
      <c r="P6" s="163"/>
      <c r="Q6" s="163"/>
      <c r="R6" s="164"/>
    </row>
    <row r="7" spans="1:18" ht="21" customHeight="1">
      <c r="A7" s="165" t="s">
        <v>39</v>
      </c>
      <c r="B7" s="165"/>
      <c r="C7" s="165"/>
      <c r="D7" s="165"/>
      <c r="E7" s="165"/>
      <c r="F7" s="165"/>
      <c r="G7" s="165"/>
      <c r="H7" s="165"/>
      <c r="I7" s="165"/>
      <c r="J7" s="165"/>
    </row>
    <row r="8" spans="1:18">
      <c r="A8" s="165"/>
      <c r="B8" s="165"/>
      <c r="C8" s="165"/>
      <c r="D8" s="165"/>
      <c r="E8" s="165"/>
      <c r="F8" s="165"/>
      <c r="G8" s="165"/>
      <c r="H8" s="165"/>
      <c r="I8" s="165"/>
      <c r="J8" s="165"/>
      <c r="M8" t="s">
        <v>41</v>
      </c>
    </row>
    <row r="9" spans="1:18">
      <c r="A9" s="167" t="s">
        <v>221</v>
      </c>
      <c r="B9" s="168"/>
      <c r="C9" s="168"/>
      <c r="D9" s="168"/>
      <c r="E9" s="168"/>
      <c r="F9" s="168"/>
      <c r="G9" s="166" t="s">
        <v>46</v>
      </c>
      <c r="H9" s="166"/>
      <c r="I9" s="28" t="s">
        <v>37</v>
      </c>
      <c r="J9" s="9"/>
    </row>
    <row r="10" spans="1:18">
      <c r="A10" s="169"/>
      <c r="B10" s="170"/>
      <c r="C10" s="170"/>
      <c r="D10" s="170"/>
      <c r="E10" s="170"/>
      <c r="F10" s="170"/>
      <c r="G10" s="129"/>
      <c r="H10" s="129"/>
      <c r="I10" s="130"/>
      <c r="J10" s="12"/>
    </row>
    <row r="11" spans="1:18">
      <c r="A11" s="10" t="s">
        <v>222</v>
      </c>
      <c r="B11" s="11"/>
      <c r="C11" s="11"/>
      <c r="D11" s="11"/>
      <c r="E11" s="11"/>
      <c r="F11" s="11"/>
      <c r="G11" s="11"/>
      <c r="H11" s="11"/>
      <c r="I11" s="11"/>
      <c r="J11" s="12"/>
    </row>
    <row r="12" spans="1:18">
      <c r="A12" s="10" t="s">
        <v>35</v>
      </c>
      <c r="B12" s="26">
        <v>0.24</v>
      </c>
      <c r="E12" s="11"/>
      <c r="F12" s="11"/>
      <c r="G12" s="11"/>
      <c r="H12" s="11"/>
      <c r="I12" s="11"/>
      <c r="J12" s="12"/>
    </row>
    <row r="13" spans="1:18">
      <c r="A13" s="11" t="s">
        <v>40</v>
      </c>
      <c r="B13" s="26"/>
      <c r="C13" s="11"/>
      <c r="E13" s="11"/>
      <c r="F13" s="11"/>
      <c r="G13" s="11"/>
      <c r="H13" s="11"/>
      <c r="I13" s="11"/>
      <c r="J13" s="12"/>
    </row>
    <row r="14" spans="1:18">
      <c r="A14" s="13" t="s">
        <v>33</v>
      </c>
      <c r="B14" s="119"/>
      <c r="C14" s="119"/>
      <c r="D14" s="124"/>
      <c r="E14" s="14"/>
      <c r="F14" s="14"/>
      <c r="G14" s="14"/>
      <c r="H14" s="14"/>
      <c r="I14" s="14"/>
      <c r="J14" s="15"/>
    </row>
    <row r="15" spans="1:18">
      <c r="A15" s="16"/>
      <c r="B15" s="16"/>
      <c r="C15" s="16"/>
      <c r="D15" s="16"/>
      <c r="E15" s="16"/>
      <c r="F15" s="16"/>
      <c r="G15" s="16"/>
      <c r="H15" s="16"/>
      <c r="I15" s="16"/>
      <c r="J15" s="16"/>
    </row>
    <row r="16" spans="1:18" ht="30.75" customHeight="1">
      <c r="A16" s="17" t="s">
        <v>0</v>
      </c>
      <c r="B16" s="17" t="s">
        <v>22</v>
      </c>
      <c r="C16" s="17" t="s">
        <v>109</v>
      </c>
      <c r="D16" s="135" t="s">
        <v>1</v>
      </c>
      <c r="E16" s="17" t="s">
        <v>2</v>
      </c>
      <c r="F16" s="17" t="s">
        <v>3</v>
      </c>
      <c r="G16" s="17" t="s">
        <v>4</v>
      </c>
      <c r="H16" s="18" t="s">
        <v>5</v>
      </c>
      <c r="I16" s="18" t="s">
        <v>6</v>
      </c>
      <c r="J16" s="17" t="s">
        <v>7</v>
      </c>
      <c r="K16" s="121" t="s">
        <v>51</v>
      </c>
      <c r="L16" s="120"/>
      <c r="M16" s="120"/>
      <c r="N16" s="120"/>
    </row>
    <row r="17" spans="1:14" ht="15.75" customHeight="1">
      <c r="A17" s="135" t="s">
        <v>23</v>
      </c>
      <c r="B17" s="151"/>
      <c r="C17" s="152"/>
      <c r="D17" s="155" t="s">
        <v>172</v>
      </c>
      <c r="E17" s="156"/>
      <c r="F17" s="256"/>
      <c r="G17" s="138"/>
      <c r="H17" s="139"/>
      <c r="I17" s="126">
        <f>I18</f>
        <v>0</v>
      </c>
      <c r="J17" s="126">
        <f>J18</f>
        <v>0</v>
      </c>
      <c r="K17" s="120"/>
      <c r="L17" s="120"/>
      <c r="M17" s="120"/>
      <c r="N17" s="120"/>
    </row>
    <row r="18" spans="1:14" ht="33" customHeight="1">
      <c r="A18" s="136" t="s">
        <v>123</v>
      </c>
      <c r="B18" s="144" t="s">
        <v>218</v>
      </c>
      <c r="C18" s="145">
        <v>1</v>
      </c>
      <c r="D18" s="255" t="s">
        <v>172</v>
      </c>
      <c r="E18" s="146" t="s">
        <v>210</v>
      </c>
      <c r="F18" s="147">
        <v>1</v>
      </c>
      <c r="G18" s="27"/>
      <c r="H18" s="22">
        <f>ROUND(G18*(1+K18),2)</f>
        <v>0</v>
      </c>
      <c r="I18" s="23">
        <f>ROUND(G18*F18,2)</f>
        <v>0</v>
      </c>
      <c r="J18" s="23">
        <f>ROUND(F18*H18,2)</f>
        <v>0</v>
      </c>
      <c r="K18" s="122">
        <v>0.24</v>
      </c>
      <c r="L18" s="123"/>
      <c r="M18" s="123"/>
      <c r="N18" s="123"/>
    </row>
    <row r="19" spans="1:14" ht="15" customHeight="1">
      <c r="A19" s="48" t="s">
        <v>24</v>
      </c>
      <c r="B19" s="151"/>
      <c r="C19" s="152"/>
      <c r="D19" s="155" t="s">
        <v>173</v>
      </c>
      <c r="E19" s="156"/>
      <c r="F19" s="257"/>
      <c r="G19" s="140"/>
      <c r="H19" s="141"/>
      <c r="I19" s="126">
        <f>SUM(I20:I21)</f>
        <v>0</v>
      </c>
      <c r="J19" s="126">
        <f>SUM(J20:J21)</f>
        <v>0</v>
      </c>
      <c r="K19" s="120"/>
      <c r="L19" s="120"/>
      <c r="N19" s="120"/>
    </row>
    <row r="20" spans="1:14" ht="33.75" customHeight="1">
      <c r="A20" s="136" t="s">
        <v>8</v>
      </c>
      <c r="B20" s="144" t="s">
        <v>219</v>
      </c>
      <c r="C20" s="145">
        <v>90780</v>
      </c>
      <c r="D20" s="255" t="s">
        <v>174</v>
      </c>
      <c r="E20" s="147" t="s">
        <v>211</v>
      </c>
      <c r="F20" s="147">
        <v>80</v>
      </c>
      <c r="G20" s="27"/>
      <c r="H20" s="22">
        <f>ROUND(G20*(1+K20),2)</f>
        <v>0</v>
      </c>
      <c r="I20" s="23">
        <f>ROUND(G20*F20,2)</f>
        <v>0</v>
      </c>
      <c r="J20" s="23">
        <f>ROUND(F20*H20,2)</f>
        <v>0</v>
      </c>
      <c r="K20" s="122">
        <v>0.24</v>
      </c>
      <c r="L20" s="2"/>
      <c r="M20" s="3"/>
    </row>
    <row r="21" spans="1:14" ht="32.25" customHeight="1">
      <c r="A21" s="136" t="s">
        <v>108</v>
      </c>
      <c r="B21" s="144" t="s">
        <v>219</v>
      </c>
      <c r="C21" s="145">
        <v>90778</v>
      </c>
      <c r="D21" s="255" t="s">
        <v>175</v>
      </c>
      <c r="E21" s="147" t="s">
        <v>211</v>
      </c>
      <c r="F21" s="147">
        <v>16</v>
      </c>
      <c r="G21" s="27"/>
      <c r="H21" s="22">
        <f t="shared" ref="H21" si="0">ROUND(G21*(1+K21),2)</f>
        <v>0</v>
      </c>
      <c r="I21" s="23">
        <f>ROUND(G21*F21,2)</f>
        <v>0</v>
      </c>
      <c r="J21" s="23">
        <f>ROUND(F21*H21,2)</f>
        <v>0</v>
      </c>
      <c r="K21" s="122">
        <v>0.24</v>
      </c>
      <c r="L21" s="2"/>
      <c r="M21" s="3"/>
    </row>
    <row r="22" spans="1:14">
      <c r="A22" s="49" t="s">
        <v>25</v>
      </c>
      <c r="B22" s="153"/>
      <c r="C22" s="152"/>
      <c r="D22" s="155" t="s">
        <v>176</v>
      </c>
      <c r="E22" s="156"/>
      <c r="F22" s="257"/>
      <c r="G22" s="142"/>
      <c r="H22" s="143"/>
      <c r="I22" s="126">
        <f>SUM(I23:I23)</f>
        <v>0</v>
      </c>
      <c r="J22" s="126">
        <f>SUM(J23:J23)</f>
        <v>0</v>
      </c>
      <c r="L22" s="1"/>
    </row>
    <row r="23" spans="1:14" ht="42" customHeight="1">
      <c r="A23" s="136" t="s">
        <v>26</v>
      </c>
      <c r="B23" s="144" t="s">
        <v>219</v>
      </c>
      <c r="C23" s="145">
        <v>99059</v>
      </c>
      <c r="D23" s="255" t="s">
        <v>177</v>
      </c>
      <c r="E23" s="147" t="s">
        <v>212</v>
      </c>
      <c r="F23" s="147">
        <v>26.4</v>
      </c>
      <c r="G23" s="27"/>
      <c r="H23" s="22">
        <f>ROUND(G23*(1+K23),2)</f>
        <v>0</v>
      </c>
      <c r="I23" s="23">
        <f>ROUND(G23*F23,2)</f>
        <v>0</v>
      </c>
      <c r="J23" s="23">
        <f>ROUND(F23*H23,2)</f>
        <v>0</v>
      </c>
      <c r="K23" s="122">
        <v>0.24</v>
      </c>
      <c r="L23" s="1"/>
    </row>
    <row r="24" spans="1:14" ht="15" customHeight="1">
      <c r="A24" s="49" t="s">
        <v>27</v>
      </c>
      <c r="B24" s="153"/>
      <c r="C24" s="152"/>
      <c r="D24" s="155" t="s">
        <v>178</v>
      </c>
      <c r="E24" s="156"/>
      <c r="F24" s="257"/>
      <c r="G24" s="142"/>
      <c r="H24" s="143"/>
      <c r="I24" s="126">
        <f>SUM(I25:I33)</f>
        <v>0</v>
      </c>
      <c r="J24" s="126">
        <f>SUM(J25:J33)</f>
        <v>0</v>
      </c>
      <c r="L24" s="1"/>
    </row>
    <row r="25" spans="1:14" ht="60" customHeight="1">
      <c r="A25" s="136" t="s">
        <v>28</v>
      </c>
      <c r="B25" s="144" t="s">
        <v>219</v>
      </c>
      <c r="C25" s="148">
        <v>100899</v>
      </c>
      <c r="D25" s="255" t="s">
        <v>273</v>
      </c>
      <c r="E25" s="147" t="s">
        <v>212</v>
      </c>
      <c r="F25" s="147">
        <v>20</v>
      </c>
      <c r="G25" s="27"/>
      <c r="H25" s="22">
        <f>ROUND(G25*(1+K25),2)</f>
        <v>0</v>
      </c>
      <c r="I25" s="23">
        <f t="shared" ref="I25" si="1">ROUND(G25*F25,2)</f>
        <v>0</v>
      </c>
      <c r="J25" s="23">
        <f t="shared" ref="J25" si="2">ROUND(F25*H25,2)</f>
        <v>0</v>
      </c>
      <c r="K25" s="122">
        <v>0.24</v>
      </c>
      <c r="L25" s="1"/>
    </row>
    <row r="26" spans="1:14" ht="48" customHeight="1">
      <c r="A26" s="136" t="s">
        <v>129</v>
      </c>
      <c r="B26" s="144" t="s">
        <v>219</v>
      </c>
      <c r="C26" s="148">
        <v>96527</v>
      </c>
      <c r="D26" s="255" t="s">
        <v>179</v>
      </c>
      <c r="E26" s="147" t="s">
        <v>214</v>
      </c>
      <c r="F26" s="147">
        <v>1.7</v>
      </c>
      <c r="G26" s="27"/>
      <c r="H26" s="22">
        <f t="shared" ref="H26:H32" si="3">ROUND(G26*(1+K26),2)</f>
        <v>0</v>
      </c>
      <c r="I26" s="23">
        <f t="shared" ref="I26:I32" si="4">ROUND(G26*F26,2)</f>
        <v>0</v>
      </c>
      <c r="J26" s="23">
        <f t="shared" ref="J26:J32" si="5">ROUND(F26*H26,2)</f>
        <v>0</v>
      </c>
      <c r="K26" s="122">
        <v>0.24</v>
      </c>
      <c r="L26" s="1"/>
    </row>
    <row r="27" spans="1:14" ht="41.25" customHeight="1">
      <c r="A27" s="136" t="s">
        <v>130</v>
      </c>
      <c r="B27" s="144" t="s">
        <v>219</v>
      </c>
      <c r="C27" s="148">
        <v>94965</v>
      </c>
      <c r="D27" s="255" t="s">
        <v>180</v>
      </c>
      <c r="E27" s="147" t="s">
        <v>214</v>
      </c>
      <c r="F27" s="147">
        <v>1.53</v>
      </c>
      <c r="G27" s="27"/>
      <c r="H27" s="22">
        <f t="shared" si="3"/>
        <v>0</v>
      </c>
      <c r="I27" s="23">
        <f t="shared" si="4"/>
        <v>0</v>
      </c>
      <c r="J27" s="23">
        <f t="shared" si="5"/>
        <v>0</v>
      </c>
      <c r="K27" s="122">
        <v>0.24</v>
      </c>
      <c r="L27" s="1"/>
    </row>
    <row r="28" spans="1:14" ht="41.25" customHeight="1">
      <c r="A28" s="136" t="s">
        <v>131</v>
      </c>
      <c r="B28" s="144" t="s">
        <v>219</v>
      </c>
      <c r="C28" s="148">
        <v>103670</v>
      </c>
      <c r="D28" s="255" t="s">
        <v>181</v>
      </c>
      <c r="E28" s="147" t="s">
        <v>214</v>
      </c>
      <c r="F28" s="147">
        <v>1.53</v>
      </c>
      <c r="G28" s="27"/>
      <c r="H28" s="22">
        <f t="shared" si="3"/>
        <v>0</v>
      </c>
      <c r="I28" s="23">
        <f t="shared" si="4"/>
        <v>0</v>
      </c>
      <c r="J28" s="23">
        <f t="shared" si="5"/>
        <v>0</v>
      </c>
      <c r="K28" s="122">
        <v>0.24</v>
      </c>
      <c r="L28" s="1"/>
    </row>
    <row r="29" spans="1:14" ht="42" customHeight="1">
      <c r="A29" s="136" t="s">
        <v>132</v>
      </c>
      <c r="B29" s="144" t="s">
        <v>219</v>
      </c>
      <c r="C29" s="148">
        <v>96530</v>
      </c>
      <c r="D29" s="255" t="s">
        <v>182</v>
      </c>
      <c r="E29" s="147" t="s">
        <v>213</v>
      </c>
      <c r="F29" s="147">
        <v>15.24</v>
      </c>
      <c r="G29" s="27"/>
      <c r="H29" s="22">
        <f t="shared" si="3"/>
        <v>0</v>
      </c>
      <c r="I29" s="23">
        <f t="shared" si="4"/>
        <v>0</v>
      </c>
      <c r="J29" s="23">
        <f t="shared" si="5"/>
        <v>0</v>
      </c>
      <c r="K29" s="122">
        <v>0.24</v>
      </c>
      <c r="L29" s="1"/>
    </row>
    <row r="30" spans="1:14" ht="59.25" customHeight="1">
      <c r="A30" s="136" t="s">
        <v>133</v>
      </c>
      <c r="B30" s="144" t="s">
        <v>219</v>
      </c>
      <c r="C30" s="148">
        <v>104916</v>
      </c>
      <c r="D30" s="255" t="s">
        <v>274</v>
      </c>
      <c r="E30" s="147" t="s">
        <v>215</v>
      </c>
      <c r="F30" s="147">
        <v>43</v>
      </c>
      <c r="G30" s="27"/>
      <c r="H30" s="22">
        <f t="shared" si="3"/>
        <v>0</v>
      </c>
      <c r="I30" s="23">
        <f t="shared" si="4"/>
        <v>0</v>
      </c>
      <c r="J30" s="23">
        <f t="shared" si="5"/>
        <v>0</v>
      </c>
      <c r="K30" s="122">
        <v>0.24</v>
      </c>
      <c r="L30" s="1"/>
    </row>
    <row r="31" spans="1:14" ht="43.5" customHeight="1">
      <c r="A31" s="136" t="s">
        <v>134</v>
      </c>
      <c r="B31" s="144" t="s">
        <v>219</v>
      </c>
      <c r="C31" s="148">
        <v>104919</v>
      </c>
      <c r="D31" s="255" t="s">
        <v>275</v>
      </c>
      <c r="E31" s="147" t="s">
        <v>215</v>
      </c>
      <c r="F31" s="147">
        <v>148</v>
      </c>
      <c r="G31" s="27"/>
      <c r="H31" s="22">
        <f t="shared" si="3"/>
        <v>0</v>
      </c>
      <c r="I31" s="23">
        <f t="shared" si="4"/>
        <v>0</v>
      </c>
      <c r="J31" s="23">
        <f t="shared" si="5"/>
        <v>0</v>
      </c>
      <c r="K31" s="122">
        <v>0.24</v>
      </c>
      <c r="L31" s="1"/>
    </row>
    <row r="32" spans="1:14" ht="34.5" customHeight="1">
      <c r="A32" s="136" t="s">
        <v>135</v>
      </c>
      <c r="B32" s="144" t="s">
        <v>219</v>
      </c>
      <c r="C32" s="148">
        <v>93382</v>
      </c>
      <c r="D32" s="255" t="s">
        <v>185</v>
      </c>
      <c r="E32" s="147" t="s">
        <v>214</v>
      </c>
      <c r="F32" s="147">
        <v>8.5500000000000007</v>
      </c>
      <c r="G32" s="27"/>
      <c r="H32" s="22">
        <f t="shared" si="3"/>
        <v>0</v>
      </c>
      <c r="I32" s="23">
        <f t="shared" si="4"/>
        <v>0</v>
      </c>
      <c r="J32" s="23">
        <f t="shared" si="5"/>
        <v>0</v>
      </c>
      <c r="K32" s="122">
        <v>0.24</v>
      </c>
      <c r="L32" s="1"/>
    </row>
    <row r="33" spans="1:13" ht="34.5" customHeight="1">
      <c r="A33" s="137" t="s">
        <v>223</v>
      </c>
      <c r="B33" s="144" t="s">
        <v>219</v>
      </c>
      <c r="C33" s="148">
        <v>98557</v>
      </c>
      <c r="D33" s="255" t="s">
        <v>186</v>
      </c>
      <c r="E33" s="147" t="s">
        <v>213</v>
      </c>
      <c r="F33" s="147">
        <v>20</v>
      </c>
      <c r="G33" s="27"/>
      <c r="H33" s="22">
        <f t="shared" ref="H33" si="6">ROUND(G33*(1+K33),2)</f>
        <v>0</v>
      </c>
      <c r="I33" s="23">
        <f t="shared" ref="I33" si="7">ROUND(G33*F33,2)</f>
        <v>0</v>
      </c>
      <c r="J33" s="23">
        <f t="shared" ref="J33" si="8">ROUND(F33*H33,2)</f>
        <v>0</v>
      </c>
      <c r="K33" s="122">
        <v>0.24</v>
      </c>
      <c r="L33" s="1"/>
    </row>
    <row r="34" spans="1:13" ht="15" customHeight="1">
      <c r="A34" s="49" t="s">
        <v>110</v>
      </c>
      <c r="B34" s="154"/>
      <c r="C34" s="152"/>
      <c r="D34" s="155" t="s">
        <v>276</v>
      </c>
      <c r="E34" s="156"/>
      <c r="F34" s="257"/>
      <c r="G34" s="142"/>
      <c r="H34" s="143"/>
      <c r="I34" s="126">
        <f>SUM(I35:I41)</f>
        <v>0</v>
      </c>
      <c r="J34" s="126">
        <f>SUM(J35:J41)</f>
        <v>0</v>
      </c>
      <c r="L34" s="4"/>
      <c r="M34" s="3"/>
    </row>
    <row r="35" spans="1:13" ht="72" customHeight="1">
      <c r="A35" s="136" t="s">
        <v>111</v>
      </c>
      <c r="B35" s="144" t="s">
        <v>219</v>
      </c>
      <c r="C35" s="148">
        <v>94965</v>
      </c>
      <c r="D35" s="255" t="s">
        <v>180</v>
      </c>
      <c r="E35" s="147" t="s">
        <v>214</v>
      </c>
      <c r="F35" s="147">
        <v>2</v>
      </c>
      <c r="G35" s="27"/>
      <c r="H35" s="22">
        <f>ROUND(G35*(1+K35),2)</f>
        <v>0</v>
      </c>
      <c r="I35" s="23">
        <f t="shared" ref="I35:I37" si="9">ROUND(G35*F35,2)</f>
        <v>0</v>
      </c>
      <c r="J35" s="23">
        <f t="shared" ref="J35:J37" si="10">ROUND(F35*H35,2)</f>
        <v>0</v>
      </c>
      <c r="K35" s="122">
        <v>0.24</v>
      </c>
      <c r="L35" s="5"/>
      <c r="M35" s="3"/>
    </row>
    <row r="36" spans="1:13" ht="49.5" customHeight="1">
      <c r="A36" s="136" t="s">
        <v>112</v>
      </c>
      <c r="B36" s="144" t="s">
        <v>219</v>
      </c>
      <c r="C36" s="148">
        <v>103670</v>
      </c>
      <c r="D36" s="255" t="s">
        <v>181</v>
      </c>
      <c r="E36" s="147" t="s">
        <v>214</v>
      </c>
      <c r="F36" s="147">
        <v>2</v>
      </c>
      <c r="G36" s="27"/>
      <c r="H36" s="22">
        <f t="shared" ref="H36:H40" si="11">ROUND(G36*(1+K36),2)</f>
        <v>0</v>
      </c>
      <c r="I36" s="23">
        <f t="shared" si="9"/>
        <v>0</v>
      </c>
      <c r="J36" s="23">
        <f t="shared" si="10"/>
        <v>0</v>
      </c>
      <c r="K36" s="122">
        <v>0.24</v>
      </c>
      <c r="L36" s="5"/>
      <c r="M36" s="3"/>
    </row>
    <row r="37" spans="1:13" ht="49.5" customHeight="1">
      <c r="A37" s="136" t="s">
        <v>113</v>
      </c>
      <c r="B37" s="144" t="s">
        <v>219</v>
      </c>
      <c r="C37" s="148">
        <v>96530</v>
      </c>
      <c r="D37" s="255" t="s">
        <v>182</v>
      </c>
      <c r="E37" s="147" t="s">
        <v>213</v>
      </c>
      <c r="F37" s="147">
        <v>18.899999999999999</v>
      </c>
      <c r="G37" s="27"/>
      <c r="H37" s="22">
        <f t="shared" si="11"/>
        <v>0</v>
      </c>
      <c r="I37" s="23">
        <f t="shared" si="9"/>
        <v>0</v>
      </c>
      <c r="J37" s="23">
        <f t="shared" si="10"/>
        <v>0</v>
      </c>
      <c r="K37" s="122">
        <v>0.24</v>
      </c>
      <c r="L37" s="5"/>
      <c r="M37" s="3"/>
    </row>
    <row r="38" spans="1:13" ht="65.25" customHeight="1">
      <c r="A38" s="136" t="s">
        <v>126</v>
      </c>
      <c r="B38" s="144" t="s">
        <v>219</v>
      </c>
      <c r="C38" s="148">
        <v>92759</v>
      </c>
      <c r="D38" s="255" t="s">
        <v>183</v>
      </c>
      <c r="E38" s="147" t="s">
        <v>215</v>
      </c>
      <c r="F38" s="147">
        <v>49</v>
      </c>
      <c r="G38" s="27"/>
      <c r="H38" s="22">
        <f t="shared" si="11"/>
        <v>0</v>
      </c>
      <c r="I38" s="23">
        <f t="shared" ref="I38" si="12">ROUND(G38*F38,2)</f>
        <v>0</v>
      </c>
      <c r="J38" s="23">
        <f t="shared" ref="J38" si="13">ROUND(F38*H38,2)</f>
        <v>0</v>
      </c>
      <c r="K38" s="122">
        <v>0.24</v>
      </c>
      <c r="L38" s="5"/>
      <c r="M38" s="3"/>
    </row>
    <row r="39" spans="1:13" ht="57.75" customHeight="1">
      <c r="A39" s="136" t="s">
        <v>136</v>
      </c>
      <c r="B39" s="144" t="s">
        <v>219</v>
      </c>
      <c r="C39" s="148">
        <v>92761</v>
      </c>
      <c r="D39" s="255" t="s">
        <v>277</v>
      </c>
      <c r="E39" s="147" t="s">
        <v>215</v>
      </c>
      <c r="F39" s="147">
        <v>79</v>
      </c>
      <c r="G39" s="27"/>
      <c r="H39" s="22">
        <f t="shared" si="11"/>
        <v>0</v>
      </c>
      <c r="I39" s="23">
        <f t="shared" ref="I39:I40" si="14">ROUND(G39*F39,2)</f>
        <v>0</v>
      </c>
      <c r="J39" s="23">
        <f t="shared" ref="J39:J40" si="15">ROUND(F39*H39,2)</f>
        <v>0</v>
      </c>
      <c r="K39" s="122">
        <v>0.24</v>
      </c>
      <c r="L39" s="5"/>
      <c r="M39" s="3"/>
    </row>
    <row r="40" spans="1:13" ht="45" customHeight="1">
      <c r="A40" s="136" t="s">
        <v>137</v>
      </c>
      <c r="B40" s="144" t="s">
        <v>219</v>
      </c>
      <c r="C40" s="148">
        <v>92762</v>
      </c>
      <c r="D40" s="255" t="s">
        <v>184</v>
      </c>
      <c r="E40" s="147" t="s">
        <v>215</v>
      </c>
      <c r="F40" s="147">
        <v>52</v>
      </c>
      <c r="G40" s="27"/>
      <c r="H40" s="22">
        <f t="shared" si="11"/>
        <v>0</v>
      </c>
      <c r="I40" s="23">
        <f t="shared" si="14"/>
        <v>0</v>
      </c>
      <c r="J40" s="23">
        <f t="shared" si="15"/>
        <v>0</v>
      </c>
      <c r="K40" s="122">
        <v>0.24</v>
      </c>
      <c r="L40" s="5"/>
      <c r="M40" s="3"/>
    </row>
    <row r="41" spans="1:13" ht="49.5" customHeight="1">
      <c r="A41" s="136" t="s">
        <v>209</v>
      </c>
      <c r="B41" s="144" t="s">
        <v>219</v>
      </c>
      <c r="C41" s="148">
        <v>101964</v>
      </c>
      <c r="D41" s="255" t="s">
        <v>278</v>
      </c>
      <c r="E41" s="147" t="s">
        <v>213</v>
      </c>
      <c r="F41" s="147">
        <v>42</v>
      </c>
      <c r="G41" s="27"/>
      <c r="H41" s="22">
        <f t="shared" ref="H41" si="16">ROUND(G41*(1+K41),2)</f>
        <v>0</v>
      </c>
      <c r="I41" s="23">
        <f t="shared" ref="I41" si="17">ROUND(G41*F41,2)</f>
        <v>0</v>
      </c>
      <c r="J41" s="23">
        <f t="shared" ref="J41" si="18">ROUND(F41*H41,2)</f>
        <v>0</v>
      </c>
      <c r="K41" s="122">
        <v>0.24</v>
      </c>
      <c r="L41" s="5"/>
      <c r="M41" s="3"/>
    </row>
    <row r="42" spans="1:13" ht="18" customHeight="1">
      <c r="A42" s="49" t="s">
        <v>114</v>
      </c>
      <c r="B42" s="154"/>
      <c r="C42" s="152"/>
      <c r="D42" s="155" t="s">
        <v>187</v>
      </c>
      <c r="E42" s="156"/>
      <c r="F42" s="257"/>
      <c r="G42" s="142"/>
      <c r="H42" s="143"/>
      <c r="I42" s="127">
        <f>SUM(I43:I46)</f>
        <v>0</v>
      </c>
      <c r="J42" s="127">
        <f>SUM(J43:J46)</f>
        <v>0</v>
      </c>
    </row>
    <row r="43" spans="1:13" ht="81" customHeight="1">
      <c r="A43" s="136" t="s">
        <v>115</v>
      </c>
      <c r="B43" s="144" t="s">
        <v>219</v>
      </c>
      <c r="C43" s="148">
        <v>103368</v>
      </c>
      <c r="D43" s="255" t="s">
        <v>188</v>
      </c>
      <c r="E43" s="147" t="s">
        <v>213</v>
      </c>
      <c r="F43" s="149">
        <v>90</v>
      </c>
      <c r="G43" s="27"/>
      <c r="H43" s="22">
        <f>ROUND(G43*(1+K43),2)</f>
        <v>0</v>
      </c>
      <c r="I43" s="23">
        <f t="shared" ref="I43" si="19">ROUND(G43*F43,2)</f>
        <v>0</v>
      </c>
      <c r="J43" s="24">
        <f t="shared" ref="J43" si="20">ROUND(H43*F43,2)</f>
        <v>0</v>
      </c>
      <c r="K43" s="122">
        <v>0.24</v>
      </c>
    </row>
    <row r="44" spans="1:13" ht="59.25" customHeight="1">
      <c r="A44" s="136" t="s">
        <v>138</v>
      </c>
      <c r="B44" s="144" t="s">
        <v>219</v>
      </c>
      <c r="C44" s="148">
        <v>101159</v>
      </c>
      <c r="D44" s="255" t="s">
        <v>279</v>
      </c>
      <c r="E44" s="147" t="s">
        <v>213</v>
      </c>
      <c r="F44" s="149">
        <v>30</v>
      </c>
      <c r="G44" s="27"/>
      <c r="H44" s="22">
        <f t="shared" ref="H44" si="21">ROUND(G44*(1+K44),2)</f>
        <v>0</v>
      </c>
      <c r="I44" s="23">
        <f t="shared" ref="I44" si="22">ROUND(G44*F44,2)</f>
        <v>0</v>
      </c>
      <c r="J44" s="24">
        <f t="shared" ref="J44" si="23">ROUND(H44*F44,2)</f>
        <v>0</v>
      </c>
      <c r="K44" s="122">
        <v>0.24</v>
      </c>
    </row>
    <row r="45" spans="1:13" ht="59.25" customHeight="1">
      <c r="A45" s="137" t="s">
        <v>224</v>
      </c>
      <c r="B45" s="144" t="s">
        <v>219</v>
      </c>
      <c r="C45" s="148">
        <v>105024</v>
      </c>
      <c r="D45" s="255" t="s">
        <v>280</v>
      </c>
      <c r="E45" s="147" t="s">
        <v>212</v>
      </c>
      <c r="F45" s="149">
        <v>12</v>
      </c>
      <c r="G45" s="27"/>
      <c r="H45" s="22">
        <f t="shared" ref="H45:H46" si="24">ROUND(G45*(1+K45),2)</f>
        <v>0</v>
      </c>
      <c r="I45" s="23">
        <f t="shared" ref="I45:I46" si="25">ROUND(G45*F45,2)</f>
        <v>0</v>
      </c>
      <c r="J45" s="24">
        <f t="shared" ref="J45:J46" si="26">ROUND(H45*F45,2)</f>
        <v>0</v>
      </c>
      <c r="K45" s="122">
        <v>0.24</v>
      </c>
    </row>
    <row r="46" spans="1:13" ht="59.25" customHeight="1">
      <c r="A46" s="137" t="s">
        <v>225</v>
      </c>
      <c r="B46" s="144" t="s">
        <v>219</v>
      </c>
      <c r="C46" s="148">
        <v>105030</v>
      </c>
      <c r="D46" s="255" t="s">
        <v>281</v>
      </c>
      <c r="E46" s="147" t="s">
        <v>212</v>
      </c>
      <c r="F46" s="149">
        <v>9</v>
      </c>
      <c r="G46" s="27"/>
      <c r="H46" s="22">
        <f t="shared" si="24"/>
        <v>0</v>
      </c>
      <c r="I46" s="23">
        <f t="shared" si="25"/>
        <v>0</v>
      </c>
      <c r="J46" s="24">
        <f t="shared" si="26"/>
        <v>0</v>
      </c>
      <c r="K46" s="122">
        <v>0.24</v>
      </c>
    </row>
    <row r="47" spans="1:13" ht="15" customHeight="1">
      <c r="A47" s="49" t="s">
        <v>116</v>
      </c>
      <c r="B47" s="154"/>
      <c r="C47" s="152"/>
      <c r="D47" s="155" t="s">
        <v>189</v>
      </c>
      <c r="E47" s="156"/>
      <c r="F47" s="257"/>
      <c r="G47" s="142"/>
      <c r="H47" s="143"/>
      <c r="I47" s="127">
        <f>SUM(I48:I54)</f>
        <v>0</v>
      </c>
      <c r="J47" s="127">
        <f>SUM(J48:J54)</f>
        <v>0</v>
      </c>
    </row>
    <row r="48" spans="1:13" ht="39.75" customHeight="1">
      <c r="A48" s="136" t="s">
        <v>117</v>
      </c>
      <c r="B48" s="144" t="s">
        <v>219</v>
      </c>
      <c r="C48" s="148">
        <v>96622</v>
      </c>
      <c r="D48" s="255" t="s">
        <v>190</v>
      </c>
      <c r="E48" s="147" t="s">
        <v>214</v>
      </c>
      <c r="F48" s="149">
        <v>40</v>
      </c>
      <c r="G48" s="27"/>
      <c r="H48" s="22">
        <f>ROUND(G48*(1+K48),2)</f>
        <v>0</v>
      </c>
      <c r="I48" s="23">
        <f>ROUND(G48*F48,2)</f>
        <v>0</v>
      </c>
      <c r="J48" s="24">
        <f>ROUND(H48*F48,2)</f>
        <v>0</v>
      </c>
      <c r="K48" s="122">
        <v>0.24</v>
      </c>
    </row>
    <row r="49" spans="1:11" ht="45" customHeight="1">
      <c r="A49" s="136" t="s">
        <v>118</v>
      </c>
      <c r="B49" s="144" t="s">
        <v>219</v>
      </c>
      <c r="C49" s="148">
        <v>94965</v>
      </c>
      <c r="D49" s="255" t="s">
        <v>180</v>
      </c>
      <c r="E49" s="147" t="s">
        <v>214</v>
      </c>
      <c r="F49" s="149">
        <v>2</v>
      </c>
      <c r="G49" s="27"/>
      <c r="H49" s="22">
        <f t="shared" ref="H49:H52" si="27">ROUND(G49*(1+K49),2)</f>
        <v>0</v>
      </c>
      <c r="I49" s="23">
        <f t="shared" ref="I49:I50" si="28">ROUND(G49*F49,2)</f>
        <v>0</v>
      </c>
      <c r="J49" s="24">
        <f t="shared" ref="J49:J50" si="29">ROUND(H49*F49,2)</f>
        <v>0</v>
      </c>
      <c r="K49" s="122">
        <v>0.24</v>
      </c>
    </row>
    <row r="50" spans="1:11" ht="27.75" customHeight="1">
      <c r="A50" s="136" t="s">
        <v>119</v>
      </c>
      <c r="B50" s="144" t="s">
        <v>219</v>
      </c>
      <c r="C50" s="148">
        <v>103670</v>
      </c>
      <c r="D50" s="255" t="s">
        <v>181</v>
      </c>
      <c r="E50" s="147" t="s">
        <v>214</v>
      </c>
      <c r="F50" s="149">
        <v>2</v>
      </c>
      <c r="G50" s="27"/>
      <c r="H50" s="22">
        <f t="shared" si="27"/>
        <v>0</v>
      </c>
      <c r="I50" s="23">
        <f t="shared" si="28"/>
        <v>0</v>
      </c>
      <c r="J50" s="24">
        <f t="shared" si="29"/>
        <v>0</v>
      </c>
      <c r="K50" s="122">
        <v>0.24</v>
      </c>
    </row>
    <row r="51" spans="1:11" ht="49.5" customHeight="1">
      <c r="A51" s="136" t="s">
        <v>139</v>
      </c>
      <c r="B51" s="144" t="s">
        <v>219</v>
      </c>
      <c r="C51" s="148">
        <v>98562</v>
      </c>
      <c r="D51" s="255" t="s">
        <v>191</v>
      </c>
      <c r="E51" s="147" t="s">
        <v>213</v>
      </c>
      <c r="F51" s="149">
        <v>40</v>
      </c>
      <c r="G51" s="27"/>
      <c r="H51" s="22">
        <f t="shared" si="27"/>
        <v>0</v>
      </c>
      <c r="I51" s="23">
        <f t="shared" ref="I51:I52" si="30">ROUND(G51*F51,2)</f>
        <v>0</v>
      </c>
      <c r="J51" s="24">
        <f t="shared" ref="J51:J52" si="31">ROUND(H51*F51,2)</f>
        <v>0</v>
      </c>
      <c r="K51" s="122">
        <v>0.24</v>
      </c>
    </row>
    <row r="52" spans="1:11" ht="59.25" customHeight="1">
      <c r="A52" s="136" t="s">
        <v>140</v>
      </c>
      <c r="B52" s="144" t="s">
        <v>219</v>
      </c>
      <c r="C52" s="148">
        <v>104595</v>
      </c>
      <c r="D52" s="255" t="s">
        <v>282</v>
      </c>
      <c r="E52" s="147" t="s">
        <v>213</v>
      </c>
      <c r="F52" s="149">
        <v>37.5</v>
      </c>
      <c r="G52" s="27"/>
      <c r="H52" s="22">
        <f t="shared" si="27"/>
        <v>0</v>
      </c>
      <c r="I52" s="23">
        <f t="shared" si="30"/>
        <v>0</v>
      </c>
      <c r="J52" s="24">
        <f t="shared" si="31"/>
        <v>0</v>
      </c>
      <c r="K52" s="122">
        <v>0.24</v>
      </c>
    </row>
    <row r="53" spans="1:11" ht="59.25" customHeight="1">
      <c r="A53" s="137" t="s">
        <v>226</v>
      </c>
      <c r="B53" s="144" t="s">
        <v>219</v>
      </c>
      <c r="C53" s="148">
        <v>104593</v>
      </c>
      <c r="D53" s="255" t="s">
        <v>283</v>
      </c>
      <c r="E53" s="147" t="s">
        <v>213</v>
      </c>
      <c r="F53" s="149">
        <v>3.3</v>
      </c>
      <c r="G53" s="27"/>
      <c r="H53" s="22">
        <f t="shared" ref="H53:H54" si="32">ROUND(G53*(1+K53),2)</f>
        <v>0</v>
      </c>
      <c r="I53" s="23">
        <f t="shared" ref="I53:I54" si="33">ROUND(G53*F53,2)</f>
        <v>0</v>
      </c>
      <c r="J53" s="24">
        <f t="shared" ref="J53:J54" si="34">ROUND(H53*F53,2)</f>
        <v>0</v>
      </c>
      <c r="K53" s="122">
        <v>0.24</v>
      </c>
    </row>
    <row r="54" spans="1:11" ht="59.25" customHeight="1">
      <c r="A54" s="137" t="s">
        <v>227</v>
      </c>
      <c r="B54" s="144" t="s">
        <v>219</v>
      </c>
      <c r="C54" s="148">
        <v>98689</v>
      </c>
      <c r="D54" s="255" t="s">
        <v>284</v>
      </c>
      <c r="E54" s="147" t="s">
        <v>212</v>
      </c>
      <c r="F54" s="149">
        <v>3</v>
      </c>
      <c r="G54" s="27"/>
      <c r="H54" s="22">
        <f t="shared" si="32"/>
        <v>0</v>
      </c>
      <c r="I54" s="23">
        <f t="shared" si="33"/>
        <v>0</v>
      </c>
      <c r="J54" s="24">
        <f t="shared" si="34"/>
        <v>0</v>
      </c>
      <c r="K54" s="122">
        <v>0.24</v>
      </c>
    </row>
    <row r="55" spans="1:11" ht="15" customHeight="1">
      <c r="A55" s="49" t="s">
        <v>120</v>
      </c>
      <c r="B55" s="154"/>
      <c r="C55" s="152"/>
      <c r="D55" s="155" t="s">
        <v>192</v>
      </c>
      <c r="E55" s="156"/>
      <c r="F55" s="257"/>
      <c r="G55" s="142"/>
      <c r="H55" s="143"/>
      <c r="I55" s="127">
        <f>SUM(I56:I61)</f>
        <v>0</v>
      </c>
      <c r="J55" s="127">
        <f>SUM(J56:J61)</f>
        <v>0</v>
      </c>
    </row>
    <row r="56" spans="1:11" ht="58.5" customHeight="1">
      <c r="A56" s="136" t="s">
        <v>121</v>
      </c>
      <c r="B56" s="144" t="s">
        <v>219</v>
      </c>
      <c r="C56" s="148">
        <v>87904</v>
      </c>
      <c r="D56" s="255" t="s">
        <v>285</v>
      </c>
      <c r="E56" s="147" t="s">
        <v>213</v>
      </c>
      <c r="F56" s="149">
        <v>180</v>
      </c>
      <c r="G56" s="27"/>
      <c r="H56" s="22">
        <f>ROUND(G56*(1+K56),2)</f>
        <v>0</v>
      </c>
      <c r="I56" s="23">
        <f t="shared" ref="I56:I57" si="35">ROUND(G56*F56,2)</f>
        <v>0</v>
      </c>
      <c r="J56" s="24">
        <f t="shared" ref="J56:J57" si="36">ROUND(H56*F56,2)</f>
        <v>0</v>
      </c>
      <c r="K56" s="122">
        <v>0.24</v>
      </c>
    </row>
    <row r="57" spans="1:11" ht="55.5" customHeight="1">
      <c r="A57" s="136" t="s">
        <v>122</v>
      </c>
      <c r="B57" s="144" t="s">
        <v>219</v>
      </c>
      <c r="C57" s="148">
        <v>87547</v>
      </c>
      <c r="D57" s="255" t="s">
        <v>193</v>
      </c>
      <c r="E57" s="147" t="s">
        <v>213</v>
      </c>
      <c r="F57" s="149">
        <v>180</v>
      </c>
      <c r="G57" s="27"/>
      <c r="H57" s="22">
        <f t="shared" ref="H57" si="37">ROUND(G57*(1+K57),2)</f>
        <v>0</v>
      </c>
      <c r="I57" s="23">
        <f t="shared" si="35"/>
        <v>0</v>
      </c>
      <c r="J57" s="24">
        <f t="shared" si="36"/>
        <v>0</v>
      </c>
      <c r="K57" s="122">
        <v>0.24</v>
      </c>
    </row>
    <row r="58" spans="1:11" ht="55.5" customHeight="1">
      <c r="A58" s="137" t="s">
        <v>228</v>
      </c>
      <c r="B58" s="144" t="s">
        <v>219</v>
      </c>
      <c r="C58" s="148">
        <v>104611</v>
      </c>
      <c r="D58" s="255" t="s">
        <v>286</v>
      </c>
      <c r="E58" s="147" t="s">
        <v>213</v>
      </c>
      <c r="F58" s="149">
        <v>65</v>
      </c>
      <c r="G58" s="27"/>
      <c r="H58" s="22">
        <f t="shared" ref="H58:H61" si="38">ROUND(G58*(1+K58),2)</f>
        <v>0</v>
      </c>
      <c r="I58" s="23">
        <f t="shared" ref="I58:I61" si="39">ROUND(G58*F58,2)</f>
        <v>0</v>
      </c>
      <c r="J58" s="24">
        <f t="shared" ref="J58:J61" si="40">ROUND(H58*F58,2)</f>
        <v>0</v>
      </c>
      <c r="K58" s="122">
        <v>0.24</v>
      </c>
    </row>
    <row r="59" spans="1:11" ht="55.5" customHeight="1">
      <c r="A59" s="137" t="s">
        <v>229</v>
      </c>
      <c r="B59" s="144" t="s">
        <v>219</v>
      </c>
      <c r="C59" s="148">
        <v>87886</v>
      </c>
      <c r="D59" s="255" t="s">
        <v>287</v>
      </c>
      <c r="E59" s="147" t="s">
        <v>213</v>
      </c>
      <c r="F59" s="149">
        <v>38</v>
      </c>
      <c r="G59" s="27"/>
      <c r="H59" s="22">
        <f t="shared" si="38"/>
        <v>0</v>
      </c>
      <c r="I59" s="23">
        <f t="shared" si="39"/>
        <v>0</v>
      </c>
      <c r="J59" s="24">
        <f t="shared" si="40"/>
        <v>0</v>
      </c>
      <c r="K59" s="122">
        <v>0.24</v>
      </c>
    </row>
    <row r="60" spans="1:11" ht="55.5" customHeight="1">
      <c r="A60" s="137" t="s">
        <v>230</v>
      </c>
      <c r="B60" s="144" t="s">
        <v>219</v>
      </c>
      <c r="C60" s="148">
        <v>90408</v>
      </c>
      <c r="D60" s="255" t="s">
        <v>288</v>
      </c>
      <c r="E60" s="147" t="s">
        <v>213</v>
      </c>
      <c r="F60" s="149">
        <v>38</v>
      </c>
      <c r="G60" s="27"/>
      <c r="H60" s="22">
        <f t="shared" si="38"/>
        <v>0</v>
      </c>
      <c r="I60" s="23">
        <f t="shared" si="39"/>
        <v>0</v>
      </c>
      <c r="J60" s="24">
        <f t="shared" si="40"/>
        <v>0</v>
      </c>
      <c r="K60" s="122">
        <v>0.24</v>
      </c>
    </row>
    <row r="61" spans="1:11" ht="55.5" customHeight="1">
      <c r="A61" s="137" t="s">
        <v>231</v>
      </c>
      <c r="B61" s="144" t="s">
        <v>219</v>
      </c>
      <c r="C61" s="148">
        <v>101965</v>
      </c>
      <c r="D61" s="255" t="s">
        <v>289</v>
      </c>
      <c r="E61" s="147" t="s">
        <v>212</v>
      </c>
      <c r="F61" s="149">
        <v>7.32</v>
      </c>
      <c r="G61" s="27"/>
      <c r="H61" s="22">
        <f t="shared" si="38"/>
        <v>0</v>
      </c>
      <c r="I61" s="23">
        <f t="shared" si="39"/>
        <v>0</v>
      </c>
      <c r="J61" s="24">
        <f t="shared" si="40"/>
        <v>0</v>
      </c>
      <c r="K61" s="122">
        <v>0.24</v>
      </c>
    </row>
    <row r="62" spans="1:11" ht="15" customHeight="1">
      <c r="A62" s="49" t="s">
        <v>141</v>
      </c>
      <c r="B62" s="154"/>
      <c r="C62" s="152"/>
      <c r="D62" s="155" t="s">
        <v>194</v>
      </c>
      <c r="E62" s="156"/>
      <c r="F62" s="257"/>
      <c r="G62" s="142"/>
      <c r="H62" s="143"/>
      <c r="I62" s="127">
        <f>SUM(I63:I68)</f>
        <v>0</v>
      </c>
      <c r="J62" s="127">
        <f>SUM(J63:J68)</f>
        <v>0</v>
      </c>
    </row>
    <row r="63" spans="1:11" ht="42" customHeight="1">
      <c r="A63" s="136" t="s">
        <v>142</v>
      </c>
      <c r="B63" s="144" t="s">
        <v>219</v>
      </c>
      <c r="C63" s="148">
        <v>94213</v>
      </c>
      <c r="D63" s="255" t="s">
        <v>195</v>
      </c>
      <c r="E63" s="147" t="s">
        <v>213</v>
      </c>
      <c r="F63" s="149">
        <v>36</v>
      </c>
      <c r="G63" s="27"/>
      <c r="H63" s="22">
        <f>ROUND(G63*(1+K63),2)</f>
        <v>0</v>
      </c>
      <c r="I63" s="23">
        <f t="shared" ref="I63" si="41">ROUND(G63*F63,2)</f>
        <v>0</v>
      </c>
      <c r="J63" s="24">
        <f t="shared" ref="J63" si="42">ROUND(H63*F63,2)</f>
        <v>0</v>
      </c>
      <c r="K63" s="122">
        <v>0.24</v>
      </c>
    </row>
    <row r="64" spans="1:11" ht="51.75" customHeight="1">
      <c r="A64" s="136" t="s">
        <v>143</v>
      </c>
      <c r="B64" s="144" t="s">
        <v>219</v>
      </c>
      <c r="C64" s="148">
        <v>92580</v>
      </c>
      <c r="D64" s="255" t="s">
        <v>290</v>
      </c>
      <c r="E64" s="147" t="s">
        <v>213</v>
      </c>
      <c r="F64" s="149">
        <v>36</v>
      </c>
      <c r="G64" s="27"/>
      <c r="H64" s="22">
        <f t="shared" ref="H64:H65" si="43">ROUND(G64*(1+K64),2)</f>
        <v>0</v>
      </c>
      <c r="I64" s="23">
        <f t="shared" ref="I64:I65" si="44">ROUND(G64*F64,2)</f>
        <v>0</v>
      </c>
      <c r="J64" s="24">
        <f t="shared" ref="J64:J65" si="45">ROUND(H64*F64,2)</f>
        <v>0</v>
      </c>
      <c r="K64" s="122">
        <v>0.24</v>
      </c>
    </row>
    <row r="65" spans="1:11" ht="56.25" customHeight="1">
      <c r="A65" s="136" t="s">
        <v>144</v>
      </c>
      <c r="B65" s="144" t="s">
        <v>219</v>
      </c>
      <c r="C65" s="148">
        <v>100370</v>
      </c>
      <c r="D65" s="255" t="s">
        <v>291</v>
      </c>
      <c r="E65" s="147" t="s">
        <v>216</v>
      </c>
      <c r="F65" s="149">
        <v>4</v>
      </c>
      <c r="G65" s="27"/>
      <c r="H65" s="22">
        <f t="shared" si="43"/>
        <v>0</v>
      </c>
      <c r="I65" s="23">
        <f t="shared" si="44"/>
        <v>0</v>
      </c>
      <c r="J65" s="24">
        <f t="shared" si="45"/>
        <v>0</v>
      </c>
      <c r="K65" s="122">
        <v>0.24</v>
      </c>
    </row>
    <row r="66" spans="1:11" ht="42" customHeight="1">
      <c r="A66" s="137" t="s">
        <v>232</v>
      </c>
      <c r="B66" s="144" t="s">
        <v>219</v>
      </c>
      <c r="C66" s="148">
        <v>94231</v>
      </c>
      <c r="D66" s="255" t="s">
        <v>292</v>
      </c>
      <c r="E66" s="147" t="s">
        <v>212</v>
      </c>
      <c r="F66" s="149">
        <v>17.7</v>
      </c>
      <c r="G66" s="27"/>
      <c r="H66" s="22">
        <f t="shared" ref="H66:H68" si="46">ROUND(G66*(1+K66),2)</f>
        <v>0</v>
      </c>
      <c r="I66" s="23">
        <f t="shared" ref="I66:I68" si="47">ROUND(G66*F66,2)</f>
        <v>0</v>
      </c>
      <c r="J66" s="24">
        <f t="shared" ref="J66:J68" si="48">ROUND(H66*F66,2)</f>
        <v>0</v>
      </c>
      <c r="K66" s="122">
        <v>0.24</v>
      </c>
    </row>
    <row r="67" spans="1:11" ht="42" customHeight="1">
      <c r="A67" s="137" t="s">
        <v>233</v>
      </c>
      <c r="B67" s="144" t="s">
        <v>219</v>
      </c>
      <c r="C67" s="148">
        <v>94229</v>
      </c>
      <c r="D67" s="255" t="s">
        <v>196</v>
      </c>
      <c r="E67" s="147" t="s">
        <v>212</v>
      </c>
      <c r="F67" s="149">
        <v>7.3</v>
      </c>
      <c r="G67" s="27"/>
      <c r="H67" s="22">
        <f t="shared" si="46"/>
        <v>0</v>
      </c>
      <c r="I67" s="23">
        <f t="shared" si="47"/>
        <v>0</v>
      </c>
      <c r="J67" s="24">
        <f t="shared" si="48"/>
        <v>0</v>
      </c>
      <c r="K67" s="122">
        <v>0.24</v>
      </c>
    </row>
    <row r="68" spans="1:11" ht="42" customHeight="1">
      <c r="A68" s="137" t="s">
        <v>234</v>
      </c>
      <c r="B68" s="144" t="s">
        <v>220</v>
      </c>
      <c r="C68" s="148">
        <v>121215</v>
      </c>
      <c r="D68" s="255" t="s">
        <v>293</v>
      </c>
      <c r="E68" s="146" t="s">
        <v>212</v>
      </c>
      <c r="F68" s="149">
        <v>26.4</v>
      </c>
      <c r="G68" s="27"/>
      <c r="H68" s="22">
        <f t="shared" si="46"/>
        <v>0</v>
      </c>
      <c r="I68" s="23">
        <f t="shared" si="47"/>
        <v>0</v>
      </c>
      <c r="J68" s="24">
        <f t="shared" si="48"/>
        <v>0</v>
      </c>
      <c r="K68" s="122">
        <v>0.24</v>
      </c>
    </row>
    <row r="69" spans="1:11" ht="15" customHeight="1">
      <c r="A69" s="49" t="s">
        <v>145</v>
      </c>
      <c r="B69" s="154"/>
      <c r="C69" s="152"/>
      <c r="D69" s="155" t="s">
        <v>197</v>
      </c>
      <c r="E69" s="156"/>
      <c r="F69" s="257"/>
      <c r="G69" s="142"/>
      <c r="H69" s="143"/>
      <c r="I69" s="127">
        <f>SUM(I70:I75)</f>
        <v>0</v>
      </c>
      <c r="J69" s="127">
        <f>SUM(J70:J75)</f>
        <v>0</v>
      </c>
    </row>
    <row r="70" spans="1:11" ht="36.75" customHeight="1">
      <c r="A70" s="136" t="s">
        <v>146</v>
      </c>
      <c r="B70" s="144" t="s">
        <v>219</v>
      </c>
      <c r="C70" s="148">
        <v>91338</v>
      </c>
      <c r="D70" s="255" t="s">
        <v>294</v>
      </c>
      <c r="E70" s="147" t="s">
        <v>213</v>
      </c>
      <c r="F70" s="149">
        <v>4</v>
      </c>
      <c r="G70" s="27"/>
      <c r="H70" s="22">
        <f>ROUND(G70*(1+K70),2)</f>
        <v>0</v>
      </c>
      <c r="I70" s="23">
        <f t="shared" ref="I70" si="49">ROUND(G70*F70,2)</f>
        <v>0</v>
      </c>
      <c r="J70" s="24">
        <f t="shared" ref="J70" si="50">ROUND(H70*F70,2)</f>
        <v>0</v>
      </c>
      <c r="K70" s="122">
        <v>0.24</v>
      </c>
    </row>
    <row r="71" spans="1:11" ht="56.25" customHeight="1">
      <c r="A71" s="136" t="s">
        <v>147</v>
      </c>
      <c r="B71" s="144" t="s">
        <v>219</v>
      </c>
      <c r="C71" s="148">
        <v>90830</v>
      </c>
      <c r="D71" s="255" t="s">
        <v>295</v>
      </c>
      <c r="E71" s="147" t="s">
        <v>216</v>
      </c>
      <c r="F71" s="149">
        <v>2</v>
      </c>
      <c r="G71" s="27"/>
      <c r="H71" s="22">
        <f t="shared" ref="H71:H72" si="51">ROUND(G71*(1+K71),2)</f>
        <v>0</v>
      </c>
      <c r="I71" s="23">
        <f t="shared" ref="I71:I72" si="52">ROUND(G71*F71,2)</f>
        <v>0</v>
      </c>
      <c r="J71" s="24">
        <f t="shared" ref="J71:J72" si="53">ROUND(H71*F71,2)</f>
        <v>0</v>
      </c>
      <c r="K71" s="122">
        <v>0.24</v>
      </c>
    </row>
    <row r="72" spans="1:11" ht="27" customHeight="1">
      <c r="A72" s="136" t="s">
        <v>148</v>
      </c>
      <c r="B72" s="144" t="s">
        <v>218</v>
      </c>
      <c r="C72" s="148">
        <v>3</v>
      </c>
      <c r="D72" s="255" t="s">
        <v>296</v>
      </c>
      <c r="E72" s="147" t="s">
        <v>217</v>
      </c>
      <c r="F72" s="149">
        <v>6</v>
      </c>
      <c r="G72" s="27"/>
      <c r="H72" s="22">
        <f t="shared" si="51"/>
        <v>0</v>
      </c>
      <c r="I72" s="23">
        <f t="shared" si="52"/>
        <v>0</v>
      </c>
      <c r="J72" s="24">
        <f t="shared" si="53"/>
        <v>0</v>
      </c>
      <c r="K72" s="122">
        <v>0.24</v>
      </c>
    </row>
    <row r="73" spans="1:11" ht="27" customHeight="1">
      <c r="A73" s="137" t="s">
        <v>235</v>
      </c>
      <c r="B73" s="144" t="s">
        <v>218</v>
      </c>
      <c r="C73" s="148">
        <v>4</v>
      </c>
      <c r="D73" s="255" t="s">
        <v>297</v>
      </c>
      <c r="E73" s="147" t="s">
        <v>213</v>
      </c>
      <c r="F73" s="149">
        <v>26.6</v>
      </c>
      <c r="G73" s="27"/>
      <c r="H73" s="22">
        <f t="shared" ref="H73:H75" si="54">ROUND(G73*(1+K73),2)</f>
        <v>0</v>
      </c>
      <c r="I73" s="23">
        <f t="shared" ref="I73:I75" si="55">ROUND(G73*F73,2)</f>
        <v>0</v>
      </c>
      <c r="J73" s="24">
        <f t="shared" ref="J73:J75" si="56">ROUND(H73*F73,2)</f>
        <v>0</v>
      </c>
      <c r="K73" s="122">
        <v>0.24</v>
      </c>
    </row>
    <row r="74" spans="1:11" ht="87.75" customHeight="1">
      <c r="A74" s="137" t="s">
        <v>236</v>
      </c>
      <c r="B74" s="144" t="s">
        <v>219</v>
      </c>
      <c r="C74" s="148">
        <v>94570</v>
      </c>
      <c r="D74" s="255" t="s">
        <v>298</v>
      </c>
      <c r="E74" s="147" t="s">
        <v>213</v>
      </c>
      <c r="F74" s="149">
        <v>0.72</v>
      </c>
      <c r="G74" s="27"/>
      <c r="H74" s="22">
        <f t="shared" si="54"/>
        <v>0</v>
      </c>
      <c r="I74" s="23">
        <f t="shared" si="55"/>
        <v>0</v>
      </c>
      <c r="J74" s="24">
        <f t="shared" si="56"/>
        <v>0</v>
      </c>
      <c r="K74" s="122">
        <v>0.24</v>
      </c>
    </row>
    <row r="75" spans="1:11" ht="85.5" customHeight="1">
      <c r="A75" s="137" t="s">
        <v>237</v>
      </c>
      <c r="B75" s="144" t="s">
        <v>219</v>
      </c>
      <c r="C75" s="148">
        <v>94573</v>
      </c>
      <c r="D75" s="255" t="s">
        <v>299</v>
      </c>
      <c r="E75" s="147" t="s">
        <v>213</v>
      </c>
      <c r="F75" s="149">
        <v>2.4</v>
      </c>
      <c r="G75" s="27"/>
      <c r="H75" s="22">
        <f t="shared" si="54"/>
        <v>0</v>
      </c>
      <c r="I75" s="23">
        <f t="shared" si="55"/>
        <v>0</v>
      </c>
      <c r="J75" s="24">
        <f t="shared" si="56"/>
        <v>0</v>
      </c>
      <c r="K75" s="122">
        <v>0.24</v>
      </c>
    </row>
    <row r="76" spans="1:11" ht="15" customHeight="1">
      <c r="A76" s="49" t="s">
        <v>149</v>
      </c>
      <c r="B76" s="154"/>
      <c r="C76" s="152"/>
      <c r="D76" s="155" t="s">
        <v>198</v>
      </c>
      <c r="E76" s="156"/>
      <c r="F76" s="257"/>
      <c r="G76" s="142"/>
      <c r="H76" s="143"/>
      <c r="I76" s="127">
        <f>SUM(I77:I85)</f>
        <v>0</v>
      </c>
      <c r="J76" s="127">
        <f>SUM(J77:J85)</f>
        <v>0</v>
      </c>
    </row>
    <row r="77" spans="1:11" ht="42" customHeight="1">
      <c r="A77" s="136" t="s">
        <v>151</v>
      </c>
      <c r="B77" s="144" t="s">
        <v>219</v>
      </c>
      <c r="C77" s="148">
        <v>91845</v>
      </c>
      <c r="D77" s="255" t="s">
        <v>300</v>
      </c>
      <c r="E77" s="147" t="s">
        <v>212</v>
      </c>
      <c r="F77" s="149">
        <v>20</v>
      </c>
      <c r="G77" s="27"/>
      <c r="H77" s="22">
        <f>ROUND(G77*(1+K77),2)</f>
        <v>0</v>
      </c>
      <c r="I77" s="23">
        <f t="shared" ref="I77" si="57">ROUND(G77*F77,2)</f>
        <v>0</v>
      </c>
      <c r="J77" s="24">
        <f t="shared" ref="J77" si="58">ROUND(H77*F77,2)</f>
        <v>0</v>
      </c>
      <c r="K77" s="122">
        <v>0.24</v>
      </c>
    </row>
    <row r="78" spans="1:11" ht="42" customHeight="1">
      <c r="A78" s="136" t="s">
        <v>152</v>
      </c>
      <c r="B78" s="144" t="s">
        <v>219</v>
      </c>
      <c r="C78" s="148">
        <v>91930</v>
      </c>
      <c r="D78" s="255" t="s">
        <v>199</v>
      </c>
      <c r="E78" s="147" t="s">
        <v>212</v>
      </c>
      <c r="F78" s="149">
        <v>20</v>
      </c>
      <c r="G78" s="27"/>
      <c r="H78" s="22">
        <f t="shared" ref="H78:H85" si="59">ROUND(G78*(1+K78),2)</f>
        <v>0</v>
      </c>
      <c r="I78" s="23">
        <f t="shared" ref="I78:I80" si="60">ROUND(G78*F78,2)</f>
        <v>0</v>
      </c>
      <c r="J78" s="24">
        <f t="shared" ref="J78:J80" si="61">ROUND(H78*F78,2)</f>
        <v>0</v>
      </c>
      <c r="K78" s="122">
        <v>0.24</v>
      </c>
    </row>
    <row r="79" spans="1:11" ht="42" customHeight="1">
      <c r="A79" s="136" t="s">
        <v>153</v>
      </c>
      <c r="B79" s="144" t="s">
        <v>219</v>
      </c>
      <c r="C79" s="148">
        <v>91929</v>
      </c>
      <c r="D79" s="255" t="s">
        <v>200</v>
      </c>
      <c r="E79" s="147" t="s">
        <v>212</v>
      </c>
      <c r="F79" s="149">
        <v>30</v>
      </c>
      <c r="G79" s="27"/>
      <c r="H79" s="22">
        <f t="shared" si="59"/>
        <v>0</v>
      </c>
      <c r="I79" s="23">
        <f t="shared" si="60"/>
        <v>0</v>
      </c>
      <c r="J79" s="24">
        <f t="shared" si="61"/>
        <v>0</v>
      </c>
      <c r="K79" s="122">
        <v>0.24</v>
      </c>
    </row>
    <row r="80" spans="1:11" ht="42" customHeight="1">
      <c r="A80" s="136" t="s">
        <v>154</v>
      </c>
      <c r="B80" s="144" t="s">
        <v>220</v>
      </c>
      <c r="C80" s="148">
        <v>60121</v>
      </c>
      <c r="D80" s="255" t="s">
        <v>301</v>
      </c>
      <c r="E80" s="150" t="s">
        <v>216</v>
      </c>
      <c r="F80" s="149">
        <v>5</v>
      </c>
      <c r="G80" s="27"/>
      <c r="H80" s="22">
        <f t="shared" si="59"/>
        <v>0</v>
      </c>
      <c r="I80" s="23">
        <f t="shared" si="60"/>
        <v>0</v>
      </c>
      <c r="J80" s="24">
        <f t="shared" si="61"/>
        <v>0</v>
      </c>
      <c r="K80" s="122">
        <v>0.24</v>
      </c>
    </row>
    <row r="81" spans="1:11" ht="42" customHeight="1">
      <c r="A81" s="136" t="s">
        <v>155</v>
      </c>
      <c r="B81" s="144" t="s">
        <v>220</v>
      </c>
      <c r="C81" s="148">
        <v>60987</v>
      </c>
      <c r="D81" s="255" t="s">
        <v>302</v>
      </c>
      <c r="E81" s="150" t="s">
        <v>216</v>
      </c>
      <c r="F81" s="149">
        <v>6</v>
      </c>
      <c r="G81" s="27"/>
      <c r="H81" s="22">
        <f t="shared" si="59"/>
        <v>0</v>
      </c>
      <c r="I81" s="23">
        <f t="shared" ref="I81:I90" si="62">ROUND(G81*F81,2)</f>
        <v>0</v>
      </c>
      <c r="J81" s="24">
        <f t="shared" ref="J81:J90" si="63">ROUND(H81*F81,2)</f>
        <v>0</v>
      </c>
      <c r="K81" s="122">
        <v>0.24</v>
      </c>
    </row>
    <row r="82" spans="1:11" ht="42" customHeight="1">
      <c r="A82" s="136" t="s">
        <v>156</v>
      </c>
      <c r="B82" s="144" t="s">
        <v>219</v>
      </c>
      <c r="C82" s="148">
        <v>93655</v>
      </c>
      <c r="D82" s="255" t="s">
        <v>201</v>
      </c>
      <c r="E82" s="147" t="s">
        <v>216</v>
      </c>
      <c r="F82" s="149">
        <v>1</v>
      </c>
      <c r="G82" s="27"/>
      <c r="H82" s="22">
        <f t="shared" si="59"/>
        <v>0</v>
      </c>
      <c r="I82" s="23">
        <f t="shared" si="62"/>
        <v>0</v>
      </c>
      <c r="J82" s="24">
        <f t="shared" si="63"/>
        <v>0</v>
      </c>
      <c r="K82" s="122">
        <v>0.24</v>
      </c>
    </row>
    <row r="83" spans="1:11" ht="42" customHeight="1">
      <c r="A83" s="136" t="s">
        <v>157</v>
      </c>
      <c r="B83" s="144" t="s">
        <v>219</v>
      </c>
      <c r="C83" s="148">
        <v>101877</v>
      </c>
      <c r="D83" s="255" t="s">
        <v>303</v>
      </c>
      <c r="E83" s="147" t="s">
        <v>216</v>
      </c>
      <c r="F83" s="149">
        <v>1</v>
      </c>
      <c r="G83" s="27"/>
      <c r="H83" s="22">
        <f t="shared" si="59"/>
        <v>0</v>
      </c>
      <c r="I83" s="23">
        <f t="shared" si="62"/>
        <v>0</v>
      </c>
      <c r="J83" s="24">
        <f t="shared" si="63"/>
        <v>0</v>
      </c>
      <c r="K83" s="122">
        <v>0.24</v>
      </c>
    </row>
    <row r="84" spans="1:11" ht="67.5" customHeight="1">
      <c r="A84" s="136" t="s">
        <v>158</v>
      </c>
      <c r="B84" s="144" t="s">
        <v>218</v>
      </c>
      <c r="C84" s="148">
        <v>5</v>
      </c>
      <c r="D84" s="255" t="s">
        <v>304</v>
      </c>
      <c r="E84" s="147" t="s">
        <v>216</v>
      </c>
      <c r="F84" s="149">
        <v>4</v>
      </c>
      <c r="G84" s="27"/>
      <c r="H84" s="22">
        <f t="shared" si="59"/>
        <v>0</v>
      </c>
      <c r="I84" s="23">
        <f t="shared" si="62"/>
        <v>0</v>
      </c>
      <c r="J84" s="24">
        <f t="shared" si="63"/>
        <v>0</v>
      </c>
      <c r="K84" s="122">
        <v>0.24</v>
      </c>
    </row>
    <row r="85" spans="1:11" ht="81.75" customHeight="1">
      <c r="A85" s="136" t="s">
        <v>159</v>
      </c>
      <c r="B85" s="144" t="s">
        <v>218</v>
      </c>
      <c r="C85" s="148">
        <v>6</v>
      </c>
      <c r="D85" s="255" t="s">
        <v>305</v>
      </c>
      <c r="E85" s="147" t="s">
        <v>217</v>
      </c>
      <c r="F85" s="149">
        <v>4</v>
      </c>
      <c r="G85" s="27"/>
      <c r="H85" s="22">
        <f t="shared" si="59"/>
        <v>0</v>
      </c>
      <c r="I85" s="23">
        <f t="shared" si="62"/>
        <v>0</v>
      </c>
      <c r="J85" s="24">
        <f t="shared" si="63"/>
        <v>0</v>
      </c>
      <c r="K85" s="122">
        <v>0.24</v>
      </c>
    </row>
    <row r="86" spans="1:11" ht="15" customHeight="1">
      <c r="A86" s="49" t="s">
        <v>150</v>
      </c>
      <c r="B86" s="154"/>
      <c r="C86" s="152"/>
      <c r="D86" s="155" t="s">
        <v>202</v>
      </c>
      <c r="E86" s="156"/>
      <c r="F86" s="257"/>
      <c r="G86" s="142"/>
      <c r="H86" s="143"/>
      <c r="I86" s="127">
        <f>SUM(I87:I110)</f>
        <v>0</v>
      </c>
      <c r="J86" s="127">
        <f>SUM(J87:J110)</f>
        <v>0</v>
      </c>
    </row>
    <row r="87" spans="1:11" ht="50.25" customHeight="1">
      <c r="A87" s="136" t="s">
        <v>160</v>
      </c>
      <c r="B87" s="144" t="s">
        <v>218</v>
      </c>
      <c r="C87" s="148">
        <v>7</v>
      </c>
      <c r="D87" s="255" t="s">
        <v>306</v>
      </c>
      <c r="E87" s="147" t="s">
        <v>216</v>
      </c>
      <c r="F87" s="149">
        <v>14</v>
      </c>
      <c r="G87" s="27"/>
      <c r="H87" s="22">
        <f>ROUND(G87*(1+K87),2)</f>
        <v>0</v>
      </c>
      <c r="I87" s="23">
        <f t="shared" si="62"/>
        <v>0</v>
      </c>
      <c r="J87" s="24">
        <f t="shared" si="63"/>
        <v>0</v>
      </c>
      <c r="K87" s="122">
        <v>0.24</v>
      </c>
    </row>
    <row r="88" spans="1:11" ht="65.25" customHeight="1">
      <c r="A88" s="136" t="s">
        <v>161</v>
      </c>
      <c r="B88" s="144" t="s">
        <v>219</v>
      </c>
      <c r="C88" s="148">
        <v>89446</v>
      </c>
      <c r="D88" s="255" t="s">
        <v>307</v>
      </c>
      <c r="E88" s="147" t="s">
        <v>212</v>
      </c>
      <c r="F88" s="149">
        <v>27</v>
      </c>
      <c r="G88" s="27"/>
      <c r="H88" s="22">
        <f t="shared" ref="H88:H90" si="64">ROUND(G88*(1+K88),2)</f>
        <v>0</v>
      </c>
      <c r="I88" s="23">
        <f t="shared" si="62"/>
        <v>0</v>
      </c>
      <c r="J88" s="24">
        <f t="shared" si="63"/>
        <v>0</v>
      </c>
      <c r="K88" s="122">
        <v>0.24</v>
      </c>
    </row>
    <row r="89" spans="1:11" ht="54" customHeight="1">
      <c r="A89" s="136" t="s">
        <v>162</v>
      </c>
      <c r="B89" s="144" t="s">
        <v>219</v>
      </c>
      <c r="C89" s="148">
        <v>89714</v>
      </c>
      <c r="D89" s="255" t="s">
        <v>308</v>
      </c>
      <c r="E89" s="147" t="s">
        <v>212</v>
      </c>
      <c r="F89" s="149">
        <v>21</v>
      </c>
      <c r="G89" s="27"/>
      <c r="H89" s="22">
        <f t="shared" si="64"/>
        <v>0</v>
      </c>
      <c r="I89" s="23">
        <f t="shared" si="62"/>
        <v>0</v>
      </c>
      <c r="J89" s="24">
        <f t="shared" si="63"/>
        <v>0</v>
      </c>
      <c r="K89" s="122">
        <v>0.24</v>
      </c>
    </row>
    <row r="90" spans="1:11" ht="42" customHeight="1">
      <c r="A90" s="136" t="s">
        <v>163</v>
      </c>
      <c r="B90" s="144" t="s">
        <v>219</v>
      </c>
      <c r="C90" s="148">
        <v>89711</v>
      </c>
      <c r="D90" s="255" t="s">
        <v>309</v>
      </c>
      <c r="E90" s="147" t="s">
        <v>212</v>
      </c>
      <c r="F90" s="149">
        <v>9</v>
      </c>
      <c r="G90" s="27"/>
      <c r="H90" s="22">
        <f t="shared" si="64"/>
        <v>0</v>
      </c>
      <c r="I90" s="23">
        <f t="shared" si="62"/>
        <v>0</v>
      </c>
      <c r="J90" s="24">
        <f t="shared" si="63"/>
        <v>0</v>
      </c>
      <c r="K90" s="122">
        <v>0.24</v>
      </c>
    </row>
    <row r="91" spans="1:11" ht="42" customHeight="1">
      <c r="A91" s="137" t="s">
        <v>238</v>
      </c>
      <c r="B91" s="144" t="s">
        <v>219</v>
      </c>
      <c r="C91" s="148">
        <v>89712</v>
      </c>
      <c r="D91" s="255" t="s">
        <v>310</v>
      </c>
      <c r="E91" s="147" t="s">
        <v>212</v>
      </c>
      <c r="F91" s="149">
        <v>8</v>
      </c>
      <c r="G91" s="27"/>
      <c r="H91" s="22">
        <f t="shared" ref="H91:H110" si="65">ROUND(G91*(1+K91),2)</f>
        <v>0</v>
      </c>
      <c r="I91" s="23">
        <f t="shared" ref="I91:I110" si="66">ROUND(G91*F91,2)</f>
        <v>0</v>
      </c>
      <c r="J91" s="24">
        <f t="shared" ref="J91:J110" si="67">ROUND(H91*F91,2)</f>
        <v>0</v>
      </c>
      <c r="K91" s="122">
        <v>0.24</v>
      </c>
    </row>
    <row r="92" spans="1:11" ht="42" customHeight="1">
      <c r="A92" s="137" t="s">
        <v>239</v>
      </c>
      <c r="B92" s="144" t="s">
        <v>219</v>
      </c>
      <c r="C92" s="148">
        <v>89580</v>
      </c>
      <c r="D92" s="255" t="s">
        <v>311</v>
      </c>
      <c r="E92" s="147" t="s">
        <v>212</v>
      </c>
      <c r="F92" s="149">
        <v>7</v>
      </c>
      <c r="G92" s="27"/>
      <c r="H92" s="22">
        <f t="shared" si="65"/>
        <v>0</v>
      </c>
      <c r="I92" s="23">
        <f t="shared" si="66"/>
        <v>0</v>
      </c>
      <c r="J92" s="24">
        <f t="shared" si="67"/>
        <v>0</v>
      </c>
      <c r="K92" s="122">
        <v>0.24</v>
      </c>
    </row>
    <row r="93" spans="1:11" ht="42" customHeight="1">
      <c r="A93" s="137" t="s">
        <v>240</v>
      </c>
      <c r="B93" s="144" t="s">
        <v>219</v>
      </c>
      <c r="C93" s="148">
        <v>89362</v>
      </c>
      <c r="D93" s="255" t="s">
        <v>312</v>
      </c>
      <c r="E93" s="147" t="s">
        <v>216</v>
      </c>
      <c r="F93" s="149">
        <v>7</v>
      </c>
      <c r="G93" s="27"/>
      <c r="H93" s="22">
        <f t="shared" si="65"/>
        <v>0</v>
      </c>
      <c r="I93" s="23">
        <f t="shared" si="66"/>
        <v>0</v>
      </c>
      <c r="J93" s="24">
        <f t="shared" si="67"/>
        <v>0</v>
      </c>
      <c r="K93" s="122">
        <v>0.24</v>
      </c>
    </row>
    <row r="94" spans="1:11" ht="42" customHeight="1">
      <c r="A94" s="137" t="s">
        <v>241</v>
      </c>
      <c r="B94" s="144" t="s">
        <v>219</v>
      </c>
      <c r="C94" s="148">
        <v>89395</v>
      </c>
      <c r="D94" s="255" t="s">
        <v>313</v>
      </c>
      <c r="E94" s="147" t="s">
        <v>216</v>
      </c>
      <c r="F94" s="149">
        <v>4</v>
      </c>
      <c r="G94" s="27"/>
      <c r="H94" s="22">
        <f t="shared" si="65"/>
        <v>0</v>
      </c>
      <c r="I94" s="23">
        <f t="shared" si="66"/>
        <v>0</v>
      </c>
      <c r="J94" s="24">
        <f t="shared" si="67"/>
        <v>0</v>
      </c>
      <c r="K94" s="122">
        <v>0.24</v>
      </c>
    </row>
    <row r="95" spans="1:11" ht="55.5" customHeight="1">
      <c r="A95" s="137" t="s">
        <v>242</v>
      </c>
      <c r="B95" s="144" t="s">
        <v>219</v>
      </c>
      <c r="C95" s="148">
        <v>89724</v>
      </c>
      <c r="D95" s="255" t="s">
        <v>314</v>
      </c>
      <c r="E95" s="147" t="s">
        <v>216</v>
      </c>
      <c r="F95" s="149">
        <v>14</v>
      </c>
      <c r="G95" s="27"/>
      <c r="H95" s="22">
        <f t="shared" si="65"/>
        <v>0</v>
      </c>
      <c r="I95" s="23">
        <f t="shared" si="66"/>
        <v>0</v>
      </c>
      <c r="J95" s="24">
        <f t="shared" si="67"/>
        <v>0</v>
      </c>
      <c r="K95" s="122">
        <v>0.24</v>
      </c>
    </row>
    <row r="96" spans="1:11" ht="52.5" customHeight="1">
      <c r="A96" s="137" t="s">
        <v>243</v>
      </c>
      <c r="B96" s="144" t="s">
        <v>219</v>
      </c>
      <c r="C96" s="148">
        <v>89731</v>
      </c>
      <c r="D96" s="255" t="s">
        <v>315</v>
      </c>
      <c r="E96" s="147" t="s">
        <v>216</v>
      </c>
      <c r="F96" s="149">
        <v>1</v>
      </c>
      <c r="G96" s="27"/>
      <c r="H96" s="22">
        <f t="shared" si="65"/>
        <v>0</v>
      </c>
      <c r="I96" s="23">
        <f t="shared" si="66"/>
        <v>0</v>
      </c>
      <c r="J96" s="24">
        <f t="shared" si="67"/>
        <v>0</v>
      </c>
      <c r="K96" s="122">
        <v>0.24</v>
      </c>
    </row>
    <row r="97" spans="1:11" ht="53.25" customHeight="1">
      <c r="A97" s="137" t="s">
        <v>244</v>
      </c>
      <c r="B97" s="144" t="s">
        <v>219</v>
      </c>
      <c r="C97" s="148">
        <v>89744</v>
      </c>
      <c r="D97" s="255" t="s">
        <v>316</v>
      </c>
      <c r="E97" s="147" t="s">
        <v>216</v>
      </c>
      <c r="F97" s="149">
        <v>7</v>
      </c>
      <c r="G97" s="27"/>
      <c r="H97" s="22">
        <f t="shared" si="65"/>
        <v>0</v>
      </c>
      <c r="I97" s="23">
        <f t="shared" si="66"/>
        <v>0</v>
      </c>
      <c r="J97" s="24">
        <f t="shared" si="67"/>
        <v>0</v>
      </c>
      <c r="K97" s="122">
        <v>0.24</v>
      </c>
    </row>
    <row r="98" spans="1:11" ht="56.25" customHeight="1">
      <c r="A98" s="137" t="s">
        <v>245</v>
      </c>
      <c r="B98" s="144" t="s">
        <v>219</v>
      </c>
      <c r="C98" s="148">
        <v>89726</v>
      </c>
      <c r="D98" s="255" t="s">
        <v>317</v>
      </c>
      <c r="E98" s="147" t="s">
        <v>216</v>
      </c>
      <c r="F98" s="149">
        <v>1</v>
      </c>
      <c r="G98" s="27"/>
      <c r="H98" s="22">
        <f t="shared" si="65"/>
        <v>0</v>
      </c>
      <c r="I98" s="23">
        <f t="shared" si="66"/>
        <v>0</v>
      </c>
      <c r="J98" s="24">
        <f t="shared" si="67"/>
        <v>0</v>
      </c>
      <c r="K98" s="122">
        <v>0.24</v>
      </c>
    </row>
    <row r="99" spans="1:11" ht="42" customHeight="1">
      <c r="A99" s="137" t="s">
        <v>246</v>
      </c>
      <c r="B99" s="144" t="s">
        <v>219</v>
      </c>
      <c r="C99" s="148">
        <v>89746</v>
      </c>
      <c r="D99" s="255" t="s">
        <v>318</v>
      </c>
      <c r="E99" s="147" t="s">
        <v>216</v>
      </c>
      <c r="F99" s="149">
        <v>2</v>
      </c>
      <c r="G99" s="27"/>
      <c r="H99" s="22">
        <f t="shared" si="65"/>
        <v>0</v>
      </c>
      <c r="I99" s="23">
        <f t="shared" si="66"/>
        <v>0</v>
      </c>
      <c r="J99" s="24">
        <f t="shared" si="67"/>
        <v>0</v>
      </c>
      <c r="K99" s="122">
        <v>0.24</v>
      </c>
    </row>
    <row r="100" spans="1:11" ht="42" customHeight="1">
      <c r="A100" s="137" t="s">
        <v>247</v>
      </c>
      <c r="B100" s="144" t="s">
        <v>219</v>
      </c>
      <c r="C100" s="148">
        <v>89783</v>
      </c>
      <c r="D100" s="255" t="s">
        <v>319</v>
      </c>
      <c r="E100" s="147" t="s">
        <v>216</v>
      </c>
      <c r="F100" s="149">
        <v>5</v>
      </c>
      <c r="G100" s="27"/>
      <c r="H100" s="22">
        <f t="shared" si="65"/>
        <v>0</v>
      </c>
      <c r="I100" s="23">
        <f t="shared" si="66"/>
        <v>0</v>
      </c>
      <c r="J100" s="24">
        <f t="shared" si="67"/>
        <v>0</v>
      </c>
      <c r="K100" s="122">
        <v>0.24</v>
      </c>
    </row>
    <row r="101" spans="1:11" ht="61.5" customHeight="1">
      <c r="A101" s="137" t="s">
        <v>248</v>
      </c>
      <c r="B101" s="144" t="s">
        <v>219</v>
      </c>
      <c r="C101" s="148">
        <v>104353</v>
      </c>
      <c r="D101" s="255" t="s">
        <v>320</v>
      </c>
      <c r="E101" s="147" t="s">
        <v>216</v>
      </c>
      <c r="F101" s="149">
        <v>1</v>
      </c>
      <c r="G101" s="27"/>
      <c r="H101" s="22">
        <f t="shared" si="65"/>
        <v>0</v>
      </c>
      <c r="I101" s="23">
        <f t="shared" si="66"/>
        <v>0</v>
      </c>
      <c r="J101" s="24">
        <f t="shared" si="67"/>
        <v>0</v>
      </c>
      <c r="K101" s="122">
        <v>0.24</v>
      </c>
    </row>
    <row r="102" spans="1:11" ht="54.75" customHeight="1">
      <c r="A102" s="137" t="s">
        <v>249</v>
      </c>
      <c r="B102" s="144" t="s">
        <v>219</v>
      </c>
      <c r="C102" s="148">
        <v>89797</v>
      </c>
      <c r="D102" s="255" t="s">
        <v>321</v>
      </c>
      <c r="E102" s="147" t="s">
        <v>216</v>
      </c>
      <c r="F102" s="149">
        <v>6</v>
      </c>
      <c r="G102" s="27"/>
      <c r="H102" s="22">
        <f t="shared" si="65"/>
        <v>0</v>
      </c>
      <c r="I102" s="23">
        <f t="shared" si="66"/>
        <v>0</v>
      </c>
      <c r="J102" s="24">
        <f t="shared" si="67"/>
        <v>0</v>
      </c>
      <c r="K102" s="122">
        <v>0.24</v>
      </c>
    </row>
    <row r="103" spans="1:11" ht="42" customHeight="1">
      <c r="A103" s="137" t="s">
        <v>250</v>
      </c>
      <c r="B103" s="144" t="s">
        <v>219</v>
      </c>
      <c r="C103" s="148">
        <v>89825</v>
      </c>
      <c r="D103" s="255" t="s">
        <v>322</v>
      </c>
      <c r="E103" s="147" t="s">
        <v>216</v>
      </c>
      <c r="F103" s="149">
        <v>1</v>
      </c>
      <c r="G103" s="27"/>
      <c r="H103" s="22">
        <f t="shared" si="65"/>
        <v>0</v>
      </c>
      <c r="I103" s="23">
        <f t="shared" si="66"/>
        <v>0</v>
      </c>
      <c r="J103" s="24">
        <f t="shared" si="67"/>
        <v>0</v>
      </c>
      <c r="K103" s="122">
        <v>0.24</v>
      </c>
    </row>
    <row r="104" spans="1:11" ht="58.5" customHeight="1">
      <c r="A104" s="137" t="s">
        <v>251</v>
      </c>
      <c r="B104" s="144" t="s">
        <v>219</v>
      </c>
      <c r="C104" s="148">
        <v>98068</v>
      </c>
      <c r="D104" s="255" t="s">
        <v>323</v>
      </c>
      <c r="E104" s="147" t="s">
        <v>216</v>
      </c>
      <c r="F104" s="149">
        <v>1</v>
      </c>
      <c r="G104" s="27"/>
      <c r="H104" s="22">
        <f t="shared" si="65"/>
        <v>0</v>
      </c>
      <c r="I104" s="23">
        <f t="shared" si="66"/>
        <v>0</v>
      </c>
      <c r="J104" s="24">
        <f t="shared" si="67"/>
        <v>0</v>
      </c>
      <c r="K104" s="122">
        <v>0.24</v>
      </c>
    </row>
    <row r="105" spans="1:11" ht="51" customHeight="1">
      <c r="A105" s="137" t="s">
        <v>252</v>
      </c>
      <c r="B105" s="144" t="s">
        <v>218</v>
      </c>
      <c r="C105" s="148">
        <v>8</v>
      </c>
      <c r="D105" s="255" t="s">
        <v>324</v>
      </c>
      <c r="E105" s="147" t="s">
        <v>216</v>
      </c>
      <c r="F105" s="149">
        <v>1</v>
      </c>
      <c r="G105" s="27"/>
      <c r="H105" s="22">
        <f t="shared" si="65"/>
        <v>0</v>
      </c>
      <c r="I105" s="23">
        <f t="shared" si="66"/>
        <v>0</v>
      </c>
      <c r="J105" s="24">
        <f t="shared" si="67"/>
        <v>0</v>
      </c>
      <c r="K105" s="122">
        <v>0.24</v>
      </c>
    </row>
    <row r="106" spans="1:11" ht="42" customHeight="1">
      <c r="A106" s="137" t="s">
        <v>253</v>
      </c>
      <c r="B106" s="144" t="s">
        <v>219</v>
      </c>
      <c r="C106" s="148">
        <v>89590</v>
      </c>
      <c r="D106" s="255" t="s">
        <v>203</v>
      </c>
      <c r="E106" s="147" t="s">
        <v>216</v>
      </c>
      <c r="F106" s="149">
        <v>4</v>
      </c>
      <c r="G106" s="27"/>
      <c r="H106" s="22">
        <f t="shared" si="65"/>
        <v>0</v>
      </c>
      <c r="I106" s="23">
        <f t="shared" si="66"/>
        <v>0</v>
      </c>
      <c r="J106" s="24">
        <f t="shared" si="67"/>
        <v>0</v>
      </c>
      <c r="K106" s="122">
        <v>0.24</v>
      </c>
    </row>
    <row r="107" spans="1:11" ht="42" customHeight="1">
      <c r="A107" s="137" t="s">
        <v>254</v>
      </c>
      <c r="B107" s="144" t="s">
        <v>219</v>
      </c>
      <c r="C107" s="148">
        <v>104327</v>
      </c>
      <c r="D107" s="255" t="s">
        <v>325</v>
      </c>
      <c r="E107" s="147" t="s">
        <v>216</v>
      </c>
      <c r="F107" s="149">
        <v>2</v>
      </c>
      <c r="G107" s="27"/>
      <c r="H107" s="22">
        <f t="shared" si="65"/>
        <v>0</v>
      </c>
      <c r="I107" s="23">
        <f t="shared" si="66"/>
        <v>0</v>
      </c>
      <c r="J107" s="24">
        <f t="shared" si="67"/>
        <v>0</v>
      </c>
      <c r="K107" s="122">
        <v>0.24</v>
      </c>
    </row>
    <row r="108" spans="1:11" ht="42" customHeight="1">
      <c r="A108" s="137" t="s">
        <v>255</v>
      </c>
      <c r="B108" s="144" t="s">
        <v>219</v>
      </c>
      <c r="C108" s="148">
        <v>86882</v>
      </c>
      <c r="D108" s="255" t="s">
        <v>326</v>
      </c>
      <c r="E108" s="147" t="s">
        <v>216</v>
      </c>
      <c r="F108" s="149">
        <v>1</v>
      </c>
      <c r="G108" s="27"/>
      <c r="H108" s="22">
        <f t="shared" si="65"/>
        <v>0</v>
      </c>
      <c r="I108" s="23">
        <f t="shared" si="66"/>
        <v>0</v>
      </c>
      <c r="J108" s="24">
        <f t="shared" si="67"/>
        <v>0</v>
      </c>
      <c r="K108" s="122">
        <v>0.24</v>
      </c>
    </row>
    <row r="109" spans="1:11" ht="42" customHeight="1">
      <c r="A109" s="137" t="s">
        <v>256</v>
      </c>
      <c r="B109" s="144" t="s">
        <v>219</v>
      </c>
      <c r="C109" s="148">
        <v>86880</v>
      </c>
      <c r="D109" s="255" t="s">
        <v>327</v>
      </c>
      <c r="E109" s="147" t="s">
        <v>216</v>
      </c>
      <c r="F109" s="149">
        <v>7</v>
      </c>
      <c r="G109" s="27"/>
      <c r="H109" s="22">
        <f t="shared" si="65"/>
        <v>0</v>
      </c>
      <c r="I109" s="23">
        <f t="shared" si="66"/>
        <v>0</v>
      </c>
      <c r="J109" s="24">
        <f t="shared" si="67"/>
        <v>0</v>
      </c>
      <c r="K109" s="122">
        <v>0.24</v>
      </c>
    </row>
    <row r="110" spans="1:11" ht="42" customHeight="1">
      <c r="A110" s="137" t="s">
        <v>257</v>
      </c>
      <c r="B110" s="144" t="s">
        <v>219</v>
      </c>
      <c r="C110" s="148">
        <v>11681</v>
      </c>
      <c r="D110" s="255" t="s">
        <v>328</v>
      </c>
      <c r="E110" s="147" t="s">
        <v>216</v>
      </c>
      <c r="F110" s="149">
        <v>14</v>
      </c>
      <c r="G110" s="27"/>
      <c r="H110" s="22">
        <f t="shared" si="65"/>
        <v>0</v>
      </c>
      <c r="I110" s="23">
        <f t="shared" si="66"/>
        <v>0</v>
      </c>
      <c r="J110" s="24">
        <f t="shared" si="67"/>
        <v>0</v>
      </c>
      <c r="K110" s="122">
        <v>0.24</v>
      </c>
    </row>
    <row r="111" spans="1:11" ht="15" customHeight="1">
      <c r="A111" s="49" t="s">
        <v>164</v>
      </c>
      <c r="B111" s="154"/>
      <c r="C111" s="152"/>
      <c r="D111" s="155" t="s">
        <v>204</v>
      </c>
      <c r="E111" s="156"/>
      <c r="F111" s="257"/>
      <c r="G111" s="142"/>
      <c r="H111" s="143"/>
      <c r="I111" s="127">
        <f>SUM(I112:I125)</f>
        <v>0</v>
      </c>
      <c r="J111" s="127">
        <f>SUM(J112:J125)</f>
        <v>0</v>
      </c>
    </row>
    <row r="112" spans="1:11" ht="42" customHeight="1">
      <c r="A112" s="136" t="s">
        <v>165</v>
      </c>
      <c r="B112" s="144" t="s">
        <v>219</v>
      </c>
      <c r="C112" s="148">
        <v>86888</v>
      </c>
      <c r="D112" s="255" t="s">
        <v>329</v>
      </c>
      <c r="E112" s="147" t="s">
        <v>216</v>
      </c>
      <c r="F112" s="149">
        <v>7</v>
      </c>
      <c r="G112" s="27"/>
      <c r="H112" s="22">
        <f>ROUND(G112*(1+K112),2)</f>
        <v>0</v>
      </c>
      <c r="I112" s="23">
        <f t="shared" ref="I112:I113" si="68">ROUND(G112*F112,2)</f>
        <v>0</v>
      </c>
      <c r="J112" s="24">
        <f t="shared" ref="J112:J113" si="69">ROUND(H112*F112,2)</f>
        <v>0</v>
      </c>
      <c r="K112" s="122">
        <v>0.24</v>
      </c>
    </row>
    <row r="113" spans="1:11" ht="42" customHeight="1">
      <c r="A113" s="136" t="s">
        <v>166</v>
      </c>
      <c r="B113" s="144" t="s">
        <v>220</v>
      </c>
      <c r="C113" s="148">
        <v>190459</v>
      </c>
      <c r="D113" s="255" t="s">
        <v>330</v>
      </c>
      <c r="E113" s="146" t="s">
        <v>210</v>
      </c>
      <c r="F113" s="149">
        <v>1</v>
      </c>
      <c r="G113" s="27"/>
      <c r="H113" s="22">
        <f t="shared" ref="H113" si="70">ROUND(G113*(1+K113),2)</f>
        <v>0</v>
      </c>
      <c r="I113" s="23">
        <f t="shared" si="68"/>
        <v>0</v>
      </c>
      <c r="J113" s="24">
        <f t="shared" si="69"/>
        <v>0</v>
      </c>
      <c r="K113" s="122">
        <v>0.24</v>
      </c>
    </row>
    <row r="114" spans="1:11" ht="42" customHeight="1">
      <c r="A114" s="137" t="s">
        <v>258</v>
      </c>
      <c r="B114" s="144" t="s">
        <v>219</v>
      </c>
      <c r="C114" s="148">
        <v>86903</v>
      </c>
      <c r="D114" s="255" t="s">
        <v>331</v>
      </c>
      <c r="E114" s="147" t="s">
        <v>216</v>
      </c>
      <c r="F114" s="149">
        <v>6</v>
      </c>
      <c r="G114" s="27"/>
      <c r="H114" s="22">
        <f t="shared" ref="H114:H125" si="71">ROUND(G114*(1+K114),2)</f>
        <v>0</v>
      </c>
      <c r="I114" s="23">
        <f t="shared" ref="I114:I125" si="72">ROUND(G114*F114,2)</f>
        <v>0</v>
      </c>
      <c r="J114" s="24">
        <f t="shared" ref="J114:J125" si="73">ROUND(H114*F114,2)</f>
        <v>0</v>
      </c>
      <c r="K114" s="122">
        <v>0.24</v>
      </c>
    </row>
    <row r="115" spans="1:11" ht="42" customHeight="1">
      <c r="A115" s="137" t="s">
        <v>259</v>
      </c>
      <c r="B115" s="144" t="s">
        <v>219</v>
      </c>
      <c r="C115" s="148">
        <v>100853</v>
      </c>
      <c r="D115" s="255" t="s">
        <v>332</v>
      </c>
      <c r="E115" s="147" t="s">
        <v>216</v>
      </c>
      <c r="F115" s="149">
        <v>7</v>
      </c>
      <c r="G115" s="27"/>
      <c r="H115" s="22">
        <f t="shared" si="71"/>
        <v>0</v>
      </c>
      <c r="I115" s="23">
        <f t="shared" si="72"/>
        <v>0</v>
      </c>
      <c r="J115" s="24">
        <f t="shared" si="73"/>
        <v>0</v>
      </c>
      <c r="K115" s="122">
        <v>0.24</v>
      </c>
    </row>
    <row r="116" spans="1:11" ht="42" customHeight="1">
      <c r="A116" s="137" t="s">
        <v>260</v>
      </c>
      <c r="B116" s="144" t="s">
        <v>219</v>
      </c>
      <c r="C116" s="148">
        <v>100849</v>
      </c>
      <c r="D116" s="255" t="s">
        <v>333</v>
      </c>
      <c r="E116" s="147" t="s">
        <v>216</v>
      </c>
      <c r="F116" s="149">
        <v>7</v>
      </c>
      <c r="G116" s="27"/>
      <c r="H116" s="22">
        <f t="shared" si="71"/>
        <v>0</v>
      </c>
      <c r="I116" s="23">
        <f t="shared" si="72"/>
        <v>0</v>
      </c>
      <c r="J116" s="24">
        <f t="shared" si="73"/>
        <v>0</v>
      </c>
      <c r="K116" s="122">
        <v>0.24</v>
      </c>
    </row>
    <row r="117" spans="1:11" ht="42" customHeight="1">
      <c r="A117" s="137" t="s">
        <v>261</v>
      </c>
      <c r="B117" s="144" t="s">
        <v>219</v>
      </c>
      <c r="C117" s="148">
        <v>95544</v>
      </c>
      <c r="D117" s="255" t="s">
        <v>334</v>
      </c>
      <c r="E117" s="147" t="s">
        <v>216</v>
      </c>
      <c r="F117" s="149">
        <v>7</v>
      </c>
      <c r="G117" s="27"/>
      <c r="H117" s="22">
        <f t="shared" si="71"/>
        <v>0</v>
      </c>
      <c r="I117" s="23">
        <f t="shared" si="72"/>
        <v>0</v>
      </c>
      <c r="J117" s="24">
        <f t="shared" si="73"/>
        <v>0</v>
      </c>
      <c r="K117" s="122">
        <v>0.24</v>
      </c>
    </row>
    <row r="118" spans="1:11" ht="42" customHeight="1">
      <c r="A118" s="137" t="s">
        <v>262</v>
      </c>
      <c r="B118" s="144" t="s">
        <v>219</v>
      </c>
      <c r="C118" s="148">
        <v>89986</v>
      </c>
      <c r="D118" s="255" t="s">
        <v>335</v>
      </c>
      <c r="E118" s="147" t="s">
        <v>216</v>
      </c>
      <c r="F118" s="149">
        <v>4</v>
      </c>
      <c r="G118" s="27"/>
      <c r="H118" s="22">
        <f t="shared" si="71"/>
        <v>0</v>
      </c>
      <c r="I118" s="23">
        <f t="shared" si="72"/>
        <v>0</v>
      </c>
      <c r="J118" s="24">
        <f t="shared" si="73"/>
        <v>0</v>
      </c>
      <c r="K118" s="122">
        <v>0.24</v>
      </c>
    </row>
    <row r="119" spans="1:11" ht="42" customHeight="1">
      <c r="A119" s="137" t="s">
        <v>263</v>
      </c>
      <c r="B119" s="144" t="s">
        <v>219</v>
      </c>
      <c r="C119" s="148">
        <v>89984</v>
      </c>
      <c r="D119" s="255" t="s">
        <v>336</v>
      </c>
      <c r="E119" s="147" t="s">
        <v>216</v>
      </c>
      <c r="F119" s="149">
        <v>1</v>
      </c>
      <c r="G119" s="27"/>
      <c r="H119" s="22">
        <f t="shared" si="71"/>
        <v>0</v>
      </c>
      <c r="I119" s="23">
        <f t="shared" si="72"/>
        <v>0</v>
      </c>
      <c r="J119" s="24">
        <f t="shared" si="73"/>
        <v>0</v>
      </c>
      <c r="K119" s="122">
        <v>0.24</v>
      </c>
    </row>
    <row r="120" spans="1:11" ht="42" customHeight="1">
      <c r="A120" s="137" t="s">
        <v>264</v>
      </c>
      <c r="B120" s="144" t="s">
        <v>219</v>
      </c>
      <c r="C120" s="148">
        <v>100874</v>
      </c>
      <c r="D120" s="255" t="s">
        <v>337</v>
      </c>
      <c r="E120" s="147" t="s">
        <v>216</v>
      </c>
      <c r="F120" s="149">
        <v>1</v>
      </c>
      <c r="G120" s="27"/>
      <c r="H120" s="22">
        <f t="shared" si="71"/>
        <v>0</v>
      </c>
      <c r="I120" s="23">
        <f t="shared" si="72"/>
        <v>0</v>
      </c>
      <c r="J120" s="24">
        <f t="shared" si="73"/>
        <v>0</v>
      </c>
      <c r="K120" s="122">
        <v>0.24</v>
      </c>
    </row>
    <row r="121" spans="1:11" ht="42" customHeight="1">
      <c r="A121" s="137" t="s">
        <v>265</v>
      </c>
      <c r="B121" s="144" t="s">
        <v>219</v>
      </c>
      <c r="C121" s="148">
        <v>100870</v>
      </c>
      <c r="D121" s="255" t="s">
        <v>338</v>
      </c>
      <c r="E121" s="147" t="s">
        <v>216</v>
      </c>
      <c r="F121" s="149">
        <v>3</v>
      </c>
      <c r="G121" s="27"/>
      <c r="H121" s="22">
        <f t="shared" si="71"/>
        <v>0</v>
      </c>
      <c r="I121" s="23">
        <f t="shared" si="72"/>
        <v>0</v>
      </c>
      <c r="J121" s="24">
        <f t="shared" si="73"/>
        <v>0</v>
      </c>
      <c r="K121" s="122">
        <v>0.24</v>
      </c>
    </row>
    <row r="122" spans="1:11" ht="42" customHeight="1">
      <c r="A122" s="137" t="s">
        <v>266</v>
      </c>
      <c r="B122" s="144" t="s">
        <v>219</v>
      </c>
      <c r="C122" s="148">
        <v>100872</v>
      </c>
      <c r="D122" s="255" t="s">
        <v>339</v>
      </c>
      <c r="E122" s="147" t="s">
        <v>216</v>
      </c>
      <c r="F122" s="149">
        <v>1</v>
      </c>
      <c r="G122" s="27"/>
      <c r="H122" s="22">
        <f t="shared" si="71"/>
        <v>0</v>
      </c>
      <c r="I122" s="23">
        <f t="shared" si="72"/>
        <v>0</v>
      </c>
      <c r="J122" s="24">
        <f t="shared" si="73"/>
        <v>0</v>
      </c>
      <c r="K122" s="122">
        <v>0.24</v>
      </c>
    </row>
    <row r="123" spans="1:11" ht="42" customHeight="1">
      <c r="A123" s="137" t="s">
        <v>267</v>
      </c>
      <c r="B123" s="144" t="s">
        <v>220</v>
      </c>
      <c r="C123" s="148">
        <v>190409</v>
      </c>
      <c r="D123" s="255" t="s">
        <v>340</v>
      </c>
      <c r="E123" s="146" t="s">
        <v>212</v>
      </c>
      <c r="F123" s="149">
        <v>1</v>
      </c>
      <c r="G123" s="27"/>
      <c r="H123" s="22">
        <f t="shared" si="71"/>
        <v>0</v>
      </c>
      <c r="I123" s="23">
        <f t="shared" si="72"/>
        <v>0</v>
      </c>
      <c r="J123" s="24">
        <f t="shared" si="73"/>
        <v>0</v>
      </c>
      <c r="K123" s="122">
        <v>0.24</v>
      </c>
    </row>
    <row r="124" spans="1:11" ht="42" customHeight="1">
      <c r="A124" s="137" t="s">
        <v>268</v>
      </c>
      <c r="B124" s="144" t="s">
        <v>219</v>
      </c>
      <c r="C124" s="148">
        <v>95547</v>
      </c>
      <c r="D124" s="255" t="s">
        <v>341</v>
      </c>
      <c r="E124" s="147" t="s">
        <v>216</v>
      </c>
      <c r="F124" s="149">
        <v>2</v>
      </c>
      <c r="G124" s="27"/>
      <c r="H124" s="22">
        <f t="shared" si="71"/>
        <v>0</v>
      </c>
      <c r="I124" s="23">
        <f t="shared" si="72"/>
        <v>0</v>
      </c>
      <c r="J124" s="24">
        <f t="shared" si="73"/>
        <v>0</v>
      </c>
      <c r="K124" s="122">
        <v>0.24</v>
      </c>
    </row>
    <row r="125" spans="1:11" ht="42" customHeight="1">
      <c r="A125" s="137" t="s">
        <v>269</v>
      </c>
      <c r="B125" s="144" t="s">
        <v>220</v>
      </c>
      <c r="C125" s="148">
        <v>190029</v>
      </c>
      <c r="D125" s="255" t="s">
        <v>342</v>
      </c>
      <c r="E125" s="146" t="s">
        <v>210</v>
      </c>
      <c r="F125" s="149">
        <v>3</v>
      </c>
      <c r="G125" s="27"/>
      <c r="H125" s="22">
        <f t="shared" si="71"/>
        <v>0</v>
      </c>
      <c r="I125" s="23">
        <f t="shared" si="72"/>
        <v>0</v>
      </c>
      <c r="J125" s="24">
        <f t="shared" si="73"/>
        <v>0</v>
      </c>
      <c r="K125" s="122">
        <v>0.24</v>
      </c>
    </row>
    <row r="126" spans="1:11" ht="15" customHeight="1">
      <c r="A126" s="49" t="s">
        <v>167</v>
      </c>
      <c r="B126" s="154"/>
      <c r="C126" s="152"/>
      <c r="D126" s="155" t="s">
        <v>205</v>
      </c>
      <c r="E126" s="156"/>
      <c r="F126" s="257"/>
      <c r="G126" s="142"/>
      <c r="H126" s="143"/>
      <c r="I126" s="127">
        <f>SUM(I127:I130)</f>
        <v>0</v>
      </c>
      <c r="J126" s="127">
        <f>SUM(J127:J130)</f>
        <v>0</v>
      </c>
    </row>
    <row r="127" spans="1:11" ht="42" customHeight="1">
      <c r="A127" s="136" t="s">
        <v>168</v>
      </c>
      <c r="B127" s="144" t="s">
        <v>218</v>
      </c>
      <c r="C127" s="148">
        <v>2</v>
      </c>
      <c r="D127" s="255" t="s">
        <v>206</v>
      </c>
      <c r="E127" s="147" t="s">
        <v>213</v>
      </c>
      <c r="F127" s="149">
        <v>153</v>
      </c>
      <c r="G127" s="27"/>
      <c r="H127" s="22">
        <f>ROUND(G127*(1+K127),2)</f>
        <v>0</v>
      </c>
      <c r="I127" s="23">
        <f t="shared" ref="I127" si="74">ROUND(G127*F127,2)</f>
        <v>0</v>
      </c>
      <c r="J127" s="24">
        <f t="shared" ref="J127" si="75">ROUND(H127*F127,2)</f>
        <v>0</v>
      </c>
      <c r="K127" s="122">
        <v>0.24</v>
      </c>
    </row>
    <row r="128" spans="1:11" ht="42" customHeight="1">
      <c r="A128" s="136" t="s">
        <v>169</v>
      </c>
      <c r="B128" s="144" t="s">
        <v>220</v>
      </c>
      <c r="C128" s="148">
        <v>180589</v>
      </c>
      <c r="D128" s="255" t="s">
        <v>207</v>
      </c>
      <c r="E128" s="146" t="s">
        <v>213</v>
      </c>
      <c r="F128" s="149">
        <v>153</v>
      </c>
      <c r="G128" s="27"/>
      <c r="H128" s="22">
        <f t="shared" ref="H128:H130" si="76">ROUND(G128*(1+K128),2)</f>
        <v>0</v>
      </c>
      <c r="I128" s="23">
        <f t="shared" ref="I128:I130" si="77">ROUND(G128*F128,2)</f>
        <v>0</v>
      </c>
      <c r="J128" s="24">
        <f t="shared" ref="J128:J130" si="78">ROUND(H128*F128,2)</f>
        <v>0</v>
      </c>
      <c r="K128" s="122">
        <v>0.24</v>
      </c>
    </row>
    <row r="129" spans="1:11" ht="42" customHeight="1">
      <c r="A129" s="136" t="s">
        <v>170</v>
      </c>
      <c r="B129" s="144" t="s">
        <v>219</v>
      </c>
      <c r="C129" s="148">
        <v>88489</v>
      </c>
      <c r="D129" s="255" t="s">
        <v>208</v>
      </c>
      <c r="E129" s="147" t="s">
        <v>213</v>
      </c>
      <c r="F129" s="149">
        <v>138</v>
      </c>
      <c r="G129" s="27"/>
      <c r="H129" s="22">
        <f t="shared" si="76"/>
        <v>0</v>
      </c>
      <c r="I129" s="23">
        <f t="shared" si="77"/>
        <v>0</v>
      </c>
      <c r="J129" s="24">
        <f t="shared" si="78"/>
        <v>0</v>
      </c>
      <c r="K129" s="122">
        <v>0.24</v>
      </c>
    </row>
    <row r="130" spans="1:11" ht="70.5" customHeight="1">
      <c r="A130" s="136" t="s">
        <v>171</v>
      </c>
      <c r="B130" s="144" t="s">
        <v>219</v>
      </c>
      <c r="C130" s="148">
        <v>88488</v>
      </c>
      <c r="D130" s="255" t="s">
        <v>343</v>
      </c>
      <c r="E130" s="147" t="s">
        <v>213</v>
      </c>
      <c r="F130" s="149">
        <v>38</v>
      </c>
      <c r="G130" s="27"/>
      <c r="H130" s="22">
        <f t="shared" si="76"/>
        <v>0</v>
      </c>
      <c r="I130" s="23">
        <f t="shared" si="77"/>
        <v>0</v>
      </c>
      <c r="J130" s="24">
        <f t="shared" si="78"/>
        <v>0</v>
      </c>
      <c r="K130" s="122">
        <v>0.24</v>
      </c>
    </row>
    <row r="131" spans="1:11" ht="15" customHeight="1">
      <c r="A131" s="49" t="s">
        <v>272</v>
      </c>
      <c r="B131" s="154"/>
      <c r="C131" s="152"/>
      <c r="D131" s="155" t="s">
        <v>344</v>
      </c>
      <c r="E131" s="156"/>
      <c r="F131" s="257"/>
      <c r="G131" s="142"/>
      <c r="H131" s="143"/>
      <c r="I131" s="127">
        <f>SUM(I132:I133)</f>
        <v>0</v>
      </c>
      <c r="J131" s="127">
        <f>SUM(J132:J133)</f>
        <v>0</v>
      </c>
    </row>
    <row r="132" spans="1:11" ht="45.75" customHeight="1">
      <c r="A132" s="137" t="s">
        <v>270</v>
      </c>
      <c r="B132" s="144" t="s">
        <v>220</v>
      </c>
      <c r="C132" s="148">
        <v>150105</v>
      </c>
      <c r="D132" s="255" t="s">
        <v>345</v>
      </c>
      <c r="E132" s="146" t="s">
        <v>213</v>
      </c>
      <c r="F132" s="149">
        <v>1.47</v>
      </c>
      <c r="G132" s="27"/>
      <c r="H132" s="22">
        <f>ROUND(G132*(1+K132),2)</f>
        <v>0</v>
      </c>
      <c r="I132" s="23">
        <f t="shared" ref="I132" si="79">ROUND(G132*F132,2)</f>
        <v>0</v>
      </c>
      <c r="J132" s="24">
        <f t="shared" ref="J132" si="80">ROUND(H132*F132,2)</f>
        <v>0</v>
      </c>
      <c r="K132" s="122">
        <v>0.24</v>
      </c>
    </row>
    <row r="133" spans="1:11" ht="38.25" customHeight="1">
      <c r="A133" s="137" t="s">
        <v>271</v>
      </c>
      <c r="B133" s="144" t="s">
        <v>220</v>
      </c>
      <c r="C133" s="148">
        <v>202337</v>
      </c>
      <c r="D133" s="255" t="s">
        <v>346</v>
      </c>
      <c r="E133" s="146" t="s">
        <v>210</v>
      </c>
      <c r="F133" s="149">
        <v>2</v>
      </c>
      <c r="G133" s="27"/>
      <c r="H133" s="22">
        <f>ROUND(G133*(1+K133),2)</f>
        <v>0</v>
      </c>
      <c r="I133" s="23">
        <f t="shared" ref="I133" si="81">ROUND(G133*F133,2)</f>
        <v>0</v>
      </c>
      <c r="J133" s="24">
        <f t="shared" ref="J133" si="82">ROUND(H133*F133,2)</f>
        <v>0</v>
      </c>
      <c r="K133" s="122">
        <v>0.24</v>
      </c>
    </row>
    <row r="134" spans="1:11" ht="18" customHeight="1">
      <c r="A134" s="157" t="s">
        <v>6</v>
      </c>
      <c r="B134" s="158"/>
      <c r="C134" s="158"/>
      <c r="D134" s="158"/>
      <c r="E134" s="158"/>
      <c r="F134" s="158"/>
      <c r="G134" s="158"/>
      <c r="H134" s="159"/>
      <c r="I134" s="128">
        <f>I17+I19+I22+I24+I34+I42+I47+I55+I62+I69+I76+I86+I111+I126+I131</f>
        <v>0</v>
      </c>
      <c r="J134" s="128">
        <f>J17+J19+J22+J24+J34+J42+J47+J55+J62+J69+J76+J86+J111+J126+J131</f>
        <v>0</v>
      </c>
    </row>
    <row r="135" spans="1:11">
      <c r="A135" s="16"/>
      <c r="B135" s="16"/>
      <c r="C135" s="16"/>
      <c r="D135" s="16"/>
      <c r="E135" s="16"/>
      <c r="F135" s="16"/>
      <c r="G135" s="16"/>
      <c r="H135" s="16"/>
      <c r="I135" s="16"/>
      <c r="J135" s="16"/>
    </row>
    <row r="136" spans="1:11">
      <c r="A136" s="16"/>
      <c r="B136" s="16"/>
      <c r="C136" s="16"/>
      <c r="D136" s="16"/>
      <c r="E136" s="16"/>
      <c r="F136" s="16"/>
      <c r="G136" s="16"/>
      <c r="H136" s="16"/>
      <c r="I136" s="16"/>
      <c r="J136" s="16"/>
    </row>
    <row r="137" spans="1:11">
      <c r="A137" s="16"/>
      <c r="B137" s="16"/>
      <c r="C137" s="16"/>
      <c r="D137" s="16"/>
      <c r="E137" s="16"/>
      <c r="F137" s="16"/>
      <c r="G137" s="16"/>
      <c r="H137" s="16"/>
      <c r="I137" s="16"/>
      <c r="J137" s="16"/>
    </row>
    <row r="138" spans="1:11">
      <c r="A138" s="16"/>
      <c r="B138" s="16"/>
      <c r="C138" s="16"/>
      <c r="D138" s="16"/>
      <c r="E138" s="16"/>
      <c r="F138" s="16"/>
      <c r="G138" s="16"/>
      <c r="H138" s="16"/>
      <c r="I138" s="16"/>
      <c r="J138" s="16"/>
    </row>
    <row r="139" spans="1:11">
      <c r="A139" s="16"/>
      <c r="B139" s="14"/>
      <c r="C139" s="14"/>
      <c r="D139" s="14"/>
      <c r="E139" s="16"/>
      <c r="F139" s="16"/>
      <c r="G139" s="14"/>
      <c r="H139" s="14"/>
      <c r="I139" s="14"/>
      <c r="J139" s="14"/>
    </row>
    <row r="140" spans="1:11">
      <c r="A140" s="16"/>
      <c r="B140" s="161" t="s">
        <v>124</v>
      </c>
      <c r="C140" s="161"/>
      <c r="D140" s="161"/>
      <c r="E140" s="16"/>
      <c r="F140" s="16"/>
      <c r="G140" s="161" t="s">
        <v>34</v>
      </c>
      <c r="H140" s="161"/>
      <c r="I140" s="161"/>
      <c r="J140" s="161"/>
    </row>
    <row r="141" spans="1:11">
      <c r="A141" s="16"/>
      <c r="B141" s="160" t="s">
        <v>125</v>
      </c>
      <c r="C141" s="160"/>
      <c r="D141" s="160"/>
      <c r="E141" s="16"/>
      <c r="F141" s="16"/>
      <c r="G141" s="160" t="s">
        <v>38</v>
      </c>
      <c r="H141" s="160"/>
      <c r="I141" s="160"/>
      <c r="J141" s="160"/>
    </row>
  </sheetData>
  <customSheetViews>
    <customSheetView guid="{F54EB5C1-7143-4B2D-8A5A-96B85C5272F2}">
      <selection activeCell="D18" sqref="D18"/>
      <pageMargins left="0.51181102362204722" right="0.51181102362204722" top="0.78740157480314965" bottom="0.78740157480314965" header="0.51181102362204722" footer="0.51181102362204722"/>
      <pageSetup paperSize="9" scale="65" firstPageNumber="0" fitToHeight="5" orientation="portrait" horizontalDpi="300" verticalDpi="300" r:id="rId1"/>
    </customSheetView>
  </customSheetViews>
  <mergeCells count="11">
    <mergeCell ref="N6:R6"/>
    <mergeCell ref="A7:J8"/>
    <mergeCell ref="G9:H9"/>
    <mergeCell ref="A9:F10"/>
    <mergeCell ref="D2:I2"/>
    <mergeCell ref="D3:I3"/>
    <mergeCell ref="D4:I4"/>
    <mergeCell ref="G140:J140"/>
    <mergeCell ref="G141:J141"/>
    <mergeCell ref="B140:D140"/>
    <mergeCell ref="B141:D141"/>
  </mergeCells>
  <dataValidations disablePrompts="1" count="1">
    <dataValidation type="list" allowBlank="1" showInputMessage="1" showErrorMessage="1" sqref="K87:K110 K77:K85 K70:K75 K63:K68 K18 K23 K56:K61 K43:K46 K127:K130 K20:K21 K25:K33 K35:K41 K48:K54 K112:K125 K132:K133">
      <formula1>$B$12:$B$13</formula1>
    </dataValidation>
  </dataValidations>
  <pageMargins left="0.51181102362204722" right="0.51181102362204722" top="0.78740157480314965" bottom="0.78740157480314965" header="0.51181102362204722" footer="0.51181102362204722"/>
  <pageSetup paperSize="9" scale="65" firstPageNumber="0" fitToHeight="5" orientation="portrait" horizontalDpi="300" verticalDpi="300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A1:Z118"/>
  <sheetViews>
    <sheetView zoomScaleNormal="100" workbookViewId="0">
      <selection activeCell="P23" sqref="P23"/>
    </sheetView>
  </sheetViews>
  <sheetFormatPr defaultRowHeight="15"/>
  <cols>
    <col min="1" max="5" width="8.7109375" customWidth="1"/>
    <col min="6" max="6" width="8.85546875" customWidth="1"/>
    <col min="7" max="7" width="9.140625" hidden="1" customWidth="1"/>
    <col min="8" max="8" width="8.7109375" customWidth="1"/>
    <col min="9" max="9" width="14.28515625" customWidth="1"/>
    <col min="10" max="10" width="9.7109375" customWidth="1"/>
    <col min="11" max="11" width="14.7109375" customWidth="1"/>
    <col min="12" max="12" width="9.7109375" customWidth="1"/>
    <col min="13" max="13" width="14.7109375" customWidth="1"/>
    <col min="14" max="14" width="9.7109375" customWidth="1"/>
    <col min="15" max="15" width="14.7109375" customWidth="1"/>
    <col min="16" max="16" width="9.7109375" customWidth="1"/>
    <col min="17" max="17" width="14.7109375" customWidth="1"/>
    <col min="18" max="18" width="2" customWidth="1"/>
    <col min="19" max="1025" width="8.7109375" customWidth="1"/>
  </cols>
  <sheetData>
    <row r="1" spans="1:26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9"/>
    </row>
    <row r="2" spans="1:26" ht="21">
      <c r="A2" s="10"/>
      <c r="B2" s="11"/>
      <c r="C2" s="11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6"/>
      <c r="P2" s="16"/>
      <c r="Q2" s="12"/>
    </row>
    <row r="3" spans="1:26">
      <c r="A3" s="10"/>
      <c r="B3" s="11"/>
      <c r="C3" s="1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6"/>
      <c r="P3" s="16"/>
      <c r="Q3" s="12"/>
    </row>
    <row r="4" spans="1:26">
      <c r="A4" s="10"/>
      <c r="B4" s="11"/>
      <c r="C4" s="11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"/>
      <c r="P4" s="16"/>
      <c r="Q4" s="12"/>
      <c r="U4" t="s">
        <v>45</v>
      </c>
    </row>
    <row r="5" spans="1:26" ht="15.75" thickBot="1">
      <c r="A5" s="13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</row>
    <row r="6" spans="1:26" ht="15.75" thickBot="1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U6" s="25"/>
      <c r="V6" s="162" t="s">
        <v>36</v>
      </c>
      <c r="W6" s="163"/>
      <c r="X6" s="163"/>
      <c r="Y6" s="163"/>
      <c r="Z6" s="164"/>
    </row>
    <row r="7" spans="1:26" ht="15.75" thickBot="1">
      <c r="A7" s="183" t="s">
        <v>127</v>
      </c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</row>
    <row r="8" spans="1:26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</row>
    <row r="9" spans="1:26">
      <c r="A9" s="131" t="str">
        <f>'Orçamento Modelo '!A9:F10</f>
        <v>PROJETO: REFORMA DOS SANITÁRIOS DA PRAÇA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166" t="s">
        <v>46</v>
      </c>
      <c r="M9" s="166"/>
      <c r="N9" s="166" t="s">
        <v>37</v>
      </c>
      <c r="O9" s="166"/>
      <c r="P9" s="8"/>
      <c r="Q9" s="9"/>
    </row>
    <row r="10" spans="1:26">
      <c r="A10" s="132" t="str">
        <f>'Orçamento Modelo '!A11</f>
        <v>LOCAL: PRAÇA MAURO LOVATO, BAIRRO CENTRO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2"/>
    </row>
    <row r="11" spans="1:26">
      <c r="A11" s="133" t="s">
        <v>33</v>
      </c>
      <c r="B11" s="177"/>
      <c r="C11" s="177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5"/>
    </row>
    <row r="12" spans="1:26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6"/>
      <c r="N12" s="16"/>
      <c r="O12" s="16"/>
      <c r="P12" s="16"/>
      <c r="Q12" s="16"/>
      <c r="U12" s="182" t="s">
        <v>42</v>
      </c>
      <c r="V12" s="182"/>
      <c r="W12" s="182"/>
      <c r="X12" s="182"/>
    </row>
    <row r="13" spans="1:26">
      <c r="A13" s="30"/>
      <c r="B13" s="31"/>
      <c r="C13" s="31"/>
      <c r="D13" s="31"/>
      <c r="E13" s="31"/>
      <c r="F13" s="31"/>
      <c r="G13" s="31"/>
      <c r="H13" s="178" t="s">
        <v>9</v>
      </c>
      <c r="I13" s="178"/>
      <c r="J13" s="178" t="s">
        <v>10</v>
      </c>
      <c r="K13" s="178"/>
      <c r="L13" s="178" t="s">
        <v>11</v>
      </c>
      <c r="M13" s="178"/>
      <c r="N13" s="178" t="s">
        <v>12</v>
      </c>
      <c r="O13" s="178"/>
      <c r="P13" s="178" t="s">
        <v>13</v>
      </c>
      <c r="Q13" s="178"/>
      <c r="U13" s="182"/>
      <c r="V13" s="182"/>
      <c r="W13" s="182"/>
      <c r="X13" s="182"/>
    </row>
    <row r="14" spans="1:26">
      <c r="A14" s="32" t="s">
        <v>0</v>
      </c>
      <c r="B14" s="179" t="s">
        <v>1</v>
      </c>
      <c r="C14" s="179"/>
      <c r="D14" s="179"/>
      <c r="E14" s="179"/>
      <c r="F14" s="179"/>
      <c r="G14" s="179"/>
      <c r="H14" s="118" t="s">
        <v>14</v>
      </c>
      <c r="I14" s="118" t="s">
        <v>15</v>
      </c>
      <c r="J14" s="118" t="s">
        <v>16</v>
      </c>
      <c r="K14" s="118" t="s">
        <v>15</v>
      </c>
      <c r="L14" s="118" t="s">
        <v>14</v>
      </c>
      <c r="M14" s="118" t="s">
        <v>15</v>
      </c>
      <c r="N14" s="118" t="s">
        <v>14</v>
      </c>
      <c r="O14" s="118" t="s">
        <v>15</v>
      </c>
      <c r="P14" s="118" t="s">
        <v>14</v>
      </c>
      <c r="Q14" s="118" t="s">
        <v>15</v>
      </c>
      <c r="U14" s="182"/>
      <c r="V14" s="182"/>
      <c r="W14" s="182"/>
      <c r="X14" s="182"/>
    </row>
    <row r="15" spans="1:26">
      <c r="A15" s="19">
        <v>1</v>
      </c>
      <c r="B15" s="171" t="str">
        <f>'Orçamento Modelo '!D17</f>
        <v>MOBILIZAÇÃO E DESMOBILIZAÇÃO</v>
      </c>
      <c r="C15" s="171"/>
      <c r="D15" s="171"/>
      <c r="E15" s="171"/>
      <c r="F15" s="171"/>
      <c r="G15" s="171"/>
      <c r="H15" s="22" t="e">
        <f t="shared" ref="H15:H29" si="0">(I15*100)/I$31</f>
        <v>#DIV/0!</v>
      </c>
      <c r="I15" s="42">
        <f>'Orçamento Modelo '!J17</f>
        <v>0</v>
      </c>
      <c r="J15" s="33"/>
      <c r="K15" s="43">
        <f t="shared" ref="K15:K29" si="1">ROUND(I15*J15/100,2)</f>
        <v>0</v>
      </c>
      <c r="L15" s="33"/>
      <c r="M15" s="43">
        <f t="shared" ref="M15:M29" si="2">ROUND(I15*L15/100,2)</f>
        <v>0</v>
      </c>
      <c r="N15" s="33"/>
      <c r="O15" s="43">
        <f t="shared" ref="O15:O28" si="3">ROUND(I15*N15/100,2)</f>
        <v>0</v>
      </c>
      <c r="P15" s="33"/>
      <c r="Q15" s="43">
        <f t="shared" ref="Q15:Q29" si="4">ROUND(I15*P15/100,2)</f>
        <v>0</v>
      </c>
    </row>
    <row r="16" spans="1:26">
      <c r="A16" s="34">
        <v>2</v>
      </c>
      <c r="B16" s="171" t="str">
        <f>'Orçamento Modelo '!D19</f>
        <v>ADMINISTRAÇÃO LOCAL</v>
      </c>
      <c r="C16" s="171"/>
      <c r="D16" s="171"/>
      <c r="E16" s="171"/>
      <c r="F16" s="171"/>
      <c r="G16" s="171"/>
      <c r="H16" s="22" t="e">
        <f t="shared" si="0"/>
        <v>#DIV/0!</v>
      </c>
      <c r="I16" s="42">
        <f>'Orçamento Modelo '!J19</f>
        <v>0</v>
      </c>
      <c r="J16" s="33"/>
      <c r="K16" s="43">
        <f t="shared" si="1"/>
        <v>0</v>
      </c>
      <c r="L16" s="33"/>
      <c r="M16" s="43">
        <f t="shared" si="2"/>
        <v>0</v>
      </c>
      <c r="N16" s="33"/>
      <c r="O16" s="43">
        <f t="shared" si="3"/>
        <v>0</v>
      </c>
      <c r="P16" s="33"/>
      <c r="Q16" s="43">
        <f t="shared" si="4"/>
        <v>0</v>
      </c>
    </row>
    <row r="17" spans="1:17">
      <c r="A17" s="34">
        <v>3</v>
      </c>
      <c r="B17" s="171" t="str">
        <f>'Orçamento Modelo '!D22</f>
        <v>SERVIÇOS PRELIMINARES</v>
      </c>
      <c r="C17" s="171"/>
      <c r="D17" s="171"/>
      <c r="E17" s="171"/>
      <c r="F17" s="171"/>
      <c r="G17" s="171"/>
      <c r="H17" s="22" t="e">
        <f t="shared" si="0"/>
        <v>#DIV/0!</v>
      </c>
      <c r="I17" s="42">
        <f>'Orçamento Modelo '!J22</f>
        <v>0</v>
      </c>
      <c r="J17" s="33"/>
      <c r="K17" s="43">
        <f t="shared" si="1"/>
        <v>0</v>
      </c>
      <c r="L17" s="33"/>
      <c r="M17" s="43">
        <f t="shared" si="2"/>
        <v>0</v>
      </c>
      <c r="N17" s="33"/>
      <c r="O17" s="43">
        <f t="shared" si="3"/>
        <v>0</v>
      </c>
      <c r="P17" s="33"/>
      <c r="Q17" s="43">
        <f t="shared" si="4"/>
        <v>0</v>
      </c>
    </row>
    <row r="18" spans="1:17">
      <c r="A18" s="34">
        <v>4</v>
      </c>
      <c r="B18" s="171" t="str">
        <f>'Orçamento Modelo '!D24</f>
        <v>FUNDAÇÕES (ESTACAS E VIGA BALDRAME)</v>
      </c>
      <c r="C18" s="171"/>
      <c r="D18" s="171"/>
      <c r="E18" s="171"/>
      <c r="F18" s="171"/>
      <c r="G18" s="171"/>
      <c r="H18" s="22" t="e">
        <f t="shared" si="0"/>
        <v>#DIV/0!</v>
      </c>
      <c r="I18" s="42">
        <f>'Orçamento Modelo '!J24</f>
        <v>0</v>
      </c>
      <c r="J18" s="33"/>
      <c r="K18" s="43">
        <f t="shared" si="1"/>
        <v>0</v>
      </c>
      <c r="L18" s="33"/>
      <c r="M18" s="43">
        <f t="shared" si="2"/>
        <v>0</v>
      </c>
      <c r="N18" s="33"/>
      <c r="O18" s="43">
        <f t="shared" si="3"/>
        <v>0</v>
      </c>
      <c r="P18" s="33"/>
      <c r="Q18" s="43">
        <f t="shared" si="4"/>
        <v>0</v>
      </c>
    </row>
    <row r="19" spans="1:17">
      <c r="A19" s="34">
        <v>5</v>
      </c>
      <c r="B19" s="171" t="str">
        <f>'Orçamento Modelo '!D34</f>
        <v>ESTRUTURAS (PILARES, VIGAS E LAJE)</v>
      </c>
      <c r="C19" s="171"/>
      <c r="D19" s="171"/>
      <c r="E19" s="171"/>
      <c r="F19" s="171"/>
      <c r="G19" s="171"/>
      <c r="H19" s="22" t="e">
        <f t="shared" si="0"/>
        <v>#DIV/0!</v>
      </c>
      <c r="I19" s="42">
        <f>'Orçamento Modelo '!J34</f>
        <v>0</v>
      </c>
      <c r="J19" s="33"/>
      <c r="K19" s="43">
        <f t="shared" si="1"/>
        <v>0</v>
      </c>
      <c r="L19" s="33"/>
      <c r="M19" s="43">
        <f t="shared" si="2"/>
        <v>0</v>
      </c>
      <c r="N19" s="33"/>
      <c r="O19" s="43">
        <f t="shared" si="3"/>
        <v>0</v>
      </c>
      <c r="P19" s="33"/>
      <c r="Q19" s="43">
        <f t="shared" si="4"/>
        <v>0</v>
      </c>
    </row>
    <row r="20" spans="1:17">
      <c r="A20" s="34">
        <v>6</v>
      </c>
      <c r="B20" s="171" t="str">
        <f>'Orçamento Modelo '!D42</f>
        <v>ALVENARIAS</v>
      </c>
      <c r="C20" s="171"/>
      <c r="D20" s="171"/>
      <c r="E20" s="171"/>
      <c r="F20" s="171"/>
      <c r="G20" s="171"/>
      <c r="H20" s="22" t="e">
        <f t="shared" si="0"/>
        <v>#DIV/0!</v>
      </c>
      <c r="I20" s="42">
        <f>'Orçamento Modelo '!J42</f>
        <v>0</v>
      </c>
      <c r="J20" s="33"/>
      <c r="K20" s="43">
        <f t="shared" si="1"/>
        <v>0</v>
      </c>
      <c r="L20" s="33"/>
      <c r="M20" s="43">
        <f t="shared" si="2"/>
        <v>0</v>
      </c>
      <c r="N20" s="33"/>
      <c r="O20" s="43">
        <f t="shared" si="3"/>
        <v>0</v>
      </c>
      <c r="P20" s="33"/>
      <c r="Q20" s="43">
        <f t="shared" si="4"/>
        <v>0</v>
      </c>
    </row>
    <row r="21" spans="1:17" ht="15" customHeight="1">
      <c r="A21" s="35">
        <v>7</v>
      </c>
      <c r="B21" s="172" t="str">
        <f>'Orçamento Modelo '!D47</f>
        <v>PISO</v>
      </c>
      <c r="C21" s="173"/>
      <c r="D21" s="173"/>
      <c r="E21" s="173"/>
      <c r="F21" s="173"/>
      <c r="G21" s="174"/>
      <c r="H21" s="22" t="e">
        <f t="shared" si="0"/>
        <v>#DIV/0!</v>
      </c>
      <c r="I21" s="42">
        <f>'Orçamento Modelo '!J47</f>
        <v>0</v>
      </c>
      <c r="J21" s="33"/>
      <c r="K21" s="43">
        <f t="shared" si="1"/>
        <v>0</v>
      </c>
      <c r="L21" s="33"/>
      <c r="M21" s="43">
        <f t="shared" si="2"/>
        <v>0</v>
      </c>
      <c r="N21" s="33"/>
      <c r="O21" s="43">
        <f t="shared" si="3"/>
        <v>0</v>
      </c>
      <c r="P21" s="33"/>
      <c r="Q21" s="43">
        <f t="shared" si="4"/>
        <v>0</v>
      </c>
    </row>
    <row r="22" spans="1:17">
      <c r="A22" s="35">
        <v>8</v>
      </c>
      <c r="B22" s="171" t="str">
        <f>'Orçamento Modelo '!D55</f>
        <v>REVESTIMENTOS</v>
      </c>
      <c r="C22" s="171"/>
      <c r="D22" s="171"/>
      <c r="E22" s="171"/>
      <c r="F22" s="171"/>
      <c r="G22" s="171"/>
      <c r="H22" s="22" t="e">
        <f t="shared" si="0"/>
        <v>#DIV/0!</v>
      </c>
      <c r="I22" s="42">
        <f>'Orçamento Modelo '!J55</f>
        <v>0</v>
      </c>
      <c r="J22" s="33"/>
      <c r="K22" s="43">
        <f t="shared" si="1"/>
        <v>0</v>
      </c>
      <c r="L22" s="33"/>
      <c r="M22" s="43">
        <f t="shared" si="2"/>
        <v>0</v>
      </c>
      <c r="N22" s="33"/>
      <c r="O22" s="43">
        <f t="shared" si="3"/>
        <v>0</v>
      </c>
      <c r="P22" s="33"/>
      <c r="Q22" s="43">
        <f t="shared" si="4"/>
        <v>0</v>
      </c>
    </row>
    <row r="23" spans="1:17">
      <c r="A23" s="35">
        <v>9</v>
      </c>
      <c r="B23" s="171" t="str">
        <f>'Orçamento Modelo '!D62</f>
        <v>COBERTURA E FORRO</v>
      </c>
      <c r="C23" s="171"/>
      <c r="D23" s="171"/>
      <c r="E23" s="171"/>
      <c r="F23" s="171"/>
      <c r="G23" s="171"/>
      <c r="H23" s="22" t="e">
        <f t="shared" si="0"/>
        <v>#DIV/0!</v>
      </c>
      <c r="I23" s="42">
        <f>'Orçamento Modelo '!J62</f>
        <v>0</v>
      </c>
      <c r="J23" s="33"/>
      <c r="K23" s="43">
        <f t="shared" si="1"/>
        <v>0</v>
      </c>
      <c r="L23" s="33"/>
      <c r="M23" s="43">
        <f t="shared" si="2"/>
        <v>0</v>
      </c>
      <c r="N23" s="33"/>
      <c r="O23" s="43">
        <f t="shared" si="3"/>
        <v>0</v>
      </c>
      <c r="P23" s="33"/>
      <c r="Q23" s="43">
        <f t="shared" si="4"/>
        <v>0</v>
      </c>
    </row>
    <row r="24" spans="1:17">
      <c r="A24" s="35">
        <v>10</v>
      </c>
      <c r="B24" s="171" t="str">
        <f>'Orçamento Modelo '!D69</f>
        <v>ESQUADRIAS E VIDROS</v>
      </c>
      <c r="C24" s="171"/>
      <c r="D24" s="171"/>
      <c r="E24" s="171"/>
      <c r="F24" s="171"/>
      <c r="G24" s="171"/>
      <c r="H24" s="22" t="e">
        <f t="shared" si="0"/>
        <v>#DIV/0!</v>
      </c>
      <c r="I24" s="42">
        <f>'Orçamento Modelo '!J69</f>
        <v>0</v>
      </c>
      <c r="J24" s="33"/>
      <c r="K24" s="43">
        <f t="shared" si="1"/>
        <v>0</v>
      </c>
      <c r="L24" s="33"/>
      <c r="M24" s="43">
        <f t="shared" si="2"/>
        <v>0</v>
      </c>
      <c r="N24" s="33"/>
      <c r="O24" s="43">
        <f t="shared" si="3"/>
        <v>0</v>
      </c>
      <c r="P24" s="33"/>
      <c r="Q24" s="43">
        <f t="shared" si="4"/>
        <v>0</v>
      </c>
    </row>
    <row r="25" spans="1:17">
      <c r="A25" s="35">
        <v>11</v>
      </c>
      <c r="B25" s="171" t="str">
        <f>'Orçamento Modelo '!D76</f>
        <v>INSTALAÇÕES ELÉTRICAS</v>
      </c>
      <c r="C25" s="171"/>
      <c r="D25" s="171"/>
      <c r="E25" s="171"/>
      <c r="F25" s="171"/>
      <c r="G25" s="171"/>
      <c r="H25" s="22" t="e">
        <f t="shared" si="0"/>
        <v>#DIV/0!</v>
      </c>
      <c r="I25" s="42">
        <f>'Orçamento Modelo '!J76</f>
        <v>0</v>
      </c>
      <c r="J25" s="33"/>
      <c r="K25" s="43">
        <f t="shared" si="1"/>
        <v>0</v>
      </c>
      <c r="L25" s="33"/>
      <c r="M25" s="43">
        <f t="shared" si="2"/>
        <v>0</v>
      </c>
      <c r="N25" s="33"/>
      <c r="O25" s="43">
        <f t="shared" si="3"/>
        <v>0</v>
      </c>
      <c r="P25" s="33"/>
      <c r="Q25" s="43">
        <f t="shared" si="4"/>
        <v>0</v>
      </c>
    </row>
    <row r="26" spans="1:17">
      <c r="A26" s="35">
        <v>12</v>
      </c>
      <c r="B26" s="171" t="str">
        <f>'Orçamento Modelo '!D86</f>
        <v>INSTALAÇÕES HIDRÁULICAS</v>
      </c>
      <c r="C26" s="171"/>
      <c r="D26" s="171"/>
      <c r="E26" s="171"/>
      <c r="F26" s="171"/>
      <c r="G26" s="171"/>
      <c r="H26" s="22" t="e">
        <f t="shared" si="0"/>
        <v>#DIV/0!</v>
      </c>
      <c r="I26" s="42">
        <f>'Orçamento Modelo '!J86</f>
        <v>0</v>
      </c>
      <c r="J26" s="33"/>
      <c r="K26" s="43">
        <f t="shared" si="1"/>
        <v>0</v>
      </c>
      <c r="L26" s="33"/>
      <c r="M26" s="43">
        <f t="shared" si="2"/>
        <v>0</v>
      </c>
      <c r="N26" s="33"/>
      <c r="O26" s="43">
        <f t="shared" si="3"/>
        <v>0</v>
      </c>
      <c r="P26" s="33"/>
      <c r="Q26" s="43">
        <f t="shared" si="4"/>
        <v>0</v>
      </c>
    </row>
    <row r="27" spans="1:17">
      <c r="A27" s="35">
        <v>13</v>
      </c>
      <c r="B27" s="171" t="str">
        <f>'Orçamento Modelo '!D111</f>
        <v>LOUÇAS E METAIS</v>
      </c>
      <c r="C27" s="171"/>
      <c r="D27" s="171"/>
      <c r="E27" s="171"/>
      <c r="F27" s="171"/>
      <c r="G27" s="171"/>
      <c r="H27" s="22" t="e">
        <f t="shared" si="0"/>
        <v>#DIV/0!</v>
      </c>
      <c r="I27" s="42">
        <f>'Orçamento Modelo '!J111</f>
        <v>0</v>
      </c>
      <c r="J27" s="33"/>
      <c r="K27" s="43">
        <f t="shared" si="1"/>
        <v>0</v>
      </c>
      <c r="L27" s="33"/>
      <c r="M27" s="43">
        <f t="shared" si="2"/>
        <v>0</v>
      </c>
      <c r="N27" s="33"/>
      <c r="O27" s="43">
        <f t="shared" si="3"/>
        <v>0</v>
      </c>
      <c r="P27" s="33"/>
      <c r="Q27" s="43">
        <f t="shared" si="4"/>
        <v>0</v>
      </c>
    </row>
    <row r="28" spans="1:17">
      <c r="A28" s="35">
        <v>14</v>
      </c>
      <c r="B28" s="171" t="str">
        <f>'Orçamento Modelo '!D126</f>
        <v>PINTURA</v>
      </c>
      <c r="C28" s="171"/>
      <c r="D28" s="171"/>
      <c r="E28" s="171"/>
      <c r="F28" s="171"/>
      <c r="G28" s="171"/>
      <c r="H28" s="22" t="e">
        <f t="shared" si="0"/>
        <v>#DIV/0!</v>
      </c>
      <c r="I28" s="42">
        <f>'Orçamento Modelo '!J126</f>
        <v>0</v>
      </c>
      <c r="J28" s="33"/>
      <c r="K28" s="43">
        <f t="shared" si="1"/>
        <v>0</v>
      </c>
      <c r="L28" s="33"/>
      <c r="M28" s="43">
        <f t="shared" si="2"/>
        <v>0</v>
      </c>
      <c r="N28" s="33"/>
      <c r="O28" s="43">
        <f>ROUND(I28*N28/100,2)</f>
        <v>0</v>
      </c>
      <c r="P28" s="33"/>
      <c r="Q28" s="43">
        <f t="shared" si="4"/>
        <v>0</v>
      </c>
    </row>
    <row r="29" spans="1:17">
      <c r="A29" s="35">
        <v>15</v>
      </c>
      <c r="B29" s="171" t="str">
        <f>'Orçamento Modelo '!D131</f>
        <v>SERVIÇOS COMPLEMENTARES</v>
      </c>
      <c r="C29" s="171"/>
      <c r="D29" s="171"/>
      <c r="E29" s="171"/>
      <c r="F29" s="171"/>
      <c r="G29" s="171"/>
      <c r="H29" s="22" t="e">
        <f t="shared" si="0"/>
        <v>#DIV/0!</v>
      </c>
      <c r="I29" s="42">
        <f>'Orçamento Modelo '!J131</f>
        <v>0</v>
      </c>
      <c r="J29" s="33"/>
      <c r="K29" s="43">
        <f t="shared" si="1"/>
        <v>0</v>
      </c>
      <c r="L29" s="33"/>
      <c r="M29" s="43">
        <f t="shared" si="2"/>
        <v>0</v>
      </c>
      <c r="N29" s="33"/>
      <c r="O29" s="43">
        <f>ROUND(I29*N29/100,2)</f>
        <v>0</v>
      </c>
      <c r="P29" s="33"/>
      <c r="Q29" s="43">
        <f t="shared" si="4"/>
        <v>0</v>
      </c>
    </row>
    <row r="30" spans="1:17">
      <c r="A30" s="7"/>
      <c r="B30" s="11"/>
      <c r="C30" s="11"/>
      <c r="D30" s="11"/>
      <c r="E30" s="11"/>
      <c r="F30" s="11"/>
      <c r="G30" s="11"/>
      <c r="H30" s="37"/>
      <c r="I30" s="20"/>
      <c r="J30" s="20"/>
      <c r="K30" s="20"/>
      <c r="L30" s="20"/>
      <c r="M30" s="20"/>
      <c r="N30" s="20"/>
      <c r="O30" s="20"/>
      <c r="P30" s="20"/>
      <c r="Q30" s="21"/>
    </row>
    <row r="31" spans="1:17">
      <c r="A31" s="30" t="s">
        <v>6</v>
      </c>
      <c r="B31" s="31"/>
      <c r="C31" s="41"/>
      <c r="D31" s="41"/>
      <c r="E31" s="41"/>
      <c r="F31" s="134"/>
      <c r="G31" s="39"/>
      <c r="H31" s="47" t="e">
        <f>SUM(H15:H29)</f>
        <v>#DIV/0!</v>
      </c>
      <c r="I31" s="44">
        <f>SUM(I15:I29)</f>
        <v>0</v>
      </c>
      <c r="J31" s="45" t="e">
        <f>K31*H31/I31</f>
        <v>#DIV/0!</v>
      </c>
      <c r="K31" s="44">
        <f>SUM(K15:K29)</f>
        <v>0</v>
      </c>
      <c r="L31" s="45" t="e">
        <f>M31*H31/I31</f>
        <v>#DIV/0!</v>
      </c>
      <c r="M31" s="44">
        <f>SUM(M15:M29)</f>
        <v>0</v>
      </c>
      <c r="N31" s="45" t="e">
        <f>O31*H31/I31</f>
        <v>#DIV/0!</v>
      </c>
      <c r="O31" s="44">
        <f>SUM(O15:O29)</f>
        <v>0</v>
      </c>
      <c r="P31" s="45" t="e">
        <f>Q31*H31/I31</f>
        <v>#DIV/0!</v>
      </c>
      <c r="Q31" s="44">
        <f>SUM(Q15:Q29)</f>
        <v>0</v>
      </c>
    </row>
    <row r="32" spans="1:17">
      <c r="A32" s="30" t="s">
        <v>17</v>
      </c>
      <c r="B32" s="31"/>
      <c r="C32" s="41"/>
      <c r="D32" s="41"/>
      <c r="E32" s="41"/>
      <c r="F32" s="41"/>
      <c r="G32" s="41"/>
      <c r="H32" s="40"/>
      <c r="I32" s="46"/>
      <c r="J32" s="45" t="e">
        <f>(K32*H31)/I31</f>
        <v>#DIV/0!</v>
      </c>
      <c r="K32" s="44">
        <f>K31</f>
        <v>0</v>
      </c>
      <c r="L32" s="45" t="e">
        <f>(M32*H31)/I31</f>
        <v>#DIV/0!</v>
      </c>
      <c r="M32" s="44">
        <f>K32+M31</f>
        <v>0</v>
      </c>
      <c r="N32" s="45" t="e">
        <f>(O32*H31)/I31</f>
        <v>#DIV/0!</v>
      </c>
      <c r="O32" s="44">
        <f>M32+O31</f>
        <v>0</v>
      </c>
      <c r="P32" s="45" t="e">
        <f>(Q32*H31)/I31</f>
        <v>#DIV/0!</v>
      </c>
      <c r="Q32" s="44">
        <f>O32+Q31</f>
        <v>0</v>
      </c>
    </row>
    <row r="33" spans="1:24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</row>
    <row r="34" spans="1:24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75"/>
      <c r="N34" s="176"/>
      <c r="O34" s="176"/>
      <c r="P34" s="176"/>
      <c r="Q34" s="176"/>
    </row>
    <row r="35" spans="1:24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</row>
    <row r="36" spans="1:24">
      <c r="A36" s="16"/>
      <c r="B36" s="16"/>
      <c r="C36" s="16"/>
      <c r="D36" s="11"/>
      <c r="E36" s="11"/>
      <c r="F36" s="11"/>
      <c r="G36" s="11"/>
      <c r="H36" s="11"/>
      <c r="I36" s="16"/>
      <c r="J36" s="16"/>
      <c r="K36" s="14"/>
      <c r="L36" s="14"/>
      <c r="M36" s="14"/>
      <c r="N36" s="16"/>
      <c r="O36" s="16"/>
      <c r="P36" s="16"/>
      <c r="Q36" s="16"/>
    </row>
    <row r="37" spans="1:24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1" t="s">
        <v>34</v>
      </c>
      <c r="L37" s="161"/>
      <c r="M37" s="161"/>
      <c r="N37" s="161"/>
      <c r="O37" s="16"/>
      <c r="P37" s="16"/>
      <c r="Q37" s="16"/>
    </row>
    <row r="38" spans="1:24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0" t="s">
        <v>38</v>
      </c>
      <c r="L38" s="160"/>
      <c r="M38" s="160"/>
      <c r="N38" s="160"/>
      <c r="O38" s="16"/>
      <c r="P38" s="16"/>
      <c r="Q38" s="16"/>
    </row>
    <row r="39" spans="1:24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</row>
    <row r="40" spans="1:24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</row>
    <row r="41" spans="1:24">
      <c r="A41" s="7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9"/>
    </row>
    <row r="42" spans="1:24" ht="21">
      <c r="A42" s="10"/>
      <c r="B42" s="11"/>
      <c r="C42" s="11"/>
      <c r="D42" s="180"/>
      <c r="E42" s="180"/>
      <c r="F42" s="180"/>
      <c r="G42" s="180"/>
      <c r="H42" s="180"/>
      <c r="I42" s="180"/>
      <c r="J42" s="180"/>
      <c r="K42" s="180"/>
      <c r="L42" s="180"/>
      <c r="M42" s="180"/>
      <c r="N42" s="180"/>
      <c r="O42" s="16"/>
      <c r="P42" s="16"/>
      <c r="Q42" s="12"/>
    </row>
    <row r="43" spans="1:24">
      <c r="A43" s="10"/>
      <c r="B43" s="11"/>
      <c r="C43" s="11"/>
      <c r="D43" s="181"/>
      <c r="E43" s="181"/>
      <c r="F43" s="181"/>
      <c r="G43" s="181"/>
      <c r="H43" s="181"/>
      <c r="I43" s="181"/>
      <c r="J43" s="181"/>
      <c r="K43" s="181"/>
      <c r="L43" s="181"/>
      <c r="M43" s="181"/>
      <c r="N43" s="181"/>
      <c r="O43" s="16"/>
      <c r="P43" s="16"/>
      <c r="Q43" s="12"/>
    </row>
    <row r="44" spans="1:24">
      <c r="A44" s="10"/>
      <c r="B44" s="11"/>
      <c r="C44" s="11"/>
      <c r="D44" s="160"/>
      <c r="E44" s="160"/>
      <c r="F44" s="160"/>
      <c r="G44" s="160"/>
      <c r="H44" s="160"/>
      <c r="I44" s="160"/>
      <c r="J44" s="160"/>
      <c r="K44" s="160"/>
      <c r="L44" s="160"/>
      <c r="M44" s="160"/>
      <c r="N44" s="160"/>
      <c r="O44" s="16"/>
      <c r="P44" s="16"/>
      <c r="Q44" s="12"/>
    </row>
    <row r="45" spans="1:24">
      <c r="A45" s="13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5"/>
    </row>
    <row r="46" spans="1:24" ht="15.75" thickBot="1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U46" s="182" t="s">
        <v>43</v>
      </c>
      <c r="V46" s="182"/>
      <c r="W46" s="182"/>
      <c r="X46" s="182"/>
    </row>
    <row r="47" spans="1:24" ht="15.75" thickBot="1">
      <c r="A47" s="183" t="s">
        <v>127</v>
      </c>
      <c r="B47" s="183"/>
      <c r="C47" s="183"/>
      <c r="D47" s="183"/>
      <c r="E47" s="183"/>
      <c r="F47" s="183"/>
      <c r="G47" s="183"/>
      <c r="H47" s="183"/>
      <c r="I47" s="183"/>
      <c r="J47" s="183"/>
      <c r="K47" s="183"/>
      <c r="L47" s="183"/>
      <c r="M47" s="183"/>
      <c r="N47" s="183"/>
      <c r="O47" s="183"/>
      <c r="P47" s="183"/>
      <c r="Q47" s="183"/>
      <c r="U47" s="182"/>
      <c r="V47" s="182"/>
      <c r="W47" s="182"/>
      <c r="X47" s="182"/>
    </row>
    <row r="48" spans="1:24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U48" s="182"/>
      <c r="V48" s="182"/>
      <c r="W48" s="182"/>
      <c r="X48" s="182"/>
    </row>
    <row r="49" spans="1:17">
      <c r="A49" s="131" t="str">
        <f>A9</f>
        <v>PROJETO: REFORMA DOS SANITÁRIOS DA PRAÇA</v>
      </c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166" t="s">
        <v>46</v>
      </c>
      <c r="M49" s="166"/>
      <c r="N49" s="166" t="s">
        <v>37</v>
      </c>
      <c r="O49" s="166"/>
      <c r="P49" s="8"/>
      <c r="Q49" s="9"/>
    </row>
    <row r="50" spans="1:17">
      <c r="A50" s="132" t="str">
        <f>A10</f>
        <v>LOCAL: PRAÇA MAURO LOVATO, BAIRRO CENTRO</v>
      </c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2"/>
    </row>
    <row r="51" spans="1:17">
      <c r="A51" s="133" t="s">
        <v>33</v>
      </c>
      <c r="B51" s="177"/>
      <c r="C51" s="177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5"/>
    </row>
    <row r="52" spans="1:17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6"/>
      <c r="N52" s="16"/>
      <c r="O52" s="16"/>
      <c r="P52" s="16"/>
      <c r="Q52" s="16"/>
    </row>
    <row r="53" spans="1:17">
      <c r="A53" s="30"/>
      <c r="B53" s="31"/>
      <c r="C53" s="31"/>
      <c r="D53" s="31"/>
      <c r="E53" s="31"/>
      <c r="F53" s="31"/>
      <c r="G53" s="31"/>
      <c r="H53" s="178" t="s">
        <v>9</v>
      </c>
      <c r="I53" s="178"/>
      <c r="J53" s="178" t="s">
        <v>18</v>
      </c>
      <c r="K53" s="178"/>
      <c r="L53" s="178" t="s">
        <v>19</v>
      </c>
      <c r="M53" s="178"/>
      <c r="N53" s="178" t="s">
        <v>20</v>
      </c>
      <c r="O53" s="178"/>
      <c r="P53" s="178" t="s">
        <v>21</v>
      </c>
      <c r="Q53" s="178"/>
    </row>
    <row r="54" spans="1:17">
      <c r="A54" s="32" t="s">
        <v>0</v>
      </c>
      <c r="B54" s="179" t="s">
        <v>1</v>
      </c>
      <c r="C54" s="179"/>
      <c r="D54" s="179"/>
      <c r="E54" s="179"/>
      <c r="F54" s="179"/>
      <c r="G54" s="179"/>
      <c r="H54" s="118" t="s">
        <v>14</v>
      </c>
      <c r="I54" s="118" t="s">
        <v>15</v>
      </c>
      <c r="J54" s="118" t="s">
        <v>16</v>
      </c>
      <c r="K54" s="118" t="s">
        <v>15</v>
      </c>
      <c r="L54" s="118" t="s">
        <v>14</v>
      </c>
      <c r="M54" s="118" t="s">
        <v>15</v>
      </c>
      <c r="N54" s="118" t="s">
        <v>14</v>
      </c>
      <c r="O54" s="118" t="s">
        <v>15</v>
      </c>
      <c r="P54" s="118" t="s">
        <v>14</v>
      </c>
      <c r="Q54" s="118" t="s">
        <v>15</v>
      </c>
    </row>
    <row r="55" spans="1:17">
      <c r="A55" s="19">
        <v>1</v>
      </c>
      <c r="B55" s="171" t="str">
        <f>'Orçamento Modelo '!D17</f>
        <v>MOBILIZAÇÃO E DESMOBILIZAÇÃO</v>
      </c>
      <c r="C55" s="171"/>
      <c r="D55" s="171"/>
      <c r="E55" s="171"/>
      <c r="F55" s="171"/>
      <c r="G55" s="171"/>
      <c r="H55" s="125" t="e">
        <f t="shared" ref="H55:H69" si="5">(I55*100)/I$71</f>
        <v>#DIV/0!</v>
      </c>
      <c r="I55" s="42">
        <f>'Orçamento Modelo '!J17</f>
        <v>0</v>
      </c>
      <c r="J55" s="33"/>
      <c r="K55" s="43">
        <f t="shared" ref="K55:K69" si="6">ROUND(I55*J55/100,2)</f>
        <v>0</v>
      </c>
      <c r="L55" s="33"/>
      <c r="M55" s="43">
        <f t="shared" ref="M55:M69" si="7">ROUND(I55*L55/100,2)</f>
        <v>0</v>
      </c>
      <c r="N55" s="33"/>
      <c r="O55" s="43">
        <f t="shared" ref="O55:O69" si="8">ROUND(I55*N55/100,2)</f>
        <v>0</v>
      </c>
      <c r="P55" s="33"/>
      <c r="Q55" s="43">
        <f t="shared" ref="Q55:Q69" si="9">ROUND(I55*P55/100,2)</f>
        <v>0</v>
      </c>
    </row>
    <row r="56" spans="1:17">
      <c r="A56" s="34">
        <v>2</v>
      </c>
      <c r="B56" s="171" t="str">
        <f>'Orçamento Modelo '!D19</f>
        <v>ADMINISTRAÇÃO LOCAL</v>
      </c>
      <c r="C56" s="171"/>
      <c r="D56" s="171"/>
      <c r="E56" s="171"/>
      <c r="F56" s="171"/>
      <c r="G56" s="171"/>
      <c r="H56" s="125" t="e">
        <f t="shared" si="5"/>
        <v>#DIV/0!</v>
      </c>
      <c r="I56" s="42">
        <f>'Orçamento Modelo '!J19</f>
        <v>0</v>
      </c>
      <c r="J56" s="33"/>
      <c r="K56" s="43">
        <f t="shared" si="6"/>
        <v>0</v>
      </c>
      <c r="L56" s="33"/>
      <c r="M56" s="43">
        <f t="shared" si="7"/>
        <v>0</v>
      </c>
      <c r="N56" s="33"/>
      <c r="O56" s="43">
        <f t="shared" si="8"/>
        <v>0</v>
      </c>
      <c r="P56" s="33"/>
      <c r="Q56" s="43">
        <f t="shared" si="9"/>
        <v>0</v>
      </c>
    </row>
    <row r="57" spans="1:17">
      <c r="A57" s="34">
        <v>3</v>
      </c>
      <c r="B57" s="171" t="str">
        <f>'Orçamento Modelo '!D22</f>
        <v>SERVIÇOS PRELIMINARES</v>
      </c>
      <c r="C57" s="171"/>
      <c r="D57" s="171"/>
      <c r="E57" s="171"/>
      <c r="F57" s="171"/>
      <c r="G57" s="171"/>
      <c r="H57" s="125" t="e">
        <f t="shared" si="5"/>
        <v>#DIV/0!</v>
      </c>
      <c r="I57" s="42">
        <f>'Orçamento Modelo '!J22</f>
        <v>0</v>
      </c>
      <c r="J57" s="33"/>
      <c r="K57" s="43">
        <f t="shared" si="6"/>
        <v>0</v>
      </c>
      <c r="L57" s="33"/>
      <c r="M57" s="43">
        <f t="shared" si="7"/>
        <v>0</v>
      </c>
      <c r="N57" s="33"/>
      <c r="O57" s="43">
        <f t="shared" si="8"/>
        <v>0</v>
      </c>
      <c r="P57" s="33"/>
      <c r="Q57" s="43">
        <f t="shared" si="9"/>
        <v>0</v>
      </c>
    </row>
    <row r="58" spans="1:17">
      <c r="A58" s="34">
        <v>4</v>
      </c>
      <c r="B58" s="171" t="str">
        <f>'Orçamento Modelo '!D24</f>
        <v>FUNDAÇÕES (ESTACAS E VIGA BALDRAME)</v>
      </c>
      <c r="C58" s="171"/>
      <c r="D58" s="171"/>
      <c r="E58" s="171"/>
      <c r="F58" s="171"/>
      <c r="G58" s="171"/>
      <c r="H58" s="125" t="e">
        <f t="shared" si="5"/>
        <v>#DIV/0!</v>
      </c>
      <c r="I58" s="42">
        <f>'Orçamento Modelo '!J24</f>
        <v>0</v>
      </c>
      <c r="J58" s="33"/>
      <c r="K58" s="43">
        <f t="shared" si="6"/>
        <v>0</v>
      </c>
      <c r="L58" s="33"/>
      <c r="M58" s="43">
        <f t="shared" si="7"/>
        <v>0</v>
      </c>
      <c r="N58" s="33"/>
      <c r="O58" s="43">
        <f t="shared" si="8"/>
        <v>0</v>
      </c>
      <c r="P58" s="33"/>
      <c r="Q58" s="43">
        <f t="shared" si="9"/>
        <v>0</v>
      </c>
    </row>
    <row r="59" spans="1:17">
      <c r="A59" s="34">
        <v>5</v>
      </c>
      <c r="B59" s="171" t="str">
        <f>'Orçamento Modelo '!D34</f>
        <v>ESTRUTURAS (PILARES, VIGAS E LAJE)</v>
      </c>
      <c r="C59" s="171"/>
      <c r="D59" s="171"/>
      <c r="E59" s="171"/>
      <c r="F59" s="171"/>
      <c r="G59" s="171"/>
      <c r="H59" s="125" t="e">
        <f t="shared" si="5"/>
        <v>#DIV/0!</v>
      </c>
      <c r="I59" s="42">
        <f>'Orçamento Modelo '!J34</f>
        <v>0</v>
      </c>
      <c r="J59" s="33"/>
      <c r="K59" s="43">
        <f t="shared" si="6"/>
        <v>0</v>
      </c>
      <c r="L59" s="33"/>
      <c r="M59" s="43">
        <f t="shared" si="7"/>
        <v>0</v>
      </c>
      <c r="N59" s="33"/>
      <c r="O59" s="43">
        <f t="shared" si="8"/>
        <v>0</v>
      </c>
      <c r="P59" s="33"/>
      <c r="Q59" s="43">
        <f t="shared" si="9"/>
        <v>0</v>
      </c>
    </row>
    <row r="60" spans="1:17">
      <c r="A60" s="34">
        <v>6</v>
      </c>
      <c r="B60" s="171" t="str">
        <f>'Orçamento Modelo '!D42</f>
        <v>ALVENARIAS</v>
      </c>
      <c r="C60" s="171"/>
      <c r="D60" s="171"/>
      <c r="E60" s="171"/>
      <c r="F60" s="171"/>
      <c r="G60" s="171"/>
      <c r="H60" s="125" t="e">
        <f t="shared" si="5"/>
        <v>#DIV/0!</v>
      </c>
      <c r="I60" s="42">
        <f>'Orçamento Modelo '!J42</f>
        <v>0</v>
      </c>
      <c r="J60" s="33"/>
      <c r="K60" s="43">
        <f t="shared" si="6"/>
        <v>0</v>
      </c>
      <c r="L60" s="33"/>
      <c r="M60" s="43">
        <f t="shared" si="7"/>
        <v>0</v>
      </c>
      <c r="N60" s="33"/>
      <c r="O60" s="43">
        <f t="shared" si="8"/>
        <v>0</v>
      </c>
      <c r="P60" s="33"/>
      <c r="Q60" s="43">
        <f t="shared" si="9"/>
        <v>0</v>
      </c>
    </row>
    <row r="61" spans="1:17" ht="15" customHeight="1">
      <c r="A61" s="35">
        <v>7</v>
      </c>
      <c r="B61" s="172" t="str">
        <f>'Orçamento Modelo '!D47</f>
        <v>PISO</v>
      </c>
      <c r="C61" s="173"/>
      <c r="D61" s="173"/>
      <c r="E61" s="173"/>
      <c r="F61" s="173"/>
      <c r="G61" s="174"/>
      <c r="H61" s="125" t="e">
        <f t="shared" si="5"/>
        <v>#DIV/0!</v>
      </c>
      <c r="I61" s="42">
        <f>'Orçamento Modelo '!J47</f>
        <v>0</v>
      </c>
      <c r="J61" s="33"/>
      <c r="K61" s="43">
        <f t="shared" si="6"/>
        <v>0</v>
      </c>
      <c r="L61" s="33"/>
      <c r="M61" s="43">
        <f t="shared" si="7"/>
        <v>0</v>
      </c>
      <c r="N61" s="33"/>
      <c r="O61" s="43">
        <f t="shared" si="8"/>
        <v>0</v>
      </c>
      <c r="P61" s="33"/>
      <c r="Q61" s="43">
        <f t="shared" si="9"/>
        <v>0</v>
      </c>
    </row>
    <row r="62" spans="1:17">
      <c r="A62" s="35">
        <v>8</v>
      </c>
      <c r="B62" s="171" t="str">
        <f>'Orçamento Modelo '!D55</f>
        <v>REVESTIMENTOS</v>
      </c>
      <c r="C62" s="171"/>
      <c r="D62" s="171"/>
      <c r="E62" s="171"/>
      <c r="F62" s="171"/>
      <c r="G62" s="171"/>
      <c r="H62" s="125" t="e">
        <f t="shared" si="5"/>
        <v>#DIV/0!</v>
      </c>
      <c r="I62" s="42">
        <f>'Orçamento Modelo '!J55</f>
        <v>0</v>
      </c>
      <c r="J62" s="33"/>
      <c r="K62" s="43">
        <f t="shared" si="6"/>
        <v>0</v>
      </c>
      <c r="L62" s="33"/>
      <c r="M62" s="43">
        <f t="shared" si="7"/>
        <v>0</v>
      </c>
      <c r="N62" s="33"/>
      <c r="O62" s="43">
        <f t="shared" si="8"/>
        <v>0</v>
      </c>
      <c r="P62" s="33"/>
      <c r="Q62" s="43">
        <f t="shared" si="9"/>
        <v>0</v>
      </c>
    </row>
    <row r="63" spans="1:17">
      <c r="A63" s="35">
        <v>9</v>
      </c>
      <c r="B63" s="171" t="str">
        <f>'Orçamento Modelo '!D62</f>
        <v>COBERTURA E FORRO</v>
      </c>
      <c r="C63" s="171"/>
      <c r="D63" s="171"/>
      <c r="E63" s="171"/>
      <c r="F63" s="171"/>
      <c r="G63" s="171"/>
      <c r="H63" s="125" t="e">
        <f t="shared" si="5"/>
        <v>#DIV/0!</v>
      </c>
      <c r="I63" s="42">
        <f>'Orçamento Modelo '!J62</f>
        <v>0</v>
      </c>
      <c r="J63" s="33"/>
      <c r="K63" s="43">
        <f t="shared" si="6"/>
        <v>0</v>
      </c>
      <c r="L63" s="33"/>
      <c r="M63" s="43">
        <f t="shared" si="7"/>
        <v>0</v>
      </c>
      <c r="N63" s="33"/>
      <c r="O63" s="43">
        <f t="shared" si="8"/>
        <v>0</v>
      </c>
      <c r="P63" s="33"/>
      <c r="Q63" s="43">
        <f t="shared" si="9"/>
        <v>0</v>
      </c>
    </row>
    <row r="64" spans="1:17">
      <c r="A64" s="35">
        <v>10</v>
      </c>
      <c r="B64" s="171" t="str">
        <f>'Orçamento Modelo '!D69</f>
        <v>ESQUADRIAS E VIDROS</v>
      </c>
      <c r="C64" s="171"/>
      <c r="D64" s="171"/>
      <c r="E64" s="171"/>
      <c r="F64" s="171"/>
      <c r="G64" s="171"/>
      <c r="H64" s="125" t="e">
        <f t="shared" si="5"/>
        <v>#DIV/0!</v>
      </c>
      <c r="I64" s="42">
        <f>'Orçamento Modelo '!J69</f>
        <v>0</v>
      </c>
      <c r="J64" s="33"/>
      <c r="K64" s="43">
        <f t="shared" si="6"/>
        <v>0</v>
      </c>
      <c r="L64" s="33"/>
      <c r="M64" s="43">
        <f t="shared" si="7"/>
        <v>0</v>
      </c>
      <c r="N64" s="33"/>
      <c r="O64" s="43">
        <f t="shared" si="8"/>
        <v>0</v>
      </c>
      <c r="P64" s="33"/>
      <c r="Q64" s="43">
        <f t="shared" si="9"/>
        <v>0</v>
      </c>
    </row>
    <row r="65" spans="1:17">
      <c r="A65" s="35">
        <v>11</v>
      </c>
      <c r="B65" s="171" t="str">
        <f>'Orçamento Modelo '!D76</f>
        <v>INSTALAÇÕES ELÉTRICAS</v>
      </c>
      <c r="C65" s="171"/>
      <c r="D65" s="171"/>
      <c r="E65" s="171"/>
      <c r="F65" s="171"/>
      <c r="G65" s="171"/>
      <c r="H65" s="125" t="e">
        <f t="shared" si="5"/>
        <v>#DIV/0!</v>
      </c>
      <c r="I65" s="42">
        <f>'Orçamento Modelo '!J76</f>
        <v>0</v>
      </c>
      <c r="J65" s="33"/>
      <c r="K65" s="43">
        <f t="shared" si="6"/>
        <v>0</v>
      </c>
      <c r="L65" s="33"/>
      <c r="M65" s="43">
        <f t="shared" si="7"/>
        <v>0</v>
      </c>
      <c r="N65" s="33"/>
      <c r="O65" s="43">
        <f t="shared" si="8"/>
        <v>0</v>
      </c>
      <c r="P65" s="33"/>
      <c r="Q65" s="43">
        <f t="shared" si="9"/>
        <v>0</v>
      </c>
    </row>
    <row r="66" spans="1:17">
      <c r="A66" s="35">
        <v>12</v>
      </c>
      <c r="B66" s="171" t="str">
        <f>'Orçamento Modelo '!D86</f>
        <v>INSTALAÇÕES HIDRÁULICAS</v>
      </c>
      <c r="C66" s="171"/>
      <c r="D66" s="171"/>
      <c r="E66" s="171"/>
      <c r="F66" s="171"/>
      <c r="G66" s="171"/>
      <c r="H66" s="125" t="e">
        <f t="shared" si="5"/>
        <v>#DIV/0!</v>
      </c>
      <c r="I66" s="42">
        <f>'Orçamento Modelo '!J86</f>
        <v>0</v>
      </c>
      <c r="J66" s="33"/>
      <c r="K66" s="43">
        <f t="shared" si="6"/>
        <v>0</v>
      </c>
      <c r="L66" s="33"/>
      <c r="M66" s="43">
        <f t="shared" si="7"/>
        <v>0</v>
      </c>
      <c r="N66" s="33"/>
      <c r="O66" s="43">
        <f t="shared" si="8"/>
        <v>0</v>
      </c>
      <c r="P66" s="33"/>
      <c r="Q66" s="43">
        <f t="shared" si="9"/>
        <v>0</v>
      </c>
    </row>
    <row r="67" spans="1:17">
      <c r="A67" s="35">
        <v>13</v>
      </c>
      <c r="B67" s="171" t="str">
        <f>'Orçamento Modelo '!D111</f>
        <v>LOUÇAS E METAIS</v>
      </c>
      <c r="C67" s="171"/>
      <c r="D67" s="171"/>
      <c r="E67" s="171"/>
      <c r="F67" s="171"/>
      <c r="G67" s="171"/>
      <c r="H67" s="125" t="e">
        <f t="shared" si="5"/>
        <v>#DIV/0!</v>
      </c>
      <c r="I67" s="42">
        <f>'Orçamento Modelo '!J111</f>
        <v>0</v>
      </c>
      <c r="J67" s="33"/>
      <c r="K67" s="43">
        <f t="shared" si="6"/>
        <v>0</v>
      </c>
      <c r="L67" s="33"/>
      <c r="M67" s="43">
        <f t="shared" si="7"/>
        <v>0</v>
      </c>
      <c r="N67" s="33"/>
      <c r="O67" s="43">
        <f t="shared" si="8"/>
        <v>0</v>
      </c>
      <c r="P67" s="33"/>
      <c r="Q67" s="43">
        <f t="shared" si="9"/>
        <v>0</v>
      </c>
    </row>
    <row r="68" spans="1:17">
      <c r="A68" s="35">
        <v>14</v>
      </c>
      <c r="B68" s="171" t="str">
        <f>'Orçamento Modelo '!D126</f>
        <v>PINTURA</v>
      </c>
      <c r="C68" s="171"/>
      <c r="D68" s="171"/>
      <c r="E68" s="171"/>
      <c r="F68" s="171"/>
      <c r="G68" s="171"/>
      <c r="H68" s="125" t="e">
        <f t="shared" si="5"/>
        <v>#DIV/0!</v>
      </c>
      <c r="I68" s="42">
        <f>'Orçamento Modelo '!J126</f>
        <v>0</v>
      </c>
      <c r="J68" s="33"/>
      <c r="K68" s="43">
        <f t="shared" si="6"/>
        <v>0</v>
      </c>
      <c r="L68" s="33"/>
      <c r="M68" s="43">
        <f t="shared" si="7"/>
        <v>0</v>
      </c>
      <c r="N68" s="33"/>
      <c r="O68" s="43">
        <f t="shared" si="8"/>
        <v>0</v>
      </c>
      <c r="P68" s="33"/>
      <c r="Q68" s="43">
        <f t="shared" si="9"/>
        <v>0</v>
      </c>
    </row>
    <row r="69" spans="1:17">
      <c r="A69" s="35">
        <v>15</v>
      </c>
      <c r="B69" s="171" t="str">
        <f>'Orçamento Modelo '!D131</f>
        <v>SERVIÇOS COMPLEMENTARES</v>
      </c>
      <c r="C69" s="171"/>
      <c r="D69" s="171"/>
      <c r="E69" s="171"/>
      <c r="F69" s="171"/>
      <c r="G69" s="171"/>
      <c r="H69" s="125" t="e">
        <f t="shared" si="5"/>
        <v>#DIV/0!</v>
      </c>
      <c r="I69" s="42">
        <f>'Orçamento Modelo '!J131</f>
        <v>0</v>
      </c>
      <c r="J69" s="33"/>
      <c r="K69" s="43">
        <f t="shared" si="6"/>
        <v>0</v>
      </c>
      <c r="L69" s="33"/>
      <c r="M69" s="43">
        <f t="shared" si="7"/>
        <v>0</v>
      </c>
      <c r="N69" s="33"/>
      <c r="O69" s="43">
        <f t="shared" si="8"/>
        <v>0</v>
      </c>
      <c r="P69" s="33"/>
      <c r="Q69" s="43">
        <f t="shared" si="9"/>
        <v>0</v>
      </c>
    </row>
    <row r="70" spans="1:17">
      <c r="A70" s="36"/>
      <c r="B70" s="20"/>
      <c r="C70" s="20"/>
      <c r="D70" s="20"/>
      <c r="E70" s="20"/>
      <c r="F70" s="20"/>
      <c r="G70" s="20"/>
      <c r="H70" s="37"/>
      <c r="I70" s="20"/>
      <c r="J70" s="20"/>
      <c r="K70" s="20"/>
      <c r="L70" s="20"/>
      <c r="M70" s="20"/>
      <c r="N70" s="20"/>
      <c r="O70" s="20"/>
      <c r="P70" s="20"/>
      <c r="Q70" s="21"/>
    </row>
    <row r="71" spans="1:17">
      <c r="A71" s="30" t="s">
        <v>6</v>
      </c>
      <c r="B71" s="38"/>
      <c r="C71" s="39"/>
      <c r="D71" s="39"/>
      <c r="E71" s="39"/>
      <c r="F71" s="39"/>
      <c r="G71" s="39"/>
      <c r="H71" s="47" t="e">
        <f>SUM(H55:H69)</f>
        <v>#DIV/0!</v>
      </c>
      <c r="I71" s="44">
        <f>SUM(I55:I69)</f>
        <v>0</v>
      </c>
      <c r="J71" s="45" t="e">
        <f>K71*H71/I71</f>
        <v>#DIV/0!</v>
      </c>
      <c r="K71" s="44">
        <f>SUM(K55:K69)</f>
        <v>0</v>
      </c>
      <c r="L71" s="45" t="e">
        <f>M71*H71/I71</f>
        <v>#DIV/0!</v>
      </c>
      <c r="M71" s="44">
        <f>SUM(M55:M69)</f>
        <v>0</v>
      </c>
      <c r="N71" s="45" t="e">
        <f>O71*H71/I71</f>
        <v>#DIV/0!</v>
      </c>
      <c r="O71" s="44">
        <f>SUM(O55:O69)</f>
        <v>0</v>
      </c>
      <c r="P71" s="45" t="e">
        <f>Q71*H71/I71</f>
        <v>#DIV/0!</v>
      </c>
      <c r="Q71" s="44">
        <f>SUM(Q55:Q69)</f>
        <v>0</v>
      </c>
    </row>
    <row r="72" spans="1:17">
      <c r="A72" s="30" t="s">
        <v>17</v>
      </c>
      <c r="B72" s="31"/>
      <c r="C72" s="41"/>
      <c r="D72" s="41"/>
      <c r="E72" s="41"/>
      <c r="F72" s="41"/>
      <c r="G72" s="41"/>
      <c r="H72" s="40"/>
      <c r="I72" s="46"/>
      <c r="J72" s="45" t="e">
        <f>(K72*H71)/I71</f>
        <v>#DIV/0!</v>
      </c>
      <c r="K72" s="44">
        <f>K71+Q32</f>
        <v>0</v>
      </c>
      <c r="L72" s="45" t="e">
        <f>(M72*H71)/I71</f>
        <v>#DIV/0!</v>
      </c>
      <c r="M72" s="44">
        <f>K72+M71</f>
        <v>0</v>
      </c>
      <c r="N72" s="45" t="e">
        <f>(O72*H71)/I71</f>
        <v>#DIV/0!</v>
      </c>
      <c r="O72" s="44">
        <f>M72+O71</f>
        <v>0</v>
      </c>
      <c r="P72" s="45" t="e">
        <f>(Q72*H71)/I71</f>
        <v>#DIV/0!</v>
      </c>
      <c r="Q72" s="44">
        <f>O72+Q71</f>
        <v>0</v>
      </c>
    </row>
    <row r="73" spans="1:17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</row>
    <row r="74" spans="1:17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75"/>
      <c r="N74" s="176"/>
      <c r="O74" s="176"/>
      <c r="P74" s="176"/>
      <c r="Q74" s="176"/>
    </row>
    <row r="75" spans="1:17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</row>
    <row r="76" spans="1:17">
      <c r="A76" s="16"/>
      <c r="B76" s="16"/>
      <c r="C76" s="16"/>
      <c r="D76" s="11"/>
      <c r="E76" s="11"/>
      <c r="F76" s="11"/>
      <c r="G76" s="11"/>
      <c r="H76" s="11"/>
      <c r="I76" s="16"/>
      <c r="J76" s="16"/>
      <c r="K76" s="14"/>
      <c r="L76" s="14"/>
      <c r="M76" s="14"/>
      <c r="N76" s="16"/>
      <c r="O76" s="16"/>
      <c r="P76" s="16"/>
      <c r="Q76" s="16"/>
    </row>
    <row r="77" spans="1:17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1" t="s">
        <v>34</v>
      </c>
      <c r="L77" s="161"/>
      <c r="M77" s="161"/>
      <c r="N77" s="161"/>
      <c r="O77" s="16"/>
      <c r="P77" s="16"/>
      <c r="Q77" s="16"/>
    </row>
    <row r="78" spans="1:17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0" t="s">
        <v>38</v>
      </c>
      <c r="L78" s="160"/>
      <c r="M78" s="160"/>
      <c r="N78" s="160"/>
      <c r="O78" s="16"/>
      <c r="P78" s="16"/>
      <c r="Q78" s="16"/>
    </row>
    <row r="79" spans="1:17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</row>
    <row r="80" spans="1:17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</row>
    <row r="81" spans="1:24">
      <c r="A81" s="7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9"/>
    </row>
    <row r="82" spans="1:24" ht="21">
      <c r="A82" s="10"/>
      <c r="B82" s="11"/>
      <c r="C82" s="11"/>
      <c r="D82" s="180"/>
      <c r="E82" s="180"/>
      <c r="F82" s="180"/>
      <c r="G82" s="180"/>
      <c r="H82" s="180"/>
      <c r="I82" s="180"/>
      <c r="J82" s="180"/>
      <c r="K82" s="180"/>
      <c r="L82" s="180"/>
      <c r="M82" s="180"/>
      <c r="N82" s="180"/>
      <c r="O82" s="16"/>
      <c r="P82" s="16"/>
      <c r="Q82" s="12"/>
    </row>
    <row r="83" spans="1:24">
      <c r="A83" s="10"/>
      <c r="B83" s="11"/>
      <c r="C83" s="11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6"/>
      <c r="P83" s="16"/>
      <c r="Q83" s="12"/>
    </row>
    <row r="84" spans="1:24">
      <c r="A84" s="10"/>
      <c r="B84" s="11"/>
      <c r="C84" s="11"/>
      <c r="D84" s="160"/>
      <c r="E84" s="160"/>
      <c r="F84" s="160"/>
      <c r="G84" s="160"/>
      <c r="H84" s="160"/>
      <c r="I84" s="160"/>
      <c r="J84" s="160"/>
      <c r="K84" s="160"/>
      <c r="L84" s="160"/>
      <c r="M84" s="160"/>
      <c r="N84" s="160"/>
      <c r="O84" s="16"/>
      <c r="P84" s="16"/>
      <c r="Q84" s="12"/>
    </row>
    <row r="85" spans="1:24">
      <c r="A85" s="13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5"/>
    </row>
    <row r="86" spans="1:24" ht="15.75" thickBot="1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U86" s="182" t="s">
        <v>44</v>
      </c>
      <c r="V86" s="182"/>
      <c r="W86" s="182"/>
      <c r="X86" s="182"/>
    </row>
    <row r="87" spans="1:24" ht="15.75" thickBot="1">
      <c r="A87" s="183" t="s">
        <v>127</v>
      </c>
      <c r="B87" s="183"/>
      <c r="C87" s="183"/>
      <c r="D87" s="183"/>
      <c r="E87" s="183"/>
      <c r="F87" s="183"/>
      <c r="G87" s="183"/>
      <c r="H87" s="183"/>
      <c r="I87" s="183"/>
      <c r="J87" s="183"/>
      <c r="K87" s="183"/>
      <c r="L87" s="183"/>
      <c r="M87" s="183"/>
      <c r="N87" s="183"/>
      <c r="O87" s="183"/>
      <c r="P87" s="183"/>
      <c r="Q87" s="183"/>
      <c r="U87" s="182"/>
      <c r="V87" s="182"/>
      <c r="W87" s="182"/>
      <c r="X87" s="182"/>
    </row>
    <row r="88" spans="1:24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U88" s="182"/>
      <c r="V88" s="182"/>
      <c r="W88" s="182"/>
      <c r="X88" s="182"/>
    </row>
    <row r="89" spans="1:24">
      <c r="A89" s="131" t="str">
        <f>A9</f>
        <v>PROJETO: REFORMA DOS SANITÁRIOS DA PRAÇA</v>
      </c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166" t="s">
        <v>46</v>
      </c>
      <c r="M89" s="166"/>
      <c r="N89" s="166" t="s">
        <v>37</v>
      </c>
      <c r="O89" s="166"/>
      <c r="P89" s="8"/>
      <c r="Q89" s="9"/>
    </row>
    <row r="90" spans="1:24">
      <c r="A90" s="132" t="str">
        <f>A10</f>
        <v>LOCAL: PRAÇA MAURO LOVATO, BAIRRO CENTRO</v>
      </c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2"/>
    </row>
    <row r="91" spans="1:24">
      <c r="A91" s="133" t="str">
        <f>A11</f>
        <v xml:space="preserve">DATA: </v>
      </c>
      <c r="B91" s="177"/>
      <c r="C91" s="177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5"/>
    </row>
    <row r="92" spans="1:24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6"/>
      <c r="N92" s="16"/>
      <c r="O92" s="16"/>
      <c r="P92" s="16"/>
      <c r="Q92" s="16"/>
    </row>
    <row r="93" spans="1:24">
      <c r="A93" s="30"/>
      <c r="B93" s="31"/>
      <c r="C93" s="31"/>
      <c r="D93" s="31"/>
      <c r="E93" s="31"/>
      <c r="F93" s="31"/>
      <c r="G93" s="31"/>
      <c r="H93" s="178" t="s">
        <v>9</v>
      </c>
      <c r="I93" s="178"/>
      <c r="J93" s="178" t="s">
        <v>29</v>
      </c>
      <c r="K93" s="178"/>
      <c r="L93" s="178" t="s">
        <v>30</v>
      </c>
      <c r="M93" s="178"/>
      <c r="N93" s="178" t="s">
        <v>31</v>
      </c>
      <c r="O93" s="178"/>
      <c r="P93" s="178" t="s">
        <v>32</v>
      </c>
      <c r="Q93" s="178"/>
    </row>
    <row r="94" spans="1:24">
      <c r="A94" s="32" t="s">
        <v>0</v>
      </c>
      <c r="B94" s="179" t="s">
        <v>1</v>
      </c>
      <c r="C94" s="179"/>
      <c r="D94" s="179"/>
      <c r="E94" s="179"/>
      <c r="F94" s="179"/>
      <c r="G94" s="179"/>
      <c r="H94" s="118" t="s">
        <v>14</v>
      </c>
      <c r="I94" s="118" t="s">
        <v>15</v>
      </c>
      <c r="J94" s="118" t="s">
        <v>16</v>
      </c>
      <c r="K94" s="118" t="s">
        <v>15</v>
      </c>
      <c r="L94" s="118" t="s">
        <v>14</v>
      </c>
      <c r="M94" s="118" t="s">
        <v>15</v>
      </c>
      <c r="N94" s="118" t="s">
        <v>14</v>
      </c>
      <c r="O94" s="118" t="s">
        <v>15</v>
      </c>
      <c r="P94" s="118" t="s">
        <v>14</v>
      </c>
      <c r="Q94" s="118" t="s">
        <v>15</v>
      </c>
    </row>
    <row r="95" spans="1:24">
      <c r="A95" s="19">
        <v>1</v>
      </c>
      <c r="B95" s="171" t="str">
        <f>'Orçamento Modelo '!D17</f>
        <v>MOBILIZAÇÃO E DESMOBILIZAÇÃO</v>
      </c>
      <c r="C95" s="171"/>
      <c r="D95" s="171"/>
      <c r="E95" s="171"/>
      <c r="F95" s="171"/>
      <c r="G95" s="171"/>
      <c r="H95" s="125" t="e">
        <f t="shared" ref="H95:H109" si="10">(I95*100)/I$111</f>
        <v>#DIV/0!</v>
      </c>
      <c r="I95" s="42">
        <f>'Orçamento Modelo '!J17</f>
        <v>0</v>
      </c>
      <c r="J95" s="33"/>
      <c r="K95" s="43">
        <f t="shared" ref="K95:K109" si="11">ROUND(I95*J95/100,2)</f>
        <v>0</v>
      </c>
      <c r="L95" s="33"/>
      <c r="M95" s="43">
        <f t="shared" ref="M95:M109" si="12">ROUND(I95*L95/100,2)</f>
        <v>0</v>
      </c>
      <c r="N95" s="33"/>
      <c r="O95" s="43">
        <f t="shared" ref="O95:O109" si="13">ROUND(I95*N95/100,2)</f>
        <v>0</v>
      </c>
      <c r="P95" s="33"/>
      <c r="Q95" s="43">
        <f t="shared" ref="Q95:Q109" si="14">ROUND(I95*P95/100,2)</f>
        <v>0</v>
      </c>
    </row>
    <row r="96" spans="1:24">
      <c r="A96" s="34">
        <v>2</v>
      </c>
      <c r="B96" s="171" t="str">
        <f>'Orçamento Modelo '!D19</f>
        <v>ADMINISTRAÇÃO LOCAL</v>
      </c>
      <c r="C96" s="171"/>
      <c r="D96" s="171"/>
      <c r="E96" s="171"/>
      <c r="F96" s="171"/>
      <c r="G96" s="171"/>
      <c r="H96" s="125" t="e">
        <f t="shared" si="10"/>
        <v>#DIV/0!</v>
      </c>
      <c r="I96" s="42">
        <f>'Orçamento Modelo '!J19</f>
        <v>0</v>
      </c>
      <c r="J96" s="33"/>
      <c r="K96" s="43">
        <f t="shared" si="11"/>
        <v>0</v>
      </c>
      <c r="L96" s="33"/>
      <c r="M96" s="43">
        <f t="shared" si="12"/>
        <v>0</v>
      </c>
      <c r="N96" s="33"/>
      <c r="O96" s="43">
        <f t="shared" si="13"/>
        <v>0</v>
      </c>
      <c r="P96" s="33"/>
      <c r="Q96" s="43">
        <f t="shared" si="14"/>
        <v>0</v>
      </c>
    </row>
    <row r="97" spans="1:17">
      <c r="A97" s="34">
        <v>3</v>
      </c>
      <c r="B97" s="171" t="str">
        <f>'Orçamento Modelo '!D22</f>
        <v>SERVIÇOS PRELIMINARES</v>
      </c>
      <c r="C97" s="171"/>
      <c r="D97" s="171"/>
      <c r="E97" s="171"/>
      <c r="F97" s="171"/>
      <c r="G97" s="171"/>
      <c r="H97" s="125" t="e">
        <f t="shared" si="10"/>
        <v>#DIV/0!</v>
      </c>
      <c r="I97" s="42">
        <f>'Orçamento Modelo '!J22</f>
        <v>0</v>
      </c>
      <c r="J97" s="33"/>
      <c r="K97" s="43">
        <f t="shared" si="11"/>
        <v>0</v>
      </c>
      <c r="L97" s="33"/>
      <c r="M97" s="43">
        <f t="shared" si="12"/>
        <v>0</v>
      </c>
      <c r="N97" s="33"/>
      <c r="O97" s="43">
        <f t="shared" si="13"/>
        <v>0</v>
      </c>
      <c r="P97" s="33"/>
      <c r="Q97" s="43">
        <f t="shared" si="14"/>
        <v>0</v>
      </c>
    </row>
    <row r="98" spans="1:17">
      <c r="A98" s="34">
        <v>4</v>
      </c>
      <c r="B98" s="171" t="str">
        <f>'Orçamento Modelo '!D24</f>
        <v>FUNDAÇÕES (ESTACAS E VIGA BALDRAME)</v>
      </c>
      <c r="C98" s="171"/>
      <c r="D98" s="171"/>
      <c r="E98" s="171"/>
      <c r="F98" s="171"/>
      <c r="G98" s="171"/>
      <c r="H98" s="125" t="e">
        <f t="shared" si="10"/>
        <v>#DIV/0!</v>
      </c>
      <c r="I98" s="42">
        <f>'Orçamento Modelo '!J24</f>
        <v>0</v>
      </c>
      <c r="J98" s="33"/>
      <c r="K98" s="43">
        <f t="shared" si="11"/>
        <v>0</v>
      </c>
      <c r="L98" s="33"/>
      <c r="M98" s="43">
        <f t="shared" si="12"/>
        <v>0</v>
      </c>
      <c r="N98" s="33"/>
      <c r="O98" s="43">
        <f t="shared" si="13"/>
        <v>0</v>
      </c>
      <c r="P98" s="33"/>
      <c r="Q98" s="43">
        <f t="shared" si="14"/>
        <v>0</v>
      </c>
    </row>
    <row r="99" spans="1:17">
      <c r="A99" s="34">
        <v>5</v>
      </c>
      <c r="B99" s="171" t="str">
        <f>'Orçamento Modelo '!D34</f>
        <v>ESTRUTURAS (PILARES, VIGAS E LAJE)</v>
      </c>
      <c r="C99" s="171"/>
      <c r="D99" s="171"/>
      <c r="E99" s="171"/>
      <c r="F99" s="171"/>
      <c r="G99" s="171"/>
      <c r="H99" s="125" t="e">
        <f t="shared" si="10"/>
        <v>#DIV/0!</v>
      </c>
      <c r="I99" s="42">
        <f>'Orçamento Modelo '!J34</f>
        <v>0</v>
      </c>
      <c r="J99" s="33"/>
      <c r="K99" s="43">
        <f t="shared" si="11"/>
        <v>0</v>
      </c>
      <c r="L99" s="33"/>
      <c r="M99" s="43">
        <f t="shared" si="12"/>
        <v>0</v>
      </c>
      <c r="N99" s="33"/>
      <c r="O99" s="43">
        <f t="shared" si="13"/>
        <v>0</v>
      </c>
      <c r="P99" s="33"/>
      <c r="Q99" s="43">
        <f t="shared" si="14"/>
        <v>0</v>
      </c>
    </row>
    <row r="100" spans="1:17">
      <c r="A100" s="34">
        <v>6</v>
      </c>
      <c r="B100" s="171" t="str">
        <f>'Orçamento Modelo '!D42</f>
        <v>ALVENARIAS</v>
      </c>
      <c r="C100" s="171"/>
      <c r="D100" s="171"/>
      <c r="E100" s="171"/>
      <c r="F100" s="171"/>
      <c r="G100" s="171"/>
      <c r="H100" s="125" t="e">
        <f t="shared" si="10"/>
        <v>#DIV/0!</v>
      </c>
      <c r="I100" s="42">
        <f>'Orçamento Modelo '!J42</f>
        <v>0</v>
      </c>
      <c r="J100" s="33"/>
      <c r="K100" s="43">
        <f t="shared" si="11"/>
        <v>0</v>
      </c>
      <c r="L100" s="33"/>
      <c r="M100" s="43">
        <f t="shared" si="12"/>
        <v>0</v>
      </c>
      <c r="N100" s="33"/>
      <c r="O100" s="43">
        <f t="shared" si="13"/>
        <v>0</v>
      </c>
      <c r="P100" s="33"/>
      <c r="Q100" s="43">
        <f t="shared" si="14"/>
        <v>0</v>
      </c>
    </row>
    <row r="101" spans="1:17" ht="15" customHeight="1">
      <c r="A101" s="35">
        <v>7</v>
      </c>
      <c r="B101" s="172" t="str">
        <f>'Orçamento Modelo '!D47</f>
        <v>PISO</v>
      </c>
      <c r="C101" s="173"/>
      <c r="D101" s="173"/>
      <c r="E101" s="173"/>
      <c r="F101" s="173"/>
      <c r="G101" s="174"/>
      <c r="H101" s="125" t="e">
        <f t="shared" si="10"/>
        <v>#DIV/0!</v>
      </c>
      <c r="I101" s="42">
        <f>'Orçamento Modelo '!J47</f>
        <v>0</v>
      </c>
      <c r="J101" s="33"/>
      <c r="K101" s="43">
        <f t="shared" si="11"/>
        <v>0</v>
      </c>
      <c r="L101" s="33"/>
      <c r="M101" s="43">
        <f t="shared" si="12"/>
        <v>0</v>
      </c>
      <c r="N101" s="33"/>
      <c r="O101" s="43">
        <f t="shared" si="13"/>
        <v>0</v>
      </c>
      <c r="P101" s="33"/>
      <c r="Q101" s="43">
        <f t="shared" si="14"/>
        <v>0</v>
      </c>
    </row>
    <row r="102" spans="1:17">
      <c r="A102" s="35">
        <v>8</v>
      </c>
      <c r="B102" s="171" t="str">
        <f>'Orçamento Modelo '!D55</f>
        <v>REVESTIMENTOS</v>
      </c>
      <c r="C102" s="171"/>
      <c r="D102" s="171"/>
      <c r="E102" s="171"/>
      <c r="F102" s="171"/>
      <c r="G102" s="171"/>
      <c r="H102" s="125" t="e">
        <f t="shared" si="10"/>
        <v>#DIV/0!</v>
      </c>
      <c r="I102" s="42">
        <f>'Orçamento Modelo '!J55</f>
        <v>0</v>
      </c>
      <c r="J102" s="33"/>
      <c r="K102" s="43">
        <f t="shared" si="11"/>
        <v>0</v>
      </c>
      <c r="L102" s="33"/>
      <c r="M102" s="43">
        <f t="shared" si="12"/>
        <v>0</v>
      </c>
      <c r="N102" s="33"/>
      <c r="O102" s="43">
        <f t="shared" si="13"/>
        <v>0</v>
      </c>
      <c r="P102" s="33"/>
      <c r="Q102" s="43">
        <f t="shared" si="14"/>
        <v>0</v>
      </c>
    </row>
    <row r="103" spans="1:17">
      <c r="A103" s="35">
        <v>9</v>
      </c>
      <c r="B103" s="171" t="str">
        <f>'Orçamento Modelo '!D62</f>
        <v>COBERTURA E FORRO</v>
      </c>
      <c r="C103" s="171"/>
      <c r="D103" s="171"/>
      <c r="E103" s="171"/>
      <c r="F103" s="171"/>
      <c r="G103" s="171"/>
      <c r="H103" s="125" t="e">
        <f t="shared" si="10"/>
        <v>#DIV/0!</v>
      </c>
      <c r="I103" s="42">
        <f>'Orçamento Modelo '!J62</f>
        <v>0</v>
      </c>
      <c r="J103" s="33"/>
      <c r="K103" s="43">
        <f t="shared" si="11"/>
        <v>0</v>
      </c>
      <c r="L103" s="33"/>
      <c r="M103" s="43">
        <f t="shared" si="12"/>
        <v>0</v>
      </c>
      <c r="N103" s="33"/>
      <c r="O103" s="43">
        <f t="shared" si="13"/>
        <v>0</v>
      </c>
      <c r="P103" s="33"/>
      <c r="Q103" s="43">
        <f t="shared" si="14"/>
        <v>0</v>
      </c>
    </row>
    <row r="104" spans="1:17">
      <c r="A104" s="35">
        <v>10</v>
      </c>
      <c r="B104" s="171" t="str">
        <f>'Orçamento Modelo '!D69</f>
        <v>ESQUADRIAS E VIDROS</v>
      </c>
      <c r="C104" s="171"/>
      <c r="D104" s="171"/>
      <c r="E104" s="171"/>
      <c r="F104" s="171"/>
      <c r="G104" s="171"/>
      <c r="H104" s="125" t="e">
        <f t="shared" si="10"/>
        <v>#DIV/0!</v>
      </c>
      <c r="I104" s="42">
        <f>'Orçamento Modelo '!J69</f>
        <v>0</v>
      </c>
      <c r="J104" s="33"/>
      <c r="K104" s="43">
        <f t="shared" si="11"/>
        <v>0</v>
      </c>
      <c r="L104" s="33"/>
      <c r="M104" s="43">
        <f t="shared" si="12"/>
        <v>0</v>
      </c>
      <c r="N104" s="33"/>
      <c r="O104" s="43">
        <f t="shared" si="13"/>
        <v>0</v>
      </c>
      <c r="P104" s="33"/>
      <c r="Q104" s="43">
        <f t="shared" si="14"/>
        <v>0</v>
      </c>
    </row>
    <row r="105" spans="1:17">
      <c r="A105" s="35">
        <v>11</v>
      </c>
      <c r="B105" s="171" t="str">
        <f>'Orçamento Modelo '!D76</f>
        <v>INSTALAÇÕES ELÉTRICAS</v>
      </c>
      <c r="C105" s="171"/>
      <c r="D105" s="171"/>
      <c r="E105" s="171"/>
      <c r="F105" s="171"/>
      <c r="G105" s="171"/>
      <c r="H105" s="125" t="e">
        <f t="shared" si="10"/>
        <v>#DIV/0!</v>
      </c>
      <c r="I105" s="42">
        <f>'Orçamento Modelo '!J76</f>
        <v>0</v>
      </c>
      <c r="J105" s="33"/>
      <c r="K105" s="43">
        <f t="shared" si="11"/>
        <v>0</v>
      </c>
      <c r="L105" s="33"/>
      <c r="M105" s="43">
        <f t="shared" si="12"/>
        <v>0</v>
      </c>
      <c r="N105" s="33"/>
      <c r="O105" s="43">
        <f t="shared" si="13"/>
        <v>0</v>
      </c>
      <c r="P105" s="33"/>
      <c r="Q105" s="43">
        <f t="shared" si="14"/>
        <v>0</v>
      </c>
    </row>
    <row r="106" spans="1:17">
      <c r="A106" s="35">
        <v>12</v>
      </c>
      <c r="B106" s="171" t="str">
        <f>'Orçamento Modelo '!D86</f>
        <v>INSTALAÇÕES HIDRÁULICAS</v>
      </c>
      <c r="C106" s="171"/>
      <c r="D106" s="171"/>
      <c r="E106" s="171"/>
      <c r="F106" s="171"/>
      <c r="G106" s="171"/>
      <c r="H106" s="125" t="e">
        <f t="shared" si="10"/>
        <v>#DIV/0!</v>
      </c>
      <c r="I106" s="42">
        <f>'Orçamento Modelo '!J86</f>
        <v>0</v>
      </c>
      <c r="J106" s="33"/>
      <c r="K106" s="43">
        <f t="shared" si="11"/>
        <v>0</v>
      </c>
      <c r="L106" s="33"/>
      <c r="M106" s="43">
        <f t="shared" si="12"/>
        <v>0</v>
      </c>
      <c r="N106" s="33"/>
      <c r="O106" s="43">
        <f t="shared" si="13"/>
        <v>0</v>
      </c>
      <c r="P106" s="33"/>
      <c r="Q106" s="43">
        <f t="shared" si="14"/>
        <v>0</v>
      </c>
    </row>
    <row r="107" spans="1:17">
      <c r="A107" s="35">
        <v>13</v>
      </c>
      <c r="B107" s="171" t="str">
        <f>'Orçamento Modelo '!D111</f>
        <v>LOUÇAS E METAIS</v>
      </c>
      <c r="C107" s="171"/>
      <c r="D107" s="171"/>
      <c r="E107" s="171"/>
      <c r="F107" s="171"/>
      <c r="G107" s="171"/>
      <c r="H107" s="125" t="e">
        <f t="shared" si="10"/>
        <v>#DIV/0!</v>
      </c>
      <c r="I107" s="42">
        <f>'Orçamento Modelo '!J111</f>
        <v>0</v>
      </c>
      <c r="J107" s="33"/>
      <c r="K107" s="43">
        <f t="shared" si="11"/>
        <v>0</v>
      </c>
      <c r="L107" s="33"/>
      <c r="M107" s="43">
        <f t="shared" si="12"/>
        <v>0</v>
      </c>
      <c r="N107" s="33"/>
      <c r="O107" s="43">
        <f t="shared" si="13"/>
        <v>0</v>
      </c>
      <c r="P107" s="33"/>
      <c r="Q107" s="43">
        <f t="shared" si="14"/>
        <v>0</v>
      </c>
    </row>
    <row r="108" spans="1:17">
      <c r="A108" s="35">
        <v>14</v>
      </c>
      <c r="B108" s="171" t="str">
        <f>'Orçamento Modelo '!D126</f>
        <v>PINTURA</v>
      </c>
      <c r="C108" s="171"/>
      <c r="D108" s="171"/>
      <c r="E108" s="171"/>
      <c r="F108" s="171"/>
      <c r="G108" s="171"/>
      <c r="H108" s="125" t="e">
        <f t="shared" si="10"/>
        <v>#DIV/0!</v>
      </c>
      <c r="I108" s="42">
        <f>'Orçamento Modelo '!J126</f>
        <v>0</v>
      </c>
      <c r="J108" s="33"/>
      <c r="K108" s="43">
        <f t="shared" si="11"/>
        <v>0</v>
      </c>
      <c r="L108" s="33"/>
      <c r="M108" s="43">
        <f t="shared" si="12"/>
        <v>0</v>
      </c>
      <c r="N108" s="33"/>
      <c r="O108" s="43">
        <f t="shared" si="13"/>
        <v>0</v>
      </c>
      <c r="P108" s="33"/>
      <c r="Q108" s="43">
        <f t="shared" si="14"/>
        <v>0</v>
      </c>
    </row>
    <row r="109" spans="1:17">
      <c r="A109" s="35">
        <v>15</v>
      </c>
      <c r="B109" s="171" t="str">
        <f>'Orçamento Modelo '!D131</f>
        <v>SERVIÇOS COMPLEMENTARES</v>
      </c>
      <c r="C109" s="171"/>
      <c r="D109" s="171"/>
      <c r="E109" s="171"/>
      <c r="F109" s="171"/>
      <c r="G109" s="171"/>
      <c r="H109" s="125" t="e">
        <f t="shared" si="10"/>
        <v>#DIV/0!</v>
      </c>
      <c r="I109" s="42">
        <f>'Orçamento Modelo '!J131</f>
        <v>0</v>
      </c>
      <c r="J109" s="33"/>
      <c r="K109" s="43">
        <f t="shared" si="11"/>
        <v>0</v>
      </c>
      <c r="L109" s="33"/>
      <c r="M109" s="43">
        <f t="shared" si="12"/>
        <v>0</v>
      </c>
      <c r="N109" s="33"/>
      <c r="O109" s="43">
        <f t="shared" si="13"/>
        <v>0</v>
      </c>
      <c r="P109" s="33"/>
      <c r="Q109" s="43">
        <f t="shared" si="14"/>
        <v>0</v>
      </c>
    </row>
    <row r="110" spans="1:17">
      <c r="A110" s="36"/>
      <c r="B110" s="20"/>
      <c r="C110" s="20"/>
      <c r="D110" s="20"/>
      <c r="E110" s="20"/>
      <c r="F110" s="20"/>
      <c r="G110" s="20"/>
      <c r="H110" s="37"/>
      <c r="I110" s="20"/>
      <c r="J110" s="20"/>
      <c r="K110" s="20"/>
      <c r="L110" s="20"/>
      <c r="M110" s="20"/>
      <c r="N110" s="20"/>
      <c r="O110" s="20"/>
      <c r="P110" s="20"/>
      <c r="Q110" s="21"/>
    </row>
    <row r="111" spans="1:17">
      <c r="A111" s="30" t="s">
        <v>6</v>
      </c>
      <c r="B111" s="38"/>
      <c r="C111" s="39"/>
      <c r="D111" s="39"/>
      <c r="E111" s="39"/>
      <c r="F111" s="39"/>
      <c r="G111" s="39"/>
      <c r="H111" s="47" t="e">
        <f>SUM(H95:H109)</f>
        <v>#DIV/0!</v>
      </c>
      <c r="I111" s="44">
        <f>SUM(I95:I109)</f>
        <v>0</v>
      </c>
      <c r="J111" s="45" t="e">
        <f>K111*H111/I111</f>
        <v>#DIV/0!</v>
      </c>
      <c r="K111" s="44">
        <f>SUM(K95:K109)</f>
        <v>0</v>
      </c>
      <c r="L111" s="45" t="e">
        <f>M111*H111/I111</f>
        <v>#DIV/0!</v>
      </c>
      <c r="M111" s="44">
        <f>SUM(M95:M109)</f>
        <v>0</v>
      </c>
      <c r="N111" s="45" t="e">
        <f>O111*H111/I111</f>
        <v>#DIV/0!</v>
      </c>
      <c r="O111" s="44">
        <f>SUM(O95:O109)</f>
        <v>0</v>
      </c>
      <c r="P111" s="45" t="e">
        <f>Q111*H111/I111</f>
        <v>#DIV/0!</v>
      </c>
      <c r="Q111" s="44">
        <f>SUM(Q95:Q109)</f>
        <v>0</v>
      </c>
    </row>
    <row r="112" spans="1:17">
      <c r="A112" s="30" t="s">
        <v>17</v>
      </c>
      <c r="B112" s="31"/>
      <c r="C112" s="41"/>
      <c r="D112" s="41"/>
      <c r="E112" s="41"/>
      <c r="F112" s="41"/>
      <c r="G112" s="41"/>
      <c r="H112" s="40"/>
      <c r="I112" s="46"/>
      <c r="J112" s="45" t="e">
        <f>(K112*H111)/I111</f>
        <v>#DIV/0!</v>
      </c>
      <c r="K112" s="44">
        <f>K111+Q72</f>
        <v>0</v>
      </c>
      <c r="L112" s="45" t="e">
        <f>(M112*H111)/I111</f>
        <v>#DIV/0!</v>
      </c>
      <c r="M112" s="44">
        <f>K112+M111</f>
        <v>0</v>
      </c>
      <c r="N112" s="45" t="e">
        <f>(O112*H111)/I111</f>
        <v>#DIV/0!</v>
      </c>
      <c r="O112" s="44">
        <f>M112+O111</f>
        <v>0</v>
      </c>
      <c r="P112" s="45" t="e">
        <f>(Q112*H111)/I111</f>
        <v>#DIV/0!</v>
      </c>
      <c r="Q112" s="44">
        <f>O112+Q111</f>
        <v>0</v>
      </c>
    </row>
    <row r="113" spans="1:17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</row>
    <row r="114" spans="1:17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75"/>
      <c r="N114" s="176"/>
      <c r="O114" s="176"/>
      <c r="P114" s="176"/>
      <c r="Q114" s="176"/>
    </row>
    <row r="115" spans="1:17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</row>
    <row r="116" spans="1:17">
      <c r="A116" s="16"/>
      <c r="B116" s="16"/>
      <c r="C116" s="16"/>
      <c r="D116" s="11"/>
      <c r="E116" s="11"/>
      <c r="F116" s="11"/>
      <c r="G116" s="11"/>
      <c r="H116" s="11"/>
      <c r="I116" s="16"/>
      <c r="J116" s="16"/>
      <c r="K116" s="14"/>
      <c r="L116" s="14"/>
      <c r="M116" s="14"/>
      <c r="N116" s="16"/>
      <c r="O116" s="16"/>
      <c r="P116" s="16"/>
      <c r="Q116" s="16"/>
    </row>
    <row r="117" spans="1:17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1" t="s">
        <v>34</v>
      </c>
      <c r="L117" s="161"/>
      <c r="M117" s="161"/>
      <c r="N117" s="161"/>
      <c r="O117" s="16"/>
      <c r="P117" s="16"/>
      <c r="Q117" s="16"/>
    </row>
    <row r="118" spans="1:17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0" t="s">
        <v>38</v>
      </c>
      <c r="L118" s="160"/>
      <c r="M118" s="160"/>
      <c r="N118" s="160"/>
      <c r="O118" s="16"/>
      <c r="P118" s="16"/>
      <c r="Q118" s="16"/>
    </row>
  </sheetData>
  <customSheetViews>
    <customSheetView guid="{F54EB5C1-7143-4B2D-8A5A-96B85C5272F2}" hiddenColumns="1">
      <selection activeCell="P24" sqref="P24"/>
      <rowBreaks count="2" manualBreakCount="2">
        <brk id="38" max="16383" man="1"/>
        <brk id="78" max="16383" man="1"/>
      </rowBreaks>
      <pageMargins left="0.51181102362204722" right="0.51181102362204722" top="0.78740157480314965" bottom="0.78740157480314965" header="0.51181102362204722" footer="0.51181102362204722"/>
      <pageSetup paperSize="9" scale="75" firstPageNumber="0" fitToHeight="3" orientation="landscape" horizontalDpi="300" verticalDpi="300" r:id="rId1"/>
    </customSheetView>
  </customSheetViews>
  <mergeCells count="97">
    <mergeCell ref="L9:M9"/>
    <mergeCell ref="N9:O9"/>
    <mergeCell ref="B20:G20"/>
    <mergeCell ref="B11:C11"/>
    <mergeCell ref="U12:X14"/>
    <mergeCell ref="H13:I13"/>
    <mergeCell ref="J13:K13"/>
    <mergeCell ref="L13:M13"/>
    <mergeCell ref="N13:O13"/>
    <mergeCell ref="P13:Q13"/>
    <mergeCell ref="B14:G14"/>
    <mergeCell ref="B15:G15"/>
    <mergeCell ref="B16:G16"/>
    <mergeCell ref="B17:G17"/>
    <mergeCell ref="B18:G18"/>
    <mergeCell ref="B19:G19"/>
    <mergeCell ref="D2:N2"/>
    <mergeCell ref="D3:N3"/>
    <mergeCell ref="D4:N4"/>
    <mergeCell ref="V6:Z6"/>
    <mergeCell ref="A7:Q7"/>
    <mergeCell ref="D42:N42"/>
    <mergeCell ref="B21:G21"/>
    <mergeCell ref="B22:G22"/>
    <mergeCell ref="B23:G23"/>
    <mergeCell ref="B24:G24"/>
    <mergeCell ref="B25:G25"/>
    <mergeCell ref="B26:G26"/>
    <mergeCell ref="B27:G27"/>
    <mergeCell ref="B28:G28"/>
    <mergeCell ref="M34:Q34"/>
    <mergeCell ref="K37:N37"/>
    <mergeCell ref="K38:N38"/>
    <mergeCell ref="B29:G29"/>
    <mergeCell ref="P53:Q53"/>
    <mergeCell ref="D43:N43"/>
    <mergeCell ref="D44:N44"/>
    <mergeCell ref="U46:X48"/>
    <mergeCell ref="A47:Q47"/>
    <mergeCell ref="L49:M49"/>
    <mergeCell ref="N49:O49"/>
    <mergeCell ref="B51:C51"/>
    <mergeCell ref="H53:I53"/>
    <mergeCell ref="J53:K53"/>
    <mergeCell ref="L53:M53"/>
    <mergeCell ref="N53:O53"/>
    <mergeCell ref="B65:G65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B63:G63"/>
    <mergeCell ref="B64:G64"/>
    <mergeCell ref="U86:X88"/>
    <mergeCell ref="A87:Q87"/>
    <mergeCell ref="L89:M89"/>
    <mergeCell ref="N89:O89"/>
    <mergeCell ref="B66:G66"/>
    <mergeCell ref="B69:G69"/>
    <mergeCell ref="M74:Q74"/>
    <mergeCell ref="K77:N77"/>
    <mergeCell ref="K78:N78"/>
    <mergeCell ref="B67:G67"/>
    <mergeCell ref="B68:G68"/>
    <mergeCell ref="N93:O93"/>
    <mergeCell ref="P93:Q93"/>
    <mergeCell ref="D82:N82"/>
    <mergeCell ref="D83:N83"/>
    <mergeCell ref="D84:N84"/>
    <mergeCell ref="B99:G99"/>
    <mergeCell ref="B91:C91"/>
    <mergeCell ref="H93:I93"/>
    <mergeCell ref="J93:K93"/>
    <mergeCell ref="L93:M93"/>
    <mergeCell ref="B94:G94"/>
    <mergeCell ref="B95:G95"/>
    <mergeCell ref="B96:G96"/>
    <mergeCell ref="B97:G97"/>
    <mergeCell ref="B98:G98"/>
    <mergeCell ref="K118:N118"/>
    <mergeCell ref="B100:G100"/>
    <mergeCell ref="B101:G101"/>
    <mergeCell ref="B102:G102"/>
    <mergeCell ref="B103:G103"/>
    <mergeCell ref="B104:G104"/>
    <mergeCell ref="B105:G105"/>
    <mergeCell ref="B106:G106"/>
    <mergeCell ref="B107:G107"/>
    <mergeCell ref="M114:Q114"/>
    <mergeCell ref="K117:N117"/>
    <mergeCell ref="B108:G108"/>
    <mergeCell ref="B109:G109"/>
  </mergeCells>
  <pageMargins left="0.51181102362204722" right="0.51181102362204722" top="0.78740157480314965" bottom="0.78740157480314965" header="0.51181102362204722" footer="0.51181102362204722"/>
  <pageSetup paperSize="9" scale="75" firstPageNumber="0" fitToHeight="3" orientation="landscape" horizontalDpi="300" verticalDpi="300" r:id="rId2"/>
  <rowBreaks count="2" manualBreakCount="2">
    <brk id="38" max="16383" man="1"/>
    <brk id="78" max="16383" man="1"/>
  </rowBreaks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</sheetPr>
  <dimension ref="A1:AO39"/>
  <sheetViews>
    <sheetView workbookViewId="0">
      <selection activeCell="B12" sqref="B12:F12"/>
    </sheetView>
  </sheetViews>
  <sheetFormatPr defaultRowHeight="15"/>
  <cols>
    <col min="1" max="1" width="2.42578125" customWidth="1"/>
    <col min="2" max="2" width="22.140625" customWidth="1"/>
    <col min="4" max="4" width="18" customWidth="1"/>
    <col min="5" max="7" width="13.7109375" customWidth="1"/>
    <col min="8" max="8" width="2.42578125" customWidth="1"/>
    <col min="9" max="9" width="4.85546875" customWidth="1"/>
    <col min="10" max="13" width="0" hidden="1" customWidth="1"/>
    <col min="14" max="14" width="105.28515625" hidden="1" customWidth="1"/>
    <col min="15" max="32" width="7" hidden="1" customWidth="1"/>
    <col min="33" max="36" width="0" hidden="1" customWidth="1"/>
    <col min="37" max="37" width="20.85546875" customWidth="1"/>
    <col min="257" max="257" width="2.42578125" customWidth="1"/>
    <col min="258" max="258" width="22.140625" customWidth="1"/>
    <col min="260" max="260" width="18" customWidth="1"/>
    <col min="261" max="263" width="13.7109375" customWidth="1"/>
    <col min="264" max="264" width="2.42578125" customWidth="1"/>
    <col min="265" max="265" width="4.85546875" customWidth="1"/>
    <col min="266" max="292" width="0" hidden="1" customWidth="1"/>
    <col min="293" max="293" width="20.85546875" customWidth="1"/>
    <col min="513" max="513" width="2.42578125" customWidth="1"/>
    <col min="514" max="514" width="22.140625" customWidth="1"/>
    <col min="516" max="516" width="18" customWidth="1"/>
    <col min="517" max="519" width="13.7109375" customWidth="1"/>
    <col min="520" max="520" width="2.42578125" customWidth="1"/>
    <col min="521" max="521" width="4.85546875" customWidth="1"/>
    <col min="522" max="548" width="0" hidden="1" customWidth="1"/>
    <col min="549" max="549" width="20.85546875" customWidth="1"/>
    <col min="769" max="769" width="2.42578125" customWidth="1"/>
    <col min="770" max="770" width="22.140625" customWidth="1"/>
    <col min="772" max="772" width="18" customWidth="1"/>
    <col min="773" max="775" width="13.7109375" customWidth="1"/>
    <col min="776" max="776" width="2.42578125" customWidth="1"/>
    <col min="777" max="777" width="4.85546875" customWidth="1"/>
    <col min="778" max="804" width="0" hidden="1" customWidth="1"/>
    <col min="805" max="805" width="20.85546875" customWidth="1"/>
    <col min="1025" max="1025" width="2.42578125" customWidth="1"/>
    <col min="1026" max="1026" width="22.140625" customWidth="1"/>
    <col min="1028" max="1028" width="18" customWidth="1"/>
    <col min="1029" max="1031" width="13.7109375" customWidth="1"/>
    <col min="1032" max="1032" width="2.42578125" customWidth="1"/>
    <col min="1033" max="1033" width="4.85546875" customWidth="1"/>
    <col min="1034" max="1060" width="0" hidden="1" customWidth="1"/>
    <col min="1061" max="1061" width="20.85546875" customWidth="1"/>
    <col min="1281" max="1281" width="2.42578125" customWidth="1"/>
    <col min="1282" max="1282" width="22.140625" customWidth="1"/>
    <col min="1284" max="1284" width="18" customWidth="1"/>
    <col min="1285" max="1287" width="13.7109375" customWidth="1"/>
    <col min="1288" max="1288" width="2.42578125" customWidth="1"/>
    <col min="1289" max="1289" width="4.85546875" customWidth="1"/>
    <col min="1290" max="1316" width="0" hidden="1" customWidth="1"/>
    <col min="1317" max="1317" width="20.85546875" customWidth="1"/>
    <col min="1537" max="1537" width="2.42578125" customWidth="1"/>
    <col min="1538" max="1538" width="22.140625" customWidth="1"/>
    <col min="1540" max="1540" width="18" customWidth="1"/>
    <col min="1541" max="1543" width="13.7109375" customWidth="1"/>
    <col min="1544" max="1544" width="2.42578125" customWidth="1"/>
    <col min="1545" max="1545" width="4.85546875" customWidth="1"/>
    <col min="1546" max="1572" width="0" hidden="1" customWidth="1"/>
    <col min="1573" max="1573" width="20.85546875" customWidth="1"/>
    <col min="1793" max="1793" width="2.42578125" customWidth="1"/>
    <col min="1794" max="1794" width="22.140625" customWidth="1"/>
    <col min="1796" max="1796" width="18" customWidth="1"/>
    <col min="1797" max="1799" width="13.7109375" customWidth="1"/>
    <col min="1800" max="1800" width="2.42578125" customWidth="1"/>
    <col min="1801" max="1801" width="4.85546875" customWidth="1"/>
    <col min="1802" max="1828" width="0" hidden="1" customWidth="1"/>
    <col min="1829" max="1829" width="20.85546875" customWidth="1"/>
    <col min="2049" max="2049" width="2.42578125" customWidth="1"/>
    <col min="2050" max="2050" width="22.140625" customWidth="1"/>
    <col min="2052" max="2052" width="18" customWidth="1"/>
    <col min="2053" max="2055" width="13.7109375" customWidth="1"/>
    <col min="2056" max="2056" width="2.42578125" customWidth="1"/>
    <col min="2057" max="2057" width="4.85546875" customWidth="1"/>
    <col min="2058" max="2084" width="0" hidden="1" customWidth="1"/>
    <col min="2085" max="2085" width="20.85546875" customWidth="1"/>
    <col min="2305" max="2305" width="2.42578125" customWidth="1"/>
    <col min="2306" max="2306" width="22.140625" customWidth="1"/>
    <col min="2308" max="2308" width="18" customWidth="1"/>
    <col min="2309" max="2311" width="13.7109375" customWidth="1"/>
    <col min="2312" max="2312" width="2.42578125" customWidth="1"/>
    <col min="2313" max="2313" width="4.85546875" customWidth="1"/>
    <col min="2314" max="2340" width="0" hidden="1" customWidth="1"/>
    <col min="2341" max="2341" width="20.85546875" customWidth="1"/>
    <col min="2561" max="2561" width="2.42578125" customWidth="1"/>
    <col min="2562" max="2562" width="22.140625" customWidth="1"/>
    <col min="2564" max="2564" width="18" customWidth="1"/>
    <col min="2565" max="2567" width="13.7109375" customWidth="1"/>
    <col min="2568" max="2568" width="2.42578125" customWidth="1"/>
    <col min="2569" max="2569" width="4.85546875" customWidth="1"/>
    <col min="2570" max="2596" width="0" hidden="1" customWidth="1"/>
    <col min="2597" max="2597" width="20.85546875" customWidth="1"/>
    <col min="2817" max="2817" width="2.42578125" customWidth="1"/>
    <col min="2818" max="2818" width="22.140625" customWidth="1"/>
    <col min="2820" max="2820" width="18" customWidth="1"/>
    <col min="2821" max="2823" width="13.7109375" customWidth="1"/>
    <col min="2824" max="2824" width="2.42578125" customWidth="1"/>
    <col min="2825" max="2825" width="4.85546875" customWidth="1"/>
    <col min="2826" max="2852" width="0" hidden="1" customWidth="1"/>
    <col min="2853" max="2853" width="20.85546875" customWidth="1"/>
    <col min="3073" max="3073" width="2.42578125" customWidth="1"/>
    <col min="3074" max="3074" width="22.140625" customWidth="1"/>
    <col min="3076" max="3076" width="18" customWidth="1"/>
    <col min="3077" max="3079" width="13.7109375" customWidth="1"/>
    <col min="3080" max="3080" width="2.42578125" customWidth="1"/>
    <col min="3081" max="3081" width="4.85546875" customWidth="1"/>
    <col min="3082" max="3108" width="0" hidden="1" customWidth="1"/>
    <col min="3109" max="3109" width="20.85546875" customWidth="1"/>
    <col min="3329" max="3329" width="2.42578125" customWidth="1"/>
    <col min="3330" max="3330" width="22.140625" customWidth="1"/>
    <col min="3332" max="3332" width="18" customWidth="1"/>
    <col min="3333" max="3335" width="13.7109375" customWidth="1"/>
    <col min="3336" max="3336" width="2.42578125" customWidth="1"/>
    <col min="3337" max="3337" width="4.85546875" customWidth="1"/>
    <col min="3338" max="3364" width="0" hidden="1" customWidth="1"/>
    <col min="3365" max="3365" width="20.85546875" customWidth="1"/>
    <col min="3585" max="3585" width="2.42578125" customWidth="1"/>
    <col min="3586" max="3586" width="22.140625" customWidth="1"/>
    <col min="3588" max="3588" width="18" customWidth="1"/>
    <col min="3589" max="3591" width="13.7109375" customWidth="1"/>
    <col min="3592" max="3592" width="2.42578125" customWidth="1"/>
    <col min="3593" max="3593" width="4.85546875" customWidth="1"/>
    <col min="3594" max="3620" width="0" hidden="1" customWidth="1"/>
    <col min="3621" max="3621" width="20.85546875" customWidth="1"/>
    <col min="3841" max="3841" width="2.42578125" customWidth="1"/>
    <col min="3842" max="3842" width="22.140625" customWidth="1"/>
    <col min="3844" max="3844" width="18" customWidth="1"/>
    <col min="3845" max="3847" width="13.7109375" customWidth="1"/>
    <col min="3848" max="3848" width="2.42578125" customWidth="1"/>
    <col min="3849" max="3849" width="4.85546875" customWidth="1"/>
    <col min="3850" max="3876" width="0" hidden="1" customWidth="1"/>
    <col min="3877" max="3877" width="20.85546875" customWidth="1"/>
    <col min="4097" max="4097" width="2.42578125" customWidth="1"/>
    <col min="4098" max="4098" width="22.140625" customWidth="1"/>
    <col min="4100" max="4100" width="18" customWidth="1"/>
    <col min="4101" max="4103" width="13.7109375" customWidth="1"/>
    <col min="4104" max="4104" width="2.42578125" customWidth="1"/>
    <col min="4105" max="4105" width="4.85546875" customWidth="1"/>
    <col min="4106" max="4132" width="0" hidden="1" customWidth="1"/>
    <col min="4133" max="4133" width="20.85546875" customWidth="1"/>
    <col min="4353" max="4353" width="2.42578125" customWidth="1"/>
    <col min="4354" max="4354" width="22.140625" customWidth="1"/>
    <col min="4356" max="4356" width="18" customWidth="1"/>
    <col min="4357" max="4359" width="13.7109375" customWidth="1"/>
    <col min="4360" max="4360" width="2.42578125" customWidth="1"/>
    <col min="4361" max="4361" width="4.85546875" customWidth="1"/>
    <col min="4362" max="4388" width="0" hidden="1" customWidth="1"/>
    <col min="4389" max="4389" width="20.85546875" customWidth="1"/>
    <col min="4609" max="4609" width="2.42578125" customWidth="1"/>
    <col min="4610" max="4610" width="22.140625" customWidth="1"/>
    <col min="4612" max="4612" width="18" customWidth="1"/>
    <col min="4613" max="4615" width="13.7109375" customWidth="1"/>
    <col min="4616" max="4616" width="2.42578125" customWidth="1"/>
    <col min="4617" max="4617" width="4.85546875" customWidth="1"/>
    <col min="4618" max="4644" width="0" hidden="1" customWidth="1"/>
    <col min="4645" max="4645" width="20.85546875" customWidth="1"/>
    <col min="4865" max="4865" width="2.42578125" customWidth="1"/>
    <col min="4866" max="4866" width="22.140625" customWidth="1"/>
    <col min="4868" max="4868" width="18" customWidth="1"/>
    <col min="4869" max="4871" width="13.7109375" customWidth="1"/>
    <col min="4872" max="4872" width="2.42578125" customWidth="1"/>
    <col min="4873" max="4873" width="4.85546875" customWidth="1"/>
    <col min="4874" max="4900" width="0" hidden="1" customWidth="1"/>
    <col min="4901" max="4901" width="20.85546875" customWidth="1"/>
    <col min="5121" max="5121" width="2.42578125" customWidth="1"/>
    <col min="5122" max="5122" width="22.140625" customWidth="1"/>
    <col min="5124" max="5124" width="18" customWidth="1"/>
    <col min="5125" max="5127" width="13.7109375" customWidth="1"/>
    <col min="5128" max="5128" width="2.42578125" customWidth="1"/>
    <col min="5129" max="5129" width="4.85546875" customWidth="1"/>
    <col min="5130" max="5156" width="0" hidden="1" customWidth="1"/>
    <col min="5157" max="5157" width="20.85546875" customWidth="1"/>
    <col min="5377" max="5377" width="2.42578125" customWidth="1"/>
    <col min="5378" max="5378" width="22.140625" customWidth="1"/>
    <col min="5380" max="5380" width="18" customWidth="1"/>
    <col min="5381" max="5383" width="13.7109375" customWidth="1"/>
    <col min="5384" max="5384" width="2.42578125" customWidth="1"/>
    <col min="5385" max="5385" width="4.85546875" customWidth="1"/>
    <col min="5386" max="5412" width="0" hidden="1" customWidth="1"/>
    <col min="5413" max="5413" width="20.85546875" customWidth="1"/>
    <col min="5633" max="5633" width="2.42578125" customWidth="1"/>
    <col min="5634" max="5634" width="22.140625" customWidth="1"/>
    <col min="5636" max="5636" width="18" customWidth="1"/>
    <col min="5637" max="5639" width="13.7109375" customWidth="1"/>
    <col min="5640" max="5640" width="2.42578125" customWidth="1"/>
    <col min="5641" max="5641" width="4.85546875" customWidth="1"/>
    <col min="5642" max="5668" width="0" hidden="1" customWidth="1"/>
    <col min="5669" max="5669" width="20.85546875" customWidth="1"/>
    <col min="5889" max="5889" width="2.42578125" customWidth="1"/>
    <col min="5890" max="5890" width="22.140625" customWidth="1"/>
    <col min="5892" max="5892" width="18" customWidth="1"/>
    <col min="5893" max="5895" width="13.7109375" customWidth="1"/>
    <col min="5896" max="5896" width="2.42578125" customWidth="1"/>
    <col min="5897" max="5897" width="4.85546875" customWidth="1"/>
    <col min="5898" max="5924" width="0" hidden="1" customWidth="1"/>
    <col min="5925" max="5925" width="20.85546875" customWidth="1"/>
    <col min="6145" max="6145" width="2.42578125" customWidth="1"/>
    <col min="6146" max="6146" width="22.140625" customWidth="1"/>
    <col min="6148" max="6148" width="18" customWidth="1"/>
    <col min="6149" max="6151" width="13.7109375" customWidth="1"/>
    <col min="6152" max="6152" width="2.42578125" customWidth="1"/>
    <col min="6153" max="6153" width="4.85546875" customWidth="1"/>
    <col min="6154" max="6180" width="0" hidden="1" customWidth="1"/>
    <col min="6181" max="6181" width="20.85546875" customWidth="1"/>
    <col min="6401" max="6401" width="2.42578125" customWidth="1"/>
    <col min="6402" max="6402" width="22.140625" customWidth="1"/>
    <col min="6404" max="6404" width="18" customWidth="1"/>
    <col min="6405" max="6407" width="13.7109375" customWidth="1"/>
    <col min="6408" max="6408" width="2.42578125" customWidth="1"/>
    <col min="6409" max="6409" width="4.85546875" customWidth="1"/>
    <col min="6410" max="6436" width="0" hidden="1" customWidth="1"/>
    <col min="6437" max="6437" width="20.85546875" customWidth="1"/>
    <col min="6657" max="6657" width="2.42578125" customWidth="1"/>
    <col min="6658" max="6658" width="22.140625" customWidth="1"/>
    <col min="6660" max="6660" width="18" customWidth="1"/>
    <col min="6661" max="6663" width="13.7109375" customWidth="1"/>
    <col min="6664" max="6664" width="2.42578125" customWidth="1"/>
    <col min="6665" max="6665" width="4.85546875" customWidth="1"/>
    <col min="6666" max="6692" width="0" hidden="1" customWidth="1"/>
    <col min="6693" max="6693" width="20.85546875" customWidth="1"/>
    <col min="6913" max="6913" width="2.42578125" customWidth="1"/>
    <col min="6914" max="6914" width="22.140625" customWidth="1"/>
    <col min="6916" max="6916" width="18" customWidth="1"/>
    <col min="6917" max="6919" width="13.7109375" customWidth="1"/>
    <col min="6920" max="6920" width="2.42578125" customWidth="1"/>
    <col min="6921" max="6921" width="4.85546875" customWidth="1"/>
    <col min="6922" max="6948" width="0" hidden="1" customWidth="1"/>
    <col min="6949" max="6949" width="20.85546875" customWidth="1"/>
    <col min="7169" max="7169" width="2.42578125" customWidth="1"/>
    <col min="7170" max="7170" width="22.140625" customWidth="1"/>
    <col min="7172" max="7172" width="18" customWidth="1"/>
    <col min="7173" max="7175" width="13.7109375" customWidth="1"/>
    <col min="7176" max="7176" width="2.42578125" customWidth="1"/>
    <col min="7177" max="7177" width="4.85546875" customWidth="1"/>
    <col min="7178" max="7204" width="0" hidden="1" customWidth="1"/>
    <col min="7205" max="7205" width="20.85546875" customWidth="1"/>
    <col min="7425" max="7425" width="2.42578125" customWidth="1"/>
    <col min="7426" max="7426" width="22.140625" customWidth="1"/>
    <col min="7428" max="7428" width="18" customWidth="1"/>
    <col min="7429" max="7431" width="13.7109375" customWidth="1"/>
    <col min="7432" max="7432" width="2.42578125" customWidth="1"/>
    <col min="7433" max="7433" width="4.85546875" customWidth="1"/>
    <col min="7434" max="7460" width="0" hidden="1" customWidth="1"/>
    <col min="7461" max="7461" width="20.85546875" customWidth="1"/>
    <col min="7681" max="7681" width="2.42578125" customWidth="1"/>
    <col min="7682" max="7682" width="22.140625" customWidth="1"/>
    <col min="7684" max="7684" width="18" customWidth="1"/>
    <col min="7685" max="7687" width="13.7109375" customWidth="1"/>
    <col min="7688" max="7688" width="2.42578125" customWidth="1"/>
    <col min="7689" max="7689" width="4.85546875" customWidth="1"/>
    <col min="7690" max="7716" width="0" hidden="1" customWidth="1"/>
    <col min="7717" max="7717" width="20.85546875" customWidth="1"/>
    <col min="7937" max="7937" width="2.42578125" customWidth="1"/>
    <col min="7938" max="7938" width="22.140625" customWidth="1"/>
    <col min="7940" max="7940" width="18" customWidth="1"/>
    <col min="7941" max="7943" width="13.7109375" customWidth="1"/>
    <col min="7944" max="7944" width="2.42578125" customWidth="1"/>
    <col min="7945" max="7945" width="4.85546875" customWidth="1"/>
    <col min="7946" max="7972" width="0" hidden="1" customWidth="1"/>
    <col min="7973" max="7973" width="20.85546875" customWidth="1"/>
    <col min="8193" max="8193" width="2.42578125" customWidth="1"/>
    <col min="8194" max="8194" width="22.140625" customWidth="1"/>
    <col min="8196" max="8196" width="18" customWidth="1"/>
    <col min="8197" max="8199" width="13.7109375" customWidth="1"/>
    <col min="8200" max="8200" width="2.42578125" customWidth="1"/>
    <col min="8201" max="8201" width="4.85546875" customWidth="1"/>
    <col min="8202" max="8228" width="0" hidden="1" customWidth="1"/>
    <col min="8229" max="8229" width="20.85546875" customWidth="1"/>
    <col min="8449" max="8449" width="2.42578125" customWidth="1"/>
    <col min="8450" max="8450" width="22.140625" customWidth="1"/>
    <col min="8452" max="8452" width="18" customWidth="1"/>
    <col min="8453" max="8455" width="13.7109375" customWidth="1"/>
    <col min="8456" max="8456" width="2.42578125" customWidth="1"/>
    <col min="8457" max="8457" width="4.85546875" customWidth="1"/>
    <col min="8458" max="8484" width="0" hidden="1" customWidth="1"/>
    <col min="8485" max="8485" width="20.85546875" customWidth="1"/>
    <col min="8705" max="8705" width="2.42578125" customWidth="1"/>
    <col min="8706" max="8706" width="22.140625" customWidth="1"/>
    <col min="8708" max="8708" width="18" customWidth="1"/>
    <col min="8709" max="8711" width="13.7109375" customWidth="1"/>
    <col min="8712" max="8712" width="2.42578125" customWidth="1"/>
    <col min="8713" max="8713" width="4.85546875" customWidth="1"/>
    <col min="8714" max="8740" width="0" hidden="1" customWidth="1"/>
    <col min="8741" max="8741" width="20.85546875" customWidth="1"/>
    <col min="8961" max="8961" width="2.42578125" customWidth="1"/>
    <col min="8962" max="8962" width="22.140625" customWidth="1"/>
    <col min="8964" max="8964" width="18" customWidth="1"/>
    <col min="8965" max="8967" width="13.7109375" customWidth="1"/>
    <col min="8968" max="8968" width="2.42578125" customWidth="1"/>
    <col min="8969" max="8969" width="4.85546875" customWidth="1"/>
    <col min="8970" max="8996" width="0" hidden="1" customWidth="1"/>
    <col min="8997" max="8997" width="20.85546875" customWidth="1"/>
    <col min="9217" max="9217" width="2.42578125" customWidth="1"/>
    <col min="9218" max="9218" width="22.140625" customWidth="1"/>
    <col min="9220" max="9220" width="18" customWidth="1"/>
    <col min="9221" max="9223" width="13.7109375" customWidth="1"/>
    <col min="9224" max="9224" width="2.42578125" customWidth="1"/>
    <col min="9225" max="9225" width="4.85546875" customWidth="1"/>
    <col min="9226" max="9252" width="0" hidden="1" customWidth="1"/>
    <col min="9253" max="9253" width="20.85546875" customWidth="1"/>
    <col min="9473" max="9473" width="2.42578125" customWidth="1"/>
    <col min="9474" max="9474" width="22.140625" customWidth="1"/>
    <col min="9476" max="9476" width="18" customWidth="1"/>
    <col min="9477" max="9479" width="13.7109375" customWidth="1"/>
    <col min="9480" max="9480" width="2.42578125" customWidth="1"/>
    <col min="9481" max="9481" width="4.85546875" customWidth="1"/>
    <col min="9482" max="9508" width="0" hidden="1" customWidth="1"/>
    <col min="9509" max="9509" width="20.85546875" customWidth="1"/>
    <col min="9729" max="9729" width="2.42578125" customWidth="1"/>
    <col min="9730" max="9730" width="22.140625" customWidth="1"/>
    <col min="9732" max="9732" width="18" customWidth="1"/>
    <col min="9733" max="9735" width="13.7109375" customWidth="1"/>
    <col min="9736" max="9736" width="2.42578125" customWidth="1"/>
    <col min="9737" max="9737" width="4.85546875" customWidth="1"/>
    <col min="9738" max="9764" width="0" hidden="1" customWidth="1"/>
    <col min="9765" max="9765" width="20.85546875" customWidth="1"/>
    <col min="9985" max="9985" width="2.42578125" customWidth="1"/>
    <col min="9986" max="9986" width="22.140625" customWidth="1"/>
    <col min="9988" max="9988" width="18" customWidth="1"/>
    <col min="9989" max="9991" width="13.7109375" customWidth="1"/>
    <col min="9992" max="9992" width="2.42578125" customWidth="1"/>
    <col min="9993" max="9993" width="4.85546875" customWidth="1"/>
    <col min="9994" max="10020" width="0" hidden="1" customWidth="1"/>
    <col min="10021" max="10021" width="20.85546875" customWidth="1"/>
    <col min="10241" max="10241" width="2.42578125" customWidth="1"/>
    <col min="10242" max="10242" width="22.140625" customWidth="1"/>
    <col min="10244" max="10244" width="18" customWidth="1"/>
    <col min="10245" max="10247" width="13.7109375" customWidth="1"/>
    <col min="10248" max="10248" width="2.42578125" customWidth="1"/>
    <col min="10249" max="10249" width="4.85546875" customWidth="1"/>
    <col min="10250" max="10276" width="0" hidden="1" customWidth="1"/>
    <col min="10277" max="10277" width="20.85546875" customWidth="1"/>
    <col min="10497" max="10497" width="2.42578125" customWidth="1"/>
    <col min="10498" max="10498" width="22.140625" customWidth="1"/>
    <col min="10500" max="10500" width="18" customWidth="1"/>
    <col min="10501" max="10503" width="13.7109375" customWidth="1"/>
    <col min="10504" max="10504" width="2.42578125" customWidth="1"/>
    <col min="10505" max="10505" width="4.85546875" customWidth="1"/>
    <col min="10506" max="10532" width="0" hidden="1" customWidth="1"/>
    <col min="10533" max="10533" width="20.85546875" customWidth="1"/>
    <col min="10753" max="10753" width="2.42578125" customWidth="1"/>
    <col min="10754" max="10754" width="22.140625" customWidth="1"/>
    <col min="10756" max="10756" width="18" customWidth="1"/>
    <col min="10757" max="10759" width="13.7109375" customWidth="1"/>
    <col min="10760" max="10760" width="2.42578125" customWidth="1"/>
    <col min="10761" max="10761" width="4.85546875" customWidth="1"/>
    <col min="10762" max="10788" width="0" hidden="1" customWidth="1"/>
    <col min="10789" max="10789" width="20.85546875" customWidth="1"/>
    <col min="11009" max="11009" width="2.42578125" customWidth="1"/>
    <col min="11010" max="11010" width="22.140625" customWidth="1"/>
    <col min="11012" max="11012" width="18" customWidth="1"/>
    <col min="11013" max="11015" width="13.7109375" customWidth="1"/>
    <col min="11016" max="11016" width="2.42578125" customWidth="1"/>
    <col min="11017" max="11017" width="4.85546875" customWidth="1"/>
    <col min="11018" max="11044" width="0" hidden="1" customWidth="1"/>
    <col min="11045" max="11045" width="20.85546875" customWidth="1"/>
    <col min="11265" max="11265" width="2.42578125" customWidth="1"/>
    <col min="11266" max="11266" width="22.140625" customWidth="1"/>
    <col min="11268" max="11268" width="18" customWidth="1"/>
    <col min="11269" max="11271" width="13.7109375" customWidth="1"/>
    <col min="11272" max="11272" width="2.42578125" customWidth="1"/>
    <col min="11273" max="11273" width="4.85546875" customWidth="1"/>
    <col min="11274" max="11300" width="0" hidden="1" customWidth="1"/>
    <col min="11301" max="11301" width="20.85546875" customWidth="1"/>
    <col min="11521" max="11521" width="2.42578125" customWidth="1"/>
    <col min="11522" max="11522" width="22.140625" customWidth="1"/>
    <col min="11524" max="11524" width="18" customWidth="1"/>
    <col min="11525" max="11527" width="13.7109375" customWidth="1"/>
    <col min="11528" max="11528" width="2.42578125" customWidth="1"/>
    <col min="11529" max="11529" width="4.85546875" customWidth="1"/>
    <col min="11530" max="11556" width="0" hidden="1" customWidth="1"/>
    <col min="11557" max="11557" width="20.85546875" customWidth="1"/>
    <col min="11777" max="11777" width="2.42578125" customWidth="1"/>
    <col min="11778" max="11778" width="22.140625" customWidth="1"/>
    <col min="11780" max="11780" width="18" customWidth="1"/>
    <col min="11781" max="11783" width="13.7109375" customWidth="1"/>
    <col min="11784" max="11784" width="2.42578125" customWidth="1"/>
    <col min="11785" max="11785" width="4.85546875" customWidth="1"/>
    <col min="11786" max="11812" width="0" hidden="1" customWidth="1"/>
    <col min="11813" max="11813" width="20.85546875" customWidth="1"/>
    <col min="12033" max="12033" width="2.42578125" customWidth="1"/>
    <col min="12034" max="12034" width="22.140625" customWidth="1"/>
    <col min="12036" max="12036" width="18" customWidth="1"/>
    <col min="12037" max="12039" width="13.7109375" customWidth="1"/>
    <col min="12040" max="12040" width="2.42578125" customWidth="1"/>
    <col min="12041" max="12041" width="4.85546875" customWidth="1"/>
    <col min="12042" max="12068" width="0" hidden="1" customWidth="1"/>
    <col min="12069" max="12069" width="20.85546875" customWidth="1"/>
    <col min="12289" max="12289" width="2.42578125" customWidth="1"/>
    <col min="12290" max="12290" width="22.140625" customWidth="1"/>
    <col min="12292" max="12292" width="18" customWidth="1"/>
    <col min="12293" max="12295" width="13.7109375" customWidth="1"/>
    <col min="12296" max="12296" width="2.42578125" customWidth="1"/>
    <col min="12297" max="12297" width="4.85546875" customWidth="1"/>
    <col min="12298" max="12324" width="0" hidden="1" customWidth="1"/>
    <col min="12325" max="12325" width="20.85546875" customWidth="1"/>
    <col min="12545" max="12545" width="2.42578125" customWidth="1"/>
    <col min="12546" max="12546" width="22.140625" customWidth="1"/>
    <col min="12548" max="12548" width="18" customWidth="1"/>
    <col min="12549" max="12551" width="13.7109375" customWidth="1"/>
    <col min="12552" max="12552" width="2.42578125" customWidth="1"/>
    <col min="12553" max="12553" width="4.85546875" customWidth="1"/>
    <col min="12554" max="12580" width="0" hidden="1" customWidth="1"/>
    <col min="12581" max="12581" width="20.85546875" customWidth="1"/>
    <col min="12801" max="12801" width="2.42578125" customWidth="1"/>
    <col min="12802" max="12802" width="22.140625" customWidth="1"/>
    <col min="12804" max="12804" width="18" customWidth="1"/>
    <col min="12805" max="12807" width="13.7109375" customWidth="1"/>
    <col min="12808" max="12808" width="2.42578125" customWidth="1"/>
    <col min="12809" max="12809" width="4.85546875" customWidth="1"/>
    <col min="12810" max="12836" width="0" hidden="1" customWidth="1"/>
    <col min="12837" max="12837" width="20.85546875" customWidth="1"/>
    <col min="13057" max="13057" width="2.42578125" customWidth="1"/>
    <col min="13058" max="13058" width="22.140625" customWidth="1"/>
    <col min="13060" max="13060" width="18" customWidth="1"/>
    <col min="13061" max="13063" width="13.7109375" customWidth="1"/>
    <col min="13064" max="13064" width="2.42578125" customWidth="1"/>
    <col min="13065" max="13065" width="4.85546875" customWidth="1"/>
    <col min="13066" max="13092" width="0" hidden="1" customWidth="1"/>
    <col min="13093" max="13093" width="20.85546875" customWidth="1"/>
    <col min="13313" max="13313" width="2.42578125" customWidth="1"/>
    <col min="13314" max="13314" width="22.140625" customWidth="1"/>
    <col min="13316" max="13316" width="18" customWidth="1"/>
    <col min="13317" max="13319" width="13.7109375" customWidth="1"/>
    <col min="13320" max="13320" width="2.42578125" customWidth="1"/>
    <col min="13321" max="13321" width="4.85546875" customWidth="1"/>
    <col min="13322" max="13348" width="0" hidden="1" customWidth="1"/>
    <col min="13349" max="13349" width="20.85546875" customWidth="1"/>
    <col min="13569" max="13569" width="2.42578125" customWidth="1"/>
    <col min="13570" max="13570" width="22.140625" customWidth="1"/>
    <col min="13572" max="13572" width="18" customWidth="1"/>
    <col min="13573" max="13575" width="13.7109375" customWidth="1"/>
    <col min="13576" max="13576" width="2.42578125" customWidth="1"/>
    <col min="13577" max="13577" width="4.85546875" customWidth="1"/>
    <col min="13578" max="13604" width="0" hidden="1" customWidth="1"/>
    <col min="13605" max="13605" width="20.85546875" customWidth="1"/>
    <col min="13825" max="13825" width="2.42578125" customWidth="1"/>
    <col min="13826" max="13826" width="22.140625" customWidth="1"/>
    <col min="13828" max="13828" width="18" customWidth="1"/>
    <col min="13829" max="13831" width="13.7109375" customWidth="1"/>
    <col min="13832" max="13832" width="2.42578125" customWidth="1"/>
    <col min="13833" max="13833" width="4.85546875" customWidth="1"/>
    <col min="13834" max="13860" width="0" hidden="1" customWidth="1"/>
    <col min="13861" max="13861" width="20.85546875" customWidth="1"/>
    <col min="14081" max="14081" width="2.42578125" customWidth="1"/>
    <col min="14082" max="14082" width="22.140625" customWidth="1"/>
    <col min="14084" max="14084" width="18" customWidth="1"/>
    <col min="14085" max="14087" width="13.7109375" customWidth="1"/>
    <col min="14088" max="14088" width="2.42578125" customWidth="1"/>
    <col min="14089" max="14089" width="4.85546875" customWidth="1"/>
    <col min="14090" max="14116" width="0" hidden="1" customWidth="1"/>
    <col min="14117" max="14117" width="20.85546875" customWidth="1"/>
    <col min="14337" max="14337" width="2.42578125" customWidth="1"/>
    <col min="14338" max="14338" width="22.140625" customWidth="1"/>
    <col min="14340" max="14340" width="18" customWidth="1"/>
    <col min="14341" max="14343" width="13.7109375" customWidth="1"/>
    <col min="14344" max="14344" width="2.42578125" customWidth="1"/>
    <col min="14345" max="14345" width="4.85546875" customWidth="1"/>
    <col min="14346" max="14372" width="0" hidden="1" customWidth="1"/>
    <col min="14373" max="14373" width="20.85546875" customWidth="1"/>
    <col min="14593" max="14593" width="2.42578125" customWidth="1"/>
    <col min="14594" max="14594" width="22.140625" customWidth="1"/>
    <col min="14596" max="14596" width="18" customWidth="1"/>
    <col min="14597" max="14599" width="13.7109375" customWidth="1"/>
    <col min="14600" max="14600" width="2.42578125" customWidth="1"/>
    <col min="14601" max="14601" width="4.85546875" customWidth="1"/>
    <col min="14602" max="14628" width="0" hidden="1" customWidth="1"/>
    <col min="14629" max="14629" width="20.85546875" customWidth="1"/>
    <col min="14849" max="14849" width="2.42578125" customWidth="1"/>
    <col min="14850" max="14850" width="22.140625" customWidth="1"/>
    <col min="14852" max="14852" width="18" customWidth="1"/>
    <col min="14853" max="14855" width="13.7109375" customWidth="1"/>
    <col min="14856" max="14856" width="2.42578125" customWidth="1"/>
    <col min="14857" max="14857" width="4.85546875" customWidth="1"/>
    <col min="14858" max="14884" width="0" hidden="1" customWidth="1"/>
    <col min="14885" max="14885" width="20.85546875" customWidth="1"/>
    <col min="15105" max="15105" width="2.42578125" customWidth="1"/>
    <col min="15106" max="15106" width="22.140625" customWidth="1"/>
    <col min="15108" max="15108" width="18" customWidth="1"/>
    <col min="15109" max="15111" width="13.7109375" customWidth="1"/>
    <col min="15112" max="15112" width="2.42578125" customWidth="1"/>
    <col min="15113" max="15113" width="4.85546875" customWidth="1"/>
    <col min="15114" max="15140" width="0" hidden="1" customWidth="1"/>
    <col min="15141" max="15141" width="20.85546875" customWidth="1"/>
    <col min="15361" max="15361" width="2.42578125" customWidth="1"/>
    <col min="15362" max="15362" width="22.140625" customWidth="1"/>
    <col min="15364" max="15364" width="18" customWidth="1"/>
    <col min="15365" max="15367" width="13.7109375" customWidth="1"/>
    <col min="15368" max="15368" width="2.42578125" customWidth="1"/>
    <col min="15369" max="15369" width="4.85546875" customWidth="1"/>
    <col min="15370" max="15396" width="0" hidden="1" customWidth="1"/>
    <col min="15397" max="15397" width="20.85546875" customWidth="1"/>
    <col min="15617" max="15617" width="2.42578125" customWidth="1"/>
    <col min="15618" max="15618" width="22.140625" customWidth="1"/>
    <col min="15620" max="15620" width="18" customWidth="1"/>
    <col min="15621" max="15623" width="13.7109375" customWidth="1"/>
    <col min="15624" max="15624" width="2.42578125" customWidth="1"/>
    <col min="15625" max="15625" width="4.85546875" customWidth="1"/>
    <col min="15626" max="15652" width="0" hidden="1" customWidth="1"/>
    <col min="15653" max="15653" width="20.85546875" customWidth="1"/>
    <col min="15873" max="15873" width="2.42578125" customWidth="1"/>
    <col min="15874" max="15874" width="22.140625" customWidth="1"/>
    <col min="15876" max="15876" width="18" customWidth="1"/>
    <col min="15877" max="15879" width="13.7109375" customWidth="1"/>
    <col min="15880" max="15880" width="2.42578125" customWidth="1"/>
    <col min="15881" max="15881" width="4.85546875" customWidth="1"/>
    <col min="15882" max="15908" width="0" hidden="1" customWidth="1"/>
    <col min="15909" max="15909" width="20.85546875" customWidth="1"/>
    <col min="16129" max="16129" width="2.42578125" customWidth="1"/>
    <col min="16130" max="16130" width="22.140625" customWidth="1"/>
    <col min="16132" max="16132" width="18" customWidth="1"/>
    <col min="16133" max="16135" width="13.7109375" customWidth="1"/>
    <col min="16136" max="16136" width="2.42578125" customWidth="1"/>
    <col min="16137" max="16137" width="4.85546875" customWidth="1"/>
    <col min="16138" max="16164" width="0" hidden="1" customWidth="1"/>
    <col min="16165" max="16165" width="20.85546875" customWidth="1"/>
  </cols>
  <sheetData>
    <row r="1" spans="1:41" ht="12.6" customHeight="1">
      <c r="B1" s="50" t="s">
        <v>47</v>
      </c>
      <c r="C1" s="187" t="s">
        <v>48</v>
      </c>
      <c r="D1" s="187"/>
      <c r="E1" s="187"/>
      <c r="F1" s="187"/>
      <c r="G1" s="188"/>
    </row>
    <row r="2" spans="1:41" ht="12.6" customHeight="1" thickBot="1">
      <c r="B2" s="51" t="s">
        <v>49</v>
      </c>
      <c r="C2" s="189" t="s">
        <v>347</v>
      </c>
      <c r="D2" s="190"/>
      <c r="E2" s="190"/>
      <c r="F2" s="190"/>
      <c r="G2" s="191"/>
    </row>
    <row r="3" spans="1:41" ht="5.25" customHeight="1" thickBot="1"/>
    <row r="4" spans="1:41" ht="9.9499999999999993" customHeight="1">
      <c r="A4" s="192" t="s">
        <v>50</v>
      </c>
      <c r="B4" s="193"/>
      <c r="C4" s="193"/>
      <c r="D4" s="193"/>
      <c r="E4" s="193"/>
      <c r="F4" s="193"/>
      <c r="G4" s="193"/>
      <c r="H4" s="194"/>
      <c r="O4" s="182" t="s">
        <v>51</v>
      </c>
      <c r="P4" s="182"/>
      <c r="Q4" s="182"/>
      <c r="R4" s="182" t="s">
        <v>52</v>
      </c>
      <c r="S4" s="182"/>
      <c r="T4" s="182"/>
      <c r="U4" s="182" t="s">
        <v>53</v>
      </c>
      <c r="V4" s="182"/>
      <c r="W4" s="182"/>
      <c r="X4" s="182" t="s">
        <v>54</v>
      </c>
      <c r="Y4" s="182"/>
      <c r="Z4" s="182"/>
      <c r="AA4" s="182" t="s">
        <v>55</v>
      </c>
      <c r="AB4" s="182"/>
      <c r="AC4" s="182"/>
      <c r="AD4" s="182" t="s">
        <v>56</v>
      </c>
      <c r="AE4" s="182"/>
      <c r="AF4" s="182"/>
    </row>
    <row r="5" spans="1:41" ht="9.9499999999999993" customHeight="1" thickBot="1">
      <c r="A5" s="195"/>
      <c r="B5" s="196"/>
      <c r="C5" s="196"/>
      <c r="D5" s="196"/>
      <c r="E5" s="196"/>
      <c r="F5" s="196"/>
      <c r="G5" s="196"/>
      <c r="H5" s="197"/>
      <c r="O5" t="s">
        <v>57</v>
      </c>
      <c r="P5" t="s">
        <v>58</v>
      </c>
      <c r="Q5" t="s">
        <v>59</v>
      </c>
      <c r="R5" t="s">
        <v>57</v>
      </c>
      <c r="S5" t="s">
        <v>58</v>
      </c>
      <c r="T5" t="s">
        <v>59</v>
      </c>
      <c r="U5" t="s">
        <v>57</v>
      </c>
      <c r="V5" t="s">
        <v>58</v>
      </c>
      <c r="W5" t="s">
        <v>59</v>
      </c>
      <c r="X5" t="s">
        <v>57</v>
      </c>
      <c r="Y5" t="s">
        <v>58</v>
      </c>
      <c r="Z5" t="s">
        <v>59</v>
      </c>
      <c r="AA5" t="s">
        <v>57</v>
      </c>
      <c r="AB5" t="s">
        <v>58</v>
      </c>
      <c r="AC5" t="s">
        <v>59</v>
      </c>
      <c r="AD5" t="s">
        <v>57</v>
      </c>
      <c r="AE5" t="s">
        <v>58</v>
      </c>
      <c r="AF5" t="s">
        <v>59</v>
      </c>
    </row>
    <row r="6" spans="1:41" ht="12.95" customHeight="1">
      <c r="A6" s="198" t="s">
        <v>60</v>
      </c>
      <c r="B6" s="199"/>
      <c r="C6" s="199"/>
      <c r="D6" s="52" t="s">
        <v>63</v>
      </c>
      <c r="E6" s="53" t="s">
        <v>61</v>
      </c>
      <c r="F6" s="54"/>
      <c r="G6" s="55"/>
      <c r="H6" s="56"/>
    </row>
    <row r="7" spans="1:41" ht="12.95" customHeight="1" thickBot="1">
      <c r="A7" s="200" t="s">
        <v>62</v>
      </c>
      <c r="B7" s="201"/>
      <c r="C7" s="201"/>
      <c r="D7" s="57"/>
      <c r="E7" s="58" t="s">
        <v>64</v>
      </c>
      <c r="F7" s="59"/>
      <c r="G7" s="60"/>
      <c r="H7" s="61"/>
    </row>
    <row r="8" spans="1:41" ht="8.1" customHeight="1" thickBot="1">
      <c r="A8" s="62"/>
      <c r="B8" s="63"/>
      <c r="C8" s="63"/>
      <c r="D8" s="63"/>
      <c r="E8" s="63"/>
      <c r="F8" s="63"/>
      <c r="G8" s="63"/>
      <c r="H8" s="64"/>
      <c r="N8" t="s">
        <v>65</v>
      </c>
      <c r="O8">
        <v>0.2034</v>
      </c>
      <c r="P8">
        <v>0.22120000000000001</v>
      </c>
      <c r="Q8">
        <v>0.25</v>
      </c>
      <c r="R8">
        <v>0.03</v>
      </c>
      <c r="S8">
        <v>0.04</v>
      </c>
      <c r="T8">
        <v>5.5E-2</v>
      </c>
      <c r="U8">
        <v>8.0000000000000002E-3</v>
      </c>
      <c r="V8">
        <v>8.0000000000000002E-3</v>
      </c>
      <c r="W8">
        <v>0.01</v>
      </c>
      <c r="X8">
        <v>9.7000000000000003E-3</v>
      </c>
      <c r="Y8">
        <v>1.2699999999999999E-2</v>
      </c>
      <c r="Z8">
        <v>1.2699999999999999E-2</v>
      </c>
      <c r="AA8">
        <v>5.8999999999999999E-3</v>
      </c>
      <c r="AB8">
        <v>1.23E-2</v>
      </c>
      <c r="AC8">
        <v>1.3899999999999999E-2</v>
      </c>
      <c r="AD8">
        <v>6.1600000000000002E-2</v>
      </c>
      <c r="AE8">
        <v>7.400000000000001E-2</v>
      </c>
      <c r="AF8">
        <v>8.9600000000000013E-2</v>
      </c>
      <c r="AM8" s="65"/>
    </row>
    <row r="9" spans="1:41" ht="16.5" thickBot="1">
      <c r="A9" s="66"/>
      <c r="B9" s="184" t="s">
        <v>66</v>
      </c>
      <c r="C9" s="185"/>
      <c r="D9" s="185"/>
      <c r="E9" s="185"/>
      <c r="F9" s="185"/>
      <c r="G9" s="186"/>
      <c r="H9" s="67"/>
      <c r="AM9" s="6"/>
    </row>
    <row r="10" spans="1:41" ht="15" customHeight="1">
      <c r="A10" s="66"/>
      <c r="B10" s="213" t="s">
        <v>65</v>
      </c>
      <c r="C10" s="214"/>
      <c r="D10" s="214"/>
      <c r="E10" s="214"/>
      <c r="F10" s="214"/>
      <c r="G10" s="68" t="s">
        <v>128</v>
      </c>
      <c r="H10" s="67"/>
      <c r="N10" t="s">
        <v>67</v>
      </c>
      <c r="O10">
        <v>0.19600000000000001</v>
      </c>
      <c r="P10">
        <v>0.2097</v>
      </c>
      <c r="Q10">
        <v>0.24230000000000002</v>
      </c>
      <c r="R10">
        <v>3.7999999999999999E-2</v>
      </c>
      <c r="S10">
        <v>4.0099999999999997E-2</v>
      </c>
      <c r="T10">
        <v>4.6699999999999998E-2</v>
      </c>
      <c r="U10">
        <v>3.2000000000000002E-3</v>
      </c>
      <c r="V10">
        <v>4.0000000000000001E-3</v>
      </c>
      <c r="W10">
        <v>7.4000000000000003E-3</v>
      </c>
      <c r="X10">
        <v>5.0000000000000001E-3</v>
      </c>
      <c r="Y10">
        <v>5.6000000000000008E-3</v>
      </c>
      <c r="Z10">
        <v>9.7000000000000003E-3</v>
      </c>
      <c r="AA10">
        <v>1.0200000000000001E-2</v>
      </c>
      <c r="AB10">
        <v>1.11E-2</v>
      </c>
      <c r="AC10">
        <v>1.21E-2</v>
      </c>
      <c r="AD10">
        <v>6.6400000000000001E-2</v>
      </c>
      <c r="AE10">
        <v>7.2999999999999995E-2</v>
      </c>
      <c r="AF10">
        <v>8.6899999999999991E-2</v>
      </c>
    </row>
    <row r="11" spans="1:41" ht="15" customHeight="1">
      <c r="A11" s="66"/>
      <c r="B11" s="215" t="s">
        <v>67</v>
      </c>
      <c r="C11" s="216"/>
      <c r="D11" s="216"/>
      <c r="E11" s="216"/>
      <c r="F11" s="216"/>
      <c r="G11" s="69"/>
      <c r="H11" s="67"/>
      <c r="N11" t="s">
        <v>68</v>
      </c>
      <c r="O11">
        <v>0.20760000000000001</v>
      </c>
      <c r="P11">
        <v>0.24179999999999999</v>
      </c>
      <c r="Q11">
        <v>0.26440000000000002</v>
      </c>
      <c r="R11">
        <v>3.4300000000000004E-2</v>
      </c>
      <c r="S11">
        <v>4.9299999999999997E-2</v>
      </c>
      <c r="T11">
        <v>6.7099999999999993E-2</v>
      </c>
      <c r="U11">
        <v>2.8000000000000004E-3</v>
      </c>
      <c r="V11">
        <v>4.8999999999999998E-3</v>
      </c>
      <c r="W11">
        <v>7.4999999999999997E-3</v>
      </c>
      <c r="X11">
        <v>0.01</v>
      </c>
      <c r="Y11">
        <v>1.3899999999999999E-2</v>
      </c>
      <c r="Z11">
        <v>1.7399999999999999E-2</v>
      </c>
      <c r="AA11">
        <v>9.3999999999999986E-3</v>
      </c>
      <c r="AB11">
        <v>9.8999999999999991E-3</v>
      </c>
      <c r="AC11">
        <v>1.1699999999999999E-2</v>
      </c>
      <c r="AD11">
        <v>6.7400000000000002E-2</v>
      </c>
      <c r="AE11">
        <v>8.0399999999999985E-2</v>
      </c>
      <c r="AF11">
        <v>9.4E-2</v>
      </c>
      <c r="AM11" s="70"/>
      <c r="AN11" s="70"/>
    </row>
    <row r="12" spans="1:41" ht="30" customHeight="1">
      <c r="A12" s="66"/>
      <c r="B12" s="217" t="s">
        <v>68</v>
      </c>
      <c r="C12" s="218"/>
      <c r="D12" s="218"/>
      <c r="E12" s="218"/>
      <c r="F12" s="218"/>
      <c r="G12" s="71"/>
      <c r="H12" s="67"/>
      <c r="N12" t="s">
        <v>69</v>
      </c>
      <c r="O12">
        <v>0.24</v>
      </c>
      <c r="P12">
        <v>0.25840000000000002</v>
      </c>
      <c r="Q12">
        <v>0.27860000000000001</v>
      </c>
      <c r="R12">
        <v>5.2900000000000003E-2</v>
      </c>
      <c r="S12">
        <v>5.9200000000000003E-2</v>
      </c>
      <c r="T12">
        <v>7.9299999999999995E-2</v>
      </c>
      <c r="U12">
        <v>2.5000000000000001E-3</v>
      </c>
      <c r="V12">
        <v>5.1000000000000004E-3</v>
      </c>
      <c r="W12">
        <v>5.6000000000000008E-3</v>
      </c>
      <c r="X12">
        <v>0.01</v>
      </c>
      <c r="Y12">
        <v>1.4800000000000001E-2</v>
      </c>
      <c r="Z12">
        <v>1.9699999999999999E-2</v>
      </c>
      <c r="AA12">
        <v>1.01E-2</v>
      </c>
      <c r="AB12">
        <v>1.0700000000000001E-2</v>
      </c>
      <c r="AC12">
        <v>1.11E-2</v>
      </c>
      <c r="AD12">
        <v>0.08</v>
      </c>
      <c r="AE12">
        <v>8.3100000000000007E-2</v>
      </c>
      <c r="AF12">
        <v>9.5100000000000004E-2</v>
      </c>
    </row>
    <row r="13" spans="1:41" ht="30" customHeight="1">
      <c r="A13" s="66"/>
      <c r="B13" s="217" t="s">
        <v>69</v>
      </c>
      <c r="C13" s="218"/>
      <c r="D13" s="218"/>
      <c r="E13" s="218"/>
      <c r="F13" s="218"/>
      <c r="G13" s="69"/>
      <c r="H13" s="67"/>
      <c r="N13" t="s">
        <v>70</v>
      </c>
      <c r="O13">
        <v>0.22800000000000001</v>
      </c>
      <c r="P13">
        <v>0.27479999999999999</v>
      </c>
      <c r="Q13">
        <v>0.3095</v>
      </c>
      <c r="R13">
        <v>0.04</v>
      </c>
      <c r="S13">
        <v>5.5199999999999999E-2</v>
      </c>
      <c r="T13">
        <v>7.85E-2</v>
      </c>
      <c r="U13">
        <v>8.1000000000000013E-3</v>
      </c>
      <c r="V13">
        <v>1.2199999999999999E-2</v>
      </c>
      <c r="W13">
        <v>1.9900000000000001E-2</v>
      </c>
      <c r="X13">
        <v>1.46E-2</v>
      </c>
      <c r="Y13">
        <v>2.3199999999999998E-2</v>
      </c>
      <c r="Z13">
        <v>3.1600000000000003E-2</v>
      </c>
      <c r="AA13">
        <v>9.3999999999999986E-3</v>
      </c>
      <c r="AB13">
        <v>1.0200000000000001E-2</v>
      </c>
      <c r="AC13">
        <v>1.3300000000000001E-2</v>
      </c>
      <c r="AD13">
        <v>7.1399999999999991E-2</v>
      </c>
      <c r="AE13">
        <v>8.4000000000000005E-2</v>
      </c>
      <c r="AF13">
        <v>0.1043</v>
      </c>
    </row>
    <row r="14" spans="1:41" ht="15" customHeight="1">
      <c r="A14" s="66"/>
      <c r="B14" s="215" t="s">
        <v>70</v>
      </c>
      <c r="C14" s="216"/>
      <c r="D14" s="216"/>
      <c r="E14" s="216"/>
      <c r="F14" s="216"/>
      <c r="G14" s="69"/>
      <c r="H14" s="67"/>
      <c r="N14" t="s">
        <v>71</v>
      </c>
      <c r="O14">
        <v>0.111</v>
      </c>
      <c r="P14">
        <v>0.14019999999999999</v>
      </c>
      <c r="Q14">
        <v>0.16800000000000001</v>
      </c>
      <c r="R14">
        <v>1.4999999999999999E-2</v>
      </c>
      <c r="S14">
        <v>3.4500000000000003E-2</v>
      </c>
      <c r="T14">
        <v>4.4900000000000002E-2</v>
      </c>
      <c r="U14">
        <v>3.0000000000000001E-3</v>
      </c>
      <c r="V14">
        <v>4.7999999999999996E-3</v>
      </c>
      <c r="W14">
        <v>8.199999999999999E-3</v>
      </c>
      <c r="X14">
        <v>5.6000000000000008E-3</v>
      </c>
      <c r="Y14">
        <v>8.5000000000000006E-3</v>
      </c>
      <c r="Z14">
        <v>8.8999999999999999E-3</v>
      </c>
      <c r="AA14">
        <v>8.5000000000000006E-3</v>
      </c>
      <c r="AB14">
        <v>8.5000000000000006E-3</v>
      </c>
      <c r="AC14">
        <v>1.11E-2</v>
      </c>
      <c r="AD14">
        <v>3.5000000000000003E-2</v>
      </c>
      <c r="AE14">
        <v>5.1100000000000007E-2</v>
      </c>
      <c r="AF14">
        <v>6.2199999999999998E-2</v>
      </c>
      <c r="AN14" s="72"/>
    </row>
    <row r="15" spans="1:41" ht="15" customHeight="1" thickBot="1">
      <c r="A15" s="66"/>
      <c r="B15" s="202" t="s">
        <v>71</v>
      </c>
      <c r="C15" s="203"/>
      <c r="D15" s="203"/>
      <c r="E15" s="203"/>
      <c r="F15" s="203"/>
      <c r="G15" s="73"/>
      <c r="H15" s="67"/>
    </row>
    <row r="16" spans="1:41" ht="8.1" customHeight="1" thickBot="1">
      <c r="A16" s="74"/>
      <c r="B16" s="75"/>
      <c r="C16" s="75"/>
      <c r="D16" s="75"/>
      <c r="E16" s="75"/>
      <c r="F16" s="75"/>
      <c r="G16" s="76"/>
      <c r="H16" s="77"/>
    </row>
    <row r="17" spans="1:38" ht="8.1" customHeight="1" thickBot="1">
      <c r="A17" s="62"/>
      <c r="B17" s="63"/>
      <c r="C17" s="63"/>
      <c r="D17" s="63"/>
      <c r="E17" s="63"/>
      <c r="F17" s="63"/>
      <c r="G17" s="63"/>
      <c r="H17" s="64"/>
    </row>
    <row r="18" spans="1:38">
      <c r="A18" s="66"/>
      <c r="B18" s="204" t="s">
        <v>72</v>
      </c>
      <c r="C18" s="205"/>
      <c r="D18" s="206"/>
      <c r="E18" s="210" t="s">
        <v>73</v>
      </c>
      <c r="F18" s="211"/>
      <c r="G18" s="212"/>
      <c r="H18" s="67"/>
    </row>
    <row r="19" spans="1:38" ht="15.75" thickBot="1">
      <c r="A19" s="66"/>
      <c r="B19" s="207"/>
      <c r="C19" s="208"/>
      <c r="D19" s="209"/>
      <c r="E19" s="78" t="s">
        <v>74</v>
      </c>
      <c r="F19" s="79" t="s">
        <v>75</v>
      </c>
      <c r="G19" s="80" t="s">
        <v>76</v>
      </c>
      <c r="H19" s="67"/>
    </row>
    <row r="20" spans="1:38" ht="15" customHeight="1" thickBot="1">
      <c r="A20" s="66"/>
      <c r="B20" s="213" t="s">
        <v>77</v>
      </c>
      <c r="C20" s="214"/>
      <c r="D20" s="81"/>
      <c r="E20" s="82">
        <f>IF($C$30="","",(VLOOKUP($C$30,$N$8:$AF$14,5,0)))</f>
        <v>0.03</v>
      </c>
      <c r="F20" s="83">
        <f>IF($C$30="","",VLOOKUP($C$30,$N$8:$AF$14,6,0))</f>
        <v>0.04</v>
      </c>
      <c r="G20" s="84">
        <f>IF($C$30="","",VLOOKUP($C$30,$N$8:$AF$14,7,0))</f>
        <v>5.5E-2</v>
      </c>
      <c r="H20" s="67"/>
      <c r="N20">
        <f>IF(D20&lt;E20,1,IF(D20&gt;G20,1,0))</f>
        <v>1</v>
      </c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</row>
    <row r="21" spans="1:38" ht="15" customHeight="1">
      <c r="A21" s="66"/>
      <c r="B21" s="215" t="s">
        <v>78</v>
      </c>
      <c r="C21" s="216"/>
      <c r="D21" s="86"/>
      <c r="E21" s="87">
        <f>IF($C$30="","",VLOOKUP($C$30,$N$8:$AF$14,8,0))</f>
        <v>8.0000000000000002E-3</v>
      </c>
      <c r="F21" s="88">
        <f>IF($C$30="","",VLOOKUP($C$30,$N$8:$AF$14,9,0))</f>
        <v>8.0000000000000002E-3</v>
      </c>
      <c r="G21" s="89">
        <f>IF($C$30="","",VLOOKUP($C$30,$N$8:$AF$14,10,0))</f>
        <v>0.01</v>
      </c>
      <c r="H21" s="67"/>
      <c r="N21">
        <f>IF(D21&lt;E21,1,IF(D21&gt;G21,1,0))</f>
        <v>1</v>
      </c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K21" s="219" t="s">
        <v>79</v>
      </c>
      <c r="AL21" s="220"/>
    </row>
    <row r="22" spans="1:38" ht="15" customHeight="1">
      <c r="A22" s="66"/>
      <c r="B22" s="215" t="s">
        <v>80</v>
      </c>
      <c r="C22" s="216"/>
      <c r="D22" s="86"/>
      <c r="E22" s="87">
        <f>IF($C$30="","",VLOOKUP($C$30,$N$8:$AF$14,11,0))</f>
        <v>9.7000000000000003E-3</v>
      </c>
      <c r="F22" s="88">
        <f>IF($C$30="","",VLOOKUP($C$30,$N$8:$AF$14,12,0))</f>
        <v>1.2699999999999999E-2</v>
      </c>
      <c r="G22" s="89">
        <f>IF($C$30="","",VLOOKUP($C$30,$N$8:$AF$14,13,0))</f>
        <v>1.2699999999999999E-2</v>
      </c>
      <c r="H22" s="67"/>
      <c r="N22">
        <f>IF(D22&lt;E22,1,IF(D22&gt;G22,1,0))</f>
        <v>1</v>
      </c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  <c r="AC22" s="85"/>
      <c r="AD22" s="85"/>
      <c r="AE22" s="85"/>
      <c r="AF22" s="85"/>
      <c r="AK22" s="90" t="s">
        <v>81</v>
      </c>
      <c r="AL22" s="91">
        <v>0.65</v>
      </c>
    </row>
    <row r="23" spans="1:38" ht="15" customHeight="1">
      <c r="A23" s="66"/>
      <c r="B23" s="215" t="s">
        <v>82</v>
      </c>
      <c r="C23" s="216"/>
      <c r="D23" s="86"/>
      <c r="E23" s="87">
        <f>IF($C$30="","",VLOOKUP($C$30,$N$8:$AF$14,14,0))</f>
        <v>5.8999999999999999E-3</v>
      </c>
      <c r="F23" s="88">
        <f>IF($C$30="","",VLOOKUP($C$30,$N$8:$AF$14,15,0))</f>
        <v>1.23E-2</v>
      </c>
      <c r="G23" s="89">
        <f>IF($C$30="","",VLOOKUP($C$30,$N$8:$AF$14,16,0))</f>
        <v>1.3899999999999999E-2</v>
      </c>
      <c r="H23" s="67"/>
      <c r="N23">
        <f>IF(D23&lt;E23,1,IF(D23&gt;G23,1,0))</f>
        <v>1</v>
      </c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K23" s="90" t="s">
        <v>83</v>
      </c>
      <c r="AL23" s="91">
        <v>3</v>
      </c>
    </row>
    <row r="24" spans="1:38" ht="15" customHeight="1" thickBot="1">
      <c r="A24" s="66"/>
      <c r="B24" s="215" t="s">
        <v>84</v>
      </c>
      <c r="C24" s="216"/>
      <c r="D24" s="86"/>
      <c r="E24" s="92">
        <f>IF($C$30="","",VLOOKUP($C$30,$N$8:$AF$14,17,0))</f>
        <v>6.1600000000000002E-2</v>
      </c>
      <c r="F24" s="93">
        <f>IF($C$30="","",VLOOKUP($C$30,$N$8:$AF$14,18,0))</f>
        <v>7.400000000000001E-2</v>
      </c>
      <c r="G24" s="94">
        <f>IF($C$30="","",VLOOKUP($C$30,$N$8:$AF$14,19,0))</f>
        <v>8.9600000000000013E-2</v>
      </c>
      <c r="H24" s="67"/>
      <c r="N24">
        <f>IF(D24&lt;E24,1,IF(D24&gt;G24,1,0))</f>
        <v>1</v>
      </c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K24" s="95" t="s">
        <v>85</v>
      </c>
      <c r="AL24" s="91">
        <v>4</v>
      </c>
    </row>
    <row r="25" spans="1:38" ht="15" customHeight="1">
      <c r="A25" s="66"/>
      <c r="B25" s="215" t="s">
        <v>86</v>
      </c>
      <c r="C25" s="216"/>
      <c r="D25" s="96">
        <f>AL27</f>
        <v>7.6499999999999999E-2</v>
      </c>
      <c r="E25" s="97" t="str">
        <f>IF(D7="X","Tributos -2%","")</f>
        <v/>
      </c>
      <c r="F25" s="98"/>
      <c r="G25" s="99" t="str">
        <f>IF(D7="X",D25-0.02,"")</f>
        <v/>
      </c>
      <c r="H25" s="67"/>
      <c r="N25">
        <f>SUM(N20:N24)</f>
        <v>5</v>
      </c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K25" s="221" t="s">
        <v>87</v>
      </c>
      <c r="AL25" s="222">
        <f>IF(D7="X",2,0)</f>
        <v>0</v>
      </c>
    </row>
    <row r="26" spans="1:38" ht="15" customHeight="1" thickBot="1">
      <c r="A26" s="66"/>
      <c r="B26" s="224" t="s">
        <v>51</v>
      </c>
      <c r="C26" s="225"/>
      <c r="D26" s="100">
        <f>((((1+$D$20+$D$21+$D$22)*(1+$D$23)*(1+$D$24))/(1-$D$25))-1)</f>
        <v>8.2837033026529561E-2</v>
      </c>
      <c r="E26" s="101" t="str">
        <f>IF(D7="X","BDI de enquadramento","")</f>
        <v/>
      </c>
      <c r="F26" s="102"/>
      <c r="G26" s="103" t="str">
        <f>IF(D7="X",((((1+$D$20+$D$21+$D$22)*(1+$D$23)*(1+$D$24))/(1-$G$25))-1),"")</f>
        <v/>
      </c>
      <c r="H26" s="67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K26" s="221"/>
      <c r="AL26" s="223"/>
    </row>
    <row r="27" spans="1:38" ht="8.1" customHeight="1" thickBot="1">
      <c r="A27" s="74"/>
      <c r="B27" s="104"/>
      <c r="C27" s="104"/>
      <c r="D27" s="104"/>
      <c r="E27" s="104"/>
      <c r="F27" s="104"/>
      <c r="G27" s="104"/>
      <c r="H27" s="77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K27" s="226" t="s">
        <v>6</v>
      </c>
      <c r="AL27" s="228">
        <f>(AL25+AL24+AL23+AL22)/100</f>
        <v>7.6499999999999999E-2</v>
      </c>
    </row>
    <row r="28" spans="1:38" ht="8.1" customHeight="1" thickBot="1">
      <c r="A28" s="62"/>
      <c r="B28" s="63"/>
      <c r="C28" s="63"/>
      <c r="D28" s="63"/>
      <c r="E28" s="63"/>
      <c r="F28" s="63"/>
      <c r="G28" s="63"/>
      <c r="H28" s="64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K28" s="227"/>
      <c r="AL28" s="229"/>
    </row>
    <row r="29" spans="1:38" ht="16.5" thickBot="1">
      <c r="A29" s="66"/>
      <c r="B29" s="184" t="s">
        <v>88</v>
      </c>
      <c r="C29" s="185"/>
      <c r="D29" s="185"/>
      <c r="E29" s="185"/>
      <c r="F29" s="185"/>
      <c r="G29" s="186"/>
      <c r="H29" s="67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</row>
    <row r="30" spans="1:38" ht="30" customHeight="1">
      <c r="A30" s="66"/>
      <c r="B30" s="105" t="s">
        <v>66</v>
      </c>
      <c r="C30" s="230" t="str">
        <f>IF(G10="x",B10,IF(G11="x",B11,IF(G12="x",B12,IF(G13="x",B13,IF(G14="x",B14,IF(G15="x",B15,""))))))</f>
        <v>CONSTRUÇÃO DE EDIFÍCIOS</v>
      </c>
      <c r="D30" s="231"/>
      <c r="E30" s="231"/>
      <c r="F30" s="231"/>
      <c r="G30" s="232"/>
      <c r="H30" s="67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</row>
    <row r="31" spans="1:38" ht="15" customHeight="1">
      <c r="A31" s="66"/>
      <c r="B31" s="106" t="s">
        <v>89</v>
      </c>
      <c r="C31" s="233">
        <f>J31</f>
        <v>0.2034</v>
      </c>
      <c r="D31" s="233"/>
      <c r="E31" s="233"/>
      <c r="F31" s="233"/>
      <c r="G31" s="234"/>
      <c r="H31" s="67"/>
      <c r="J31" s="233">
        <f>IF($C$30="","",VLOOKUP($C$30,N8:Q14,2,0))</f>
        <v>0.2034</v>
      </c>
      <c r="K31" s="233"/>
      <c r="L31" s="233"/>
      <c r="M31" s="233"/>
      <c r="N31" s="234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</row>
    <row r="32" spans="1:38" ht="15" customHeight="1">
      <c r="A32" s="66"/>
      <c r="B32" s="106" t="s">
        <v>90</v>
      </c>
      <c r="C32" s="233">
        <f>IF($C$30="","",VLOOKUP($C$30,N8:Q14,4,0))</f>
        <v>0.25</v>
      </c>
      <c r="D32" s="233"/>
      <c r="E32" s="233"/>
      <c r="F32" s="233"/>
      <c r="G32" s="234"/>
      <c r="H32" s="67"/>
      <c r="J32" s="233">
        <f>IF($C$30="","",VLOOKUP($C$30,N8:Q14,4,0))</f>
        <v>0.25</v>
      </c>
      <c r="K32" s="233"/>
      <c r="L32" s="233"/>
      <c r="M32" s="233"/>
      <c r="N32" s="234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</row>
    <row r="33" spans="1:32" ht="15" customHeight="1">
      <c r="A33" s="66"/>
      <c r="B33" s="106" t="s">
        <v>91</v>
      </c>
      <c r="C33" s="233">
        <f>D26</f>
        <v>8.2837033026529561E-2</v>
      </c>
      <c r="D33" s="233"/>
      <c r="E33" s="233"/>
      <c r="F33" s="233"/>
      <c r="G33" s="234"/>
      <c r="H33" s="67"/>
      <c r="N33" t="str">
        <f>IF(AND(C33&gt;=C31,C33&lt;=C32),"BDI ACEITO","BDI NÃO ACEITO")</f>
        <v>BDI NÃO ACEITO</v>
      </c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</row>
    <row r="34" spans="1:32" ht="15" customHeight="1" thickBot="1">
      <c r="A34" s="66"/>
      <c r="B34" s="107" t="s">
        <v>88</v>
      </c>
      <c r="C34" s="235" t="str">
        <f>IF(D6="x",N33,IF(D7="x",N34,""))</f>
        <v>BDI NÃO ACEITO</v>
      </c>
      <c r="D34" s="235"/>
      <c r="E34" s="235"/>
      <c r="F34" s="235"/>
      <c r="G34" s="236"/>
      <c r="H34" s="67"/>
      <c r="N34" t="str">
        <f>IF(AND(G26&gt;=C31,G26&lt;=C32),"BDI ACEITO","BDI NÃO ACEITO")</f>
        <v>BDI NÃO ACEITO</v>
      </c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</row>
    <row r="35" spans="1:32" ht="8.1" customHeight="1" thickBot="1">
      <c r="A35" s="74"/>
      <c r="B35" s="104"/>
      <c r="C35" s="104"/>
      <c r="D35" s="104"/>
      <c r="E35" s="104"/>
      <c r="F35" s="104"/>
      <c r="G35" s="104"/>
      <c r="H35" s="77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</row>
    <row r="36" spans="1:32" ht="7.5" customHeight="1" thickBot="1"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5"/>
      <c r="AE36" s="85"/>
      <c r="AF36" s="85"/>
    </row>
    <row r="37" spans="1:32" ht="11.1" customHeight="1" thickTop="1">
      <c r="B37" s="237" t="s">
        <v>92</v>
      </c>
      <c r="C37" s="238"/>
      <c r="D37" s="238"/>
      <c r="E37" s="238"/>
      <c r="F37" s="238"/>
      <c r="G37" s="239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</row>
    <row r="38" spans="1:32" ht="11.1" customHeight="1" thickBot="1">
      <c r="B38" s="240"/>
      <c r="C38" s="241"/>
      <c r="D38" s="241"/>
      <c r="E38" s="241"/>
      <c r="F38" s="241"/>
      <c r="G38" s="242"/>
    </row>
    <row r="39" spans="1:32" ht="15.75" thickTop="1"/>
  </sheetData>
  <protectedRanges>
    <protectedRange sqref="D20:D24" name="Intervalo2"/>
    <protectedRange sqref="G10:G15" name="Intervalo1"/>
    <protectedRange sqref="D6:D7" name="Intervalo3"/>
  </protectedRanges>
  <customSheetViews>
    <customSheetView guid="{F54EB5C1-7143-4B2D-8A5A-96B85C5272F2}" hiddenColumns="1">
      <selection activeCell="AS25" sqref="AS25:AS26"/>
      <pageMargins left="0.511811024" right="0.511811024" top="0.78740157499999996" bottom="0.78740157499999996" header="0.31496062000000002" footer="0.31496062000000002"/>
    </customSheetView>
  </customSheetViews>
  <mergeCells count="41">
    <mergeCell ref="C32:G32"/>
    <mergeCell ref="J32:N32"/>
    <mergeCell ref="C33:G33"/>
    <mergeCell ref="C34:G34"/>
    <mergeCell ref="B37:G38"/>
    <mergeCell ref="AK27:AK28"/>
    <mergeCell ref="AL27:AL28"/>
    <mergeCell ref="B29:G29"/>
    <mergeCell ref="C30:G30"/>
    <mergeCell ref="C31:G31"/>
    <mergeCell ref="J31:N31"/>
    <mergeCell ref="AK21:AL21"/>
    <mergeCell ref="B23:C23"/>
    <mergeCell ref="B24:C24"/>
    <mergeCell ref="B25:C25"/>
    <mergeCell ref="AK25:AK26"/>
    <mergeCell ref="AL25:AL26"/>
    <mergeCell ref="B26:C26"/>
    <mergeCell ref="B22:C22"/>
    <mergeCell ref="B10:F10"/>
    <mergeCell ref="B11:F11"/>
    <mergeCell ref="B12:F12"/>
    <mergeCell ref="B13:F13"/>
    <mergeCell ref="B14:F14"/>
    <mergeCell ref="B15:F15"/>
    <mergeCell ref="B18:D19"/>
    <mergeCell ref="E18:G18"/>
    <mergeCell ref="B20:C20"/>
    <mergeCell ref="B21:C21"/>
    <mergeCell ref="X4:Z4"/>
    <mergeCell ref="AA4:AC4"/>
    <mergeCell ref="AD4:AF4"/>
    <mergeCell ref="A6:C6"/>
    <mergeCell ref="A7:C7"/>
    <mergeCell ref="R4:T4"/>
    <mergeCell ref="U4:W4"/>
    <mergeCell ref="B9:G9"/>
    <mergeCell ref="C1:G1"/>
    <mergeCell ref="C2:G2"/>
    <mergeCell ref="A4:H5"/>
    <mergeCell ref="O4:Q4"/>
  </mergeCells>
  <conditionalFormatting sqref="D20:D24">
    <cfRule type="cellIs" dxfId="11" priority="10" stopIfTrue="1" operator="equal">
      <formula>""</formula>
    </cfRule>
    <cfRule type="cellIs" dxfId="10" priority="11" stopIfTrue="1" operator="between">
      <formula>$E20</formula>
      <formula>$G20</formula>
    </cfRule>
    <cfRule type="cellIs" dxfId="9" priority="12" stopIfTrue="1" operator="notBetween">
      <formula>$E20</formula>
      <formula>$G20</formula>
    </cfRule>
  </conditionalFormatting>
  <conditionalFormatting sqref="G25">
    <cfRule type="expression" dxfId="8" priority="9" stopIfTrue="1">
      <formula>D7="x"</formula>
    </cfRule>
  </conditionalFormatting>
  <conditionalFormatting sqref="G26">
    <cfRule type="expression" dxfId="7" priority="8" stopIfTrue="1">
      <formula>D7="x"</formula>
    </cfRule>
  </conditionalFormatting>
  <conditionalFormatting sqref="F25">
    <cfRule type="expression" dxfId="6" priority="7" stopIfTrue="1">
      <formula>D7="x"</formula>
    </cfRule>
  </conditionalFormatting>
  <conditionalFormatting sqref="E26">
    <cfRule type="expression" dxfId="5" priority="6" stopIfTrue="1">
      <formula>D7="X"</formula>
    </cfRule>
  </conditionalFormatting>
  <conditionalFormatting sqref="F26">
    <cfRule type="expression" dxfId="4" priority="5" stopIfTrue="1">
      <formula>D7="x"</formula>
    </cfRule>
  </conditionalFormatting>
  <conditionalFormatting sqref="C34:G34">
    <cfRule type="cellIs" dxfId="3" priority="2" stopIfTrue="1" operator="equal">
      <formula>"BDI ACEITO"</formula>
    </cfRule>
    <cfRule type="cellIs" dxfId="2" priority="3" stopIfTrue="1" operator="equal">
      <formula>"BDI NÃO ACEITO"</formula>
    </cfRule>
    <cfRule type="cellIs" dxfId="1" priority="4" stopIfTrue="1" operator="equal">
      <formula>"ÍTEM DO BDI FORA DOS LIMITES"</formula>
    </cfRule>
  </conditionalFormatting>
  <conditionalFormatting sqref="E25">
    <cfRule type="cellIs" dxfId="0" priority="1" stopIfTrue="1" operator="notEqual">
      <formula>""</formula>
    </cfRule>
  </conditionalFormatting>
  <pageMargins left="0.511811024" right="0.511811024" top="0.78740157499999996" bottom="0.78740157499999996" header="0.31496062000000002" footer="0.31496062000000002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C000"/>
  </sheetPr>
  <dimension ref="A1:F33"/>
  <sheetViews>
    <sheetView workbookViewId="0">
      <selection activeCell="C6" sqref="C6:F6"/>
    </sheetView>
  </sheetViews>
  <sheetFormatPr defaultRowHeight="15"/>
  <cols>
    <col min="1" max="1" width="13.42578125" customWidth="1"/>
    <col min="2" max="2" width="26.7109375" customWidth="1"/>
    <col min="3" max="3" width="10.7109375" customWidth="1"/>
    <col min="4" max="4" width="13.7109375" customWidth="1"/>
    <col min="5" max="5" width="13.42578125" customWidth="1"/>
    <col min="257" max="257" width="13.42578125" customWidth="1"/>
    <col min="258" max="258" width="26.7109375" customWidth="1"/>
    <col min="259" max="259" width="10.7109375" customWidth="1"/>
    <col min="260" max="260" width="13.7109375" customWidth="1"/>
    <col min="261" max="261" width="13.42578125" customWidth="1"/>
    <col min="513" max="513" width="13.42578125" customWidth="1"/>
    <col min="514" max="514" width="26.7109375" customWidth="1"/>
    <col min="515" max="515" width="10.7109375" customWidth="1"/>
    <col min="516" max="516" width="13.7109375" customWidth="1"/>
    <col min="517" max="517" width="13.42578125" customWidth="1"/>
    <col min="769" max="769" width="13.42578125" customWidth="1"/>
    <col min="770" max="770" width="26.7109375" customWidth="1"/>
    <col min="771" max="771" width="10.7109375" customWidth="1"/>
    <col min="772" max="772" width="13.7109375" customWidth="1"/>
    <col min="773" max="773" width="13.42578125" customWidth="1"/>
    <col min="1025" max="1025" width="13.42578125" customWidth="1"/>
    <col min="1026" max="1026" width="26.7109375" customWidth="1"/>
    <col min="1027" max="1027" width="10.7109375" customWidth="1"/>
    <col min="1028" max="1028" width="13.7109375" customWidth="1"/>
    <col min="1029" max="1029" width="13.42578125" customWidth="1"/>
    <col min="1281" max="1281" width="13.42578125" customWidth="1"/>
    <col min="1282" max="1282" width="26.7109375" customWidth="1"/>
    <col min="1283" max="1283" width="10.7109375" customWidth="1"/>
    <col min="1284" max="1284" width="13.7109375" customWidth="1"/>
    <col min="1285" max="1285" width="13.42578125" customWidth="1"/>
    <col min="1537" max="1537" width="13.42578125" customWidth="1"/>
    <col min="1538" max="1538" width="26.7109375" customWidth="1"/>
    <col min="1539" max="1539" width="10.7109375" customWidth="1"/>
    <col min="1540" max="1540" width="13.7109375" customWidth="1"/>
    <col min="1541" max="1541" width="13.42578125" customWidth="1"/>
    <col min="1793" max="1793" width="13.42578125" customWidth="1"/>
    <col min="1794" max="1794" width="26.7109375" customWidth="1"/>
    <col min="1795" max="1795" width="10.7109375" customWidth="1"/>
    <col min="1796" max="1796" width="13.7109375" customWidth="1"/>
    <col min="1797" max="1797" width="13.42578125" customWidth="1"/>
    <col min="2049" max="2049" width="13.42578125" customWidth="1"/>
    <col min="2050" max="2050" width="26.7109375" customWidth="1"/>
    <col min="2051" max="2051" width="10.7109375" customWidth="1"/>
    <col min="2052" max="2052" width="13.7109375" customWidth="1"/>
    <col min="2053" max="2053" width="13.42578125" customWidth="1"/>
    <col min="2305" max="2305" width="13.42578125" customWidth="1"/>
    <col min="2306" max="2306" width="26.7109375" customWidth="1"/>
    <col min="2307" max="2307" width="10.7109375" customWidth="1"/>
    <col min="2308" max="2308" width="13.7109375" customWidth="1"/>
    <col min="2309" max="2309" width="13.42578125" customWidth="1"/>
    <col min="2561" max="2561" width="13.42578125" customWidth="1"/>
    <col min="2562" max="2562" width="26.7109375" customWidth="1"/>
    <col min="2563" max="2563" width="10.7109375" customWidth="1"/>
    <col min="2564" max="2564" width="13.7109375" customWidth="1"/>
    <col min="2565" max="2565" width="13.42578125" customWidth="1"/>
    <col min="2817" max="2817" width="13.42578125" customWidth="1"/>
    <col min="2818" max="2818" width="26.7109375" customWidth="1"/>
    <col min="2819" max="2819" width="10.7109375" customWidth="1"/>
    <col min="2820" max="2820" width="13.7109375" customWidth="1"/>
    <col min="2821" max="2821" width="13.42578125" customWidth="1"/>
    <col min="3073" max="3073" width="13.42578125" customWidth="1"/>
    <col min="3074" max="3074" width="26.7109375" customWidth="1"/>
    <col min="3075" max="3075" width="10.7109375" customWidth="1"/>
    <col min="3076" max="3076" width="13.7109375" customWidth="1"/>
    <col min="3077" max="3077" width="13.42578125" customWidth="1"/>
    <col min="3329" max="3329" width="13.42578125" customWidth="1"/>
    <col min="3330" max="3330" width="26.7109375" customWidth="1"/>
    <col min="3331" max="3331" width="10.7109375" customWidth="1"/>
    <col min="3332" max="3332" width="13.7109375" customWidth="1"/>
    <col min="3333" max="3333" width="13.42578125" customWidth="1"/>
    <col min="3585" max="3585" width="13.42578125" customWidth="1"/>
    <col min="3586" max="3586" width="26.7109375" customWidth="1"/>
    <col min="3587" max="3587" width="10.7109375" customWidth="1"/>
    <col min="3588" max="3588" width="13.7109375" customWidth="1"/>
    <col min="3589" max="3589" width="13.42578125" customWidth="1"/>
    <col min="3841" max="3841" width="13.42578125" customWidth="1"/>
    <col min="3842" max="3842" width="26.7109375" customWidth="1"/>
    <col min="3843" max="3843" width="10.7109375" customWidth="1"/>
    <col min="3844" max="3844" width="13.7109375" customWidth="1"/>
    <col min="3845" max="3845" width="13.42578125" customWidth="1"/>
    <col min="4097" max="4097" width="13.42578125" customWidth="1"/>
    <col min="4098" max="4098" width="26.7109375" customWidth="1"/>
    <col min="4099" max="4099" width="10.7109375" customWidth="1"/>
    <col min="4100" max="4100" width="13.7109375" customWidth="1"/>
    <col min="4101" max="4101" width="13.42578125" customWidth="1"/>
    <col min="4353" max="4353" width="13.42578125" customWidth="1"/>
    <col min="4354" max="4354" width="26.7109375" customWidth="1"/>
    <col min="4355" max="4355" width="10.7109375" customWidth="1"/>
    <col min="4356" max="4356" width="13.7109375" customWidth="1"/>
    <col min="4357" max="4357" width="13.42578125" customWidth="1"/>
    <col min="4609" max="4609" width="13.42578125" customWidth="1"/>
    <col min="4610" max="4610" width="26.7109375" customWidth="1"/>
    <col min="4611" max="4611" width="10.7109375" customWidth="1"/>
    <col min="4612" max="4612" width="13.7109375" customWidth="1"/>
    <col min="4613" max="4613" width="13.42578125" customWidth="1"/>
    <col min="4865" max="4865" width="13.42578125" customWidth="1"/>
    <col min="4866" max="4866" width="26.7109375" customWidth="1"/>
    <col min="4867" max="4867" width="10.7109375" customWidth="1"/>
    <col min="4868" max="4868" width="13.7109375" customWidth="1"/>
    <col min="4869" max="4869" width="13.42578125" customWidth="1"/>
    <col min="5121" max="5121" width="13.42578125" customWidth="1"/>
    <col min="5122" max="5122" width="26.7109375" customWidth="1"/>
    <col min="5123" max="5123" width="10.7109375" customWidth="1"/>
    <col min="5124" max="5124" width="13.7109375" customWidth="1"/>
    <col min="5125" max="5125" width="13.42578125" customWidth="1"/>
    <col min="5377" max="5377" width="13.42578125" customWidth="1"/>
    <col min="5378" max="5378" width="26.7109375" customWidth="1"/>
    <col min="5379" max="5379" width="10.7109375" customWidth="1"/>
    <col min="5380" max="5380" width="13.7109375" customWidth="1"/>
    <col min="5381" max="5381" width="13.42578125" customWidth="1"/>
    <col min="5633" max="5633" width="13.42578125" customWidth="1"/>
    <col min="5634" max="5634" width="26.7109375" customWidth="1"/>
    <col min="5635" max="5635" width="10.7109375" customWidth="1"/>
    <col min="5636" max="5636" width="13.7109375" customWidth="1"/>
    <col min="5637" max="5637" width="13.42578125" customWidth="1"/>
    <col min="5889" max="5889" width="13.42578125" customWidth="1"/>
    <col min="5890" max="5890" width="26.7109375" customWidth="1"/>
    <col min="5891" max="5891" width="10.7109375" customWidth="1"/>
    <col min="5892" max="5892" width="13.7109375" customWidth="1"/>
    <col min="5893" max="5893" width="13.42578125" customWidth="1"/>
    <col min="6145" max="6145" width="13.42578125" customWidth="1"/>
    <col min="6146" max="6146" width="26.7109375" customWidth="1"/>
    <col min="6147" max="6147" width="10.7109375" customWidth="1"/>
    <col min="6148" max="6148" width="13.7109375" customWidth="1"/>
    <col min="6149" max="6149" width="13.42578125" customWidth="1"/>
    <col min="6401" max="6401" width="13.42578125" customWidth="1"/>
    <col min="6402" max="6402" width="26.7109375" customWidth="1"/>
    <col min="6403" max="6403" width="10.7109375" customWidth="1"/>
    <col min="6404" max="6404" width="13.7109375" customWidth="1"/>
    <col min="6405" max="6405" width="13.42578125" customWidth="1"/>
    <col min="6657" max="6657" width="13.42578125" customWidth="1"/>
    <col min="6658" max="6658" width="26.7109375" customWidth="1"/>
    <col min="6659" max="6659" width="10.7109375" customWidth="1"/>
    <col min="6660" max="6660" width="13.7109375" customWidth="1"/>
    <col min="6661" max="6661" width="13.42578125" customWidth="1"/>
    <col min="6913" max="6913" width="13.42578125" customWidth="1"/>
    <col min="6914" max="6914" width="26.7109375" customWidth="1"/>
    <col min="6915" max="6915" width="10.7109375" customWidth="1"/>
    <col min="6916" max="6916" width="13.7109375" customWidth="1"/>
    <col min="6917" max="6917" width="13.42578125" customWidth="1"/>
    <col min="7169" max="7169" width="13.42578125" customWidth="1"/>
    <col min="7170" max="7170" width="26.7109375" customWidth="1"/>
    <col min="7171" max="7171" width="10.7109375" customWidth="1"/>
    <col min="7172" max="7172" width="13.7109375" customWidth="1"/>
    <col min="7173" max="7173" width="13.42578125" customWidth="1"/>
    <col min="7425" max="7425" width="13.42578125" customWidth="1"/>
    <col min="7426" max="7426" width="26.7109375" customWidth="1"/>
    <col min="7427" max="7427" width="10.7109375" customWidth="1"/>
    <col min="7428" max="7428" width="13.7109375" customWidth="1"/>
    <col min="7429" max="7429" width="13.42578125" customWidth="1"/>
    <col min="7681" max="7681" width="13.42578125" customWidth="1"/>
    <col min="7682" max="7682" width="26.7109375" customWidth="1"/>
    <col min="7683" max="7683" width="10.7109375" customWidth="1"/>
    <col min="7684" max="7684" width="13.7109375" customWidth="1"/>
    <col min="7685" max="7685" width="13.42578125" customWidth="1"/>
    <col min="7937" max="7937" width="13.42578125" customWidth="1"/>
    <col min="7938" max="7938" width="26.7109375" customWidth="1"/>
    <col min="7939" max="7939" width="10.7109375" customWidth="1"/>
    <col min="7940" max="7940" width="13.7109375" customWidth="1"/>
    <col min="7941" max="7941" width="13.42578125" customWidth="1"/>
    <col min="8193" max="8193" width="13.42578125" customWidth="1"/>
    <col min="8194" max="8194" width="26.7109375" customWidth="1"/>
    <col min="8195" max="8195" width="10.7109375" customWidth="1"/>
    <col min="8196" max="8196" width="13.7109375" customWidth="1"/>
    <col min="8197" max="8197" width="13.42578125" customWidth="1"/>
    <col min="8449" max="8449" width="13.42578125" customWidth="1"/>
    <col min="8450" max="8450" width="26.7109375" customWidth="1"/>
    <col min="8451" max="8451" width="10.7109375" customWidth="1"/>
    <col min="8452" max="8452" width="13.7109375" customWidth="1"/>
    <col min="8453" max="8453" width="13.42578125" customWidth="1"/>
    <col min="8705" max="8705" width="13.42578125" customWidth="1"/>
    <col min="8706" max="8706" width="26.7109375" customWidth="1"/>
    <col min="8707" max="8707" width="10.7109375" customWidth="1"/>
    <col min="8708" max="8708" width="13.7109375" customWidth="1"/>
    <col min="8709" max="8709" width="13.42578125" customWidth="1"/>
    <col min="8961" max="8961" width="13.42578125" customWidth="1"/>
    <col min="8962" max="8962" width="26.7109375" customWidth="1"/>
    <col min="8963" max="8963" width="10.7109375" customWidth="1"/>
    <col min="8964" max="8964" width="13.7109375" customWidth="1"/>
    <col min="8965" max="8965" width="13.42578125" customWidth="1"/>
    <col min="9217" max="9217" width="13.42578125" customWidth="1"/>
    <col min="9218" max="9218" width="26.7109375" customWidth="1"/>
    <col min="9219" max="9219" width="10.7109375" customWidth="1"/>
    <col min="9220" max="9220" width="13.7109375" customWidth="1"/>
    <col min="9221" max="9221" width="13.42578125" customWidth="1"/>
    <col min="9473" max="9473" width="13.42578125" customWidth="1"/>
    <col min="9474" max="9474" width="26.7109375" customWidth="1"/>
    <col min="9475" max="9475" width="10.7109375" customWidth="1"/>
    <col min="9476" max="9476" width="13.7109375" customWidth="1"/>
    <col min="9477" max="9477" width="13.42578125" customWidth="1"/>
    <col min="9729" max="9729" width="13.42578125" customWidth="1"/>
    <col min="9730" max="9730" width="26.7109375" customWidth="1"/>
    <col min="9731" max="9731" width="10.7109375" customWidth="1"/>
    <col min="9732" max="9732" width="13.7109375" customWidth="1"/>
    <col min="9733" max="9733" width="13.42578125" customWidth="1"/>
    <col min="9985" max="9985" width="13.42578125" customWidth="1"/>
    <col min="9986" max="9986" width="26.7109375" customWidth="1"/>
    <col min="9987" max="9987" width="10.7109375" customWidth="1"/>
    <col min="9988" max="9988" width="13.7109375" customWidth="1"/>
    <col min="9989" max="9989" width="13.42578125" customWidth="1"/>
    <col min="10241" max="10241" width="13.42578125" customWidth="1"/>
    <col min="10242" max="10242" width="26.7109375" customWidth="1"/>
    <col min="10243" max="10243" width="10.7109375" customWidth="1"/>
    <col min="10244" max="10244" width="13.7109375" customWidth="1"/>
    <col min="10245" max="10245" width="13.42578125" customWidth="1"/>
    <col min="10497" max="10497" width="13.42578125" customWidth="1"/>
    <col min="10498" max="10498" width="26.7109375" customWidth="1"/>
    <col min="10499" max="10499" width="10.7109375" customWidth="1"/>
    <col min="10500" max="10500" width="13.7109375" customWidth="1"/>
    <col min="10501" max="10501" width="13.42578125" customWidth="1"/>
    <col min="10753" max="10753" width="13.42578125" customWidth="1"/>
    <col min="10754" max="10754" width="26.7109375" customWidth="1"/>
    <col min="10755" max="10755" width="10.7109375" customWidth="1"/>
    <col min="10756" max="10756" width="13.7109375" customWidth="1"/>
    <col min="10757" max="10757" width="13.42578125" customWidth="1"/>
    <col min="11009" max="11009" width="13.42578125" customWidth="1"/>
    <col min="11010" max="11010" width="26.7109375" customWidth="1"/>
    <col min="11011" max="11011" width="10.7109375" customWidth="1"/>
    <col min="11012" max="11012" width="13.7109375" customWidth="1"/>
    <col min="11013" max="11013" width="13.42578125" customWidth="1"/>
    <col min="11265" max="11265" width="13.42578125" customWidth="1"/>
    <col min="11266" max="11266" width="26.7109375" customWidth="1"/>
    <col min="11267" max="11267" width="10.7109375" customWidth="1"/>
    <col min="11268" max="11268" width="13.7109375" customWidth="1"/>
    <col min="11269" max="11269" width="13.42578125" customWidth="1"/>
    <col min="11521" max="11521" width="13.42578125" customWidth="1"/>
    <col min="11522" max="11522" width="26.7109375" customWidth="1"/>
    <col min="11523" max="11523" width="10.7109375" customWidth="1"/>
    <col min="11524" max="11524" width="13.7109375" customWidth="1"/>
    <col min="11525" max="11525" width="13.42578125" customWidth="1"/>
    <col min="11777" max="11777" width="13.42578125" customWidth="1"/>
    <col min="11778" max="11778" width="26.7109375" customWidth="1"/>
    <col min="11779" max="11779" width="10.7109375" customWidth="1"/>
    <col min="11780" max="11780" width="13.7109375" customWidth="1"/>
    <col min="11781" max="11781" width="13.42578125" customWidth="1"/>
    <col min="12033" max="12033" width="13.42578125" customWidth="1"/>
    <col min="12034" max="12034" width="26.7109375" customWidth="1"/>
    <col min="12035" max="12035" width="10.7109375" customWidth="1"/>
    <col min="12036" max="12036" width="13.7109375" customWidth="1"/>
    <col min="12037" max="12037" width="13.42578125" customWidth="1"/>
    <col min="12289" max="12289" width="13.42578125" customWidth="1"/>
    <col min="12290" max="12290" width="26.7109375" customWidth="1"/>
    <col min="12291" max="12291" width="10.7109375" customWidth="1"/>
    <col min="12292" max="12292" width="13.7109375" customWidth="1"/>
    <col min="12293" max="12293" width="13.42578125" customWidth="1"/>
    <col min="12545" max="12545" width="13.42578125" customWidth="1"/>
    <col min="12546" max="12546" width="26.7109375" customWidth="1"/>
    <col min="12547" max="12547" width="10.7109375" customWidth="1"/>
    <col min="12548" max="12548" width="13.7109375" customWidth="1"/>
    <col min="12549" max="12549" width="13.42578125" customWidth="1"/>
    <col min="12801" max="12801" width="13.42578125" customWidth="1"/>
    <col min="12802" max="12802" width="26.7109375" customWidth="1"/>
    <col min="12803" max="12803" width="10.7109375" customWidth="1"/>
    <col min="12804" max="12804" width="13.7109375" customWidth="1"/>
    <col min="12805" max="12805" width="13.42578125" customWidth="1"/>
    <col min="13057" max="13057" width="13.42578125" customWidth="1"/>
    <col min="13058" max="13058" width="26.7109375" customWidth="1"/>
    <col min="13059" max="13059" width="10.7109375" customWidth="1"/>
    <col min="13060" max="13060" width="13.7109375" customWidth="1"/>
    <col min="13061" max="13061" width="13.42578125" customWidth="1"/>
    <col min="13313" max="13313" width="13.42578125" customWidth="1"/>
    <col min="13314" max="13314" width="26.7109375" customWidth="1"/>
    <col min="13315" max="13315" width="10.7109375" customWidth="1"/>
    <col min="13316" max="13316" width="13.7109375" customWidth="1"/>
    <col min="13317" max="13317" width="13.42578125" customWidth="1"/>
    <col min="13569" max="13569" width="13.42578125" customWidth="1"/>
    <col min="13570" max="13570" width="26.7109375" customWidth="1"/>
    <col min="13571" max="13571" width="10.7109375" customWidth="1"/>
    <col min="13572" max="13572" width="13.7109375" customWidth="1"/>
    <col min="13573" max="13573" width="13.42578125" customWidth="1"/>
    <col min="13825" max="13825" width="13.42578125" customWidth="1"/>
    <col min="13826" max="13826" width="26.7109375" customWidth="1"/>
    <col min="13827" max="13827" width="10.7109375" customWidth="1"/>
    <col min="13828" max="13828" width="13.7109375" customWidth="1"/>
    <col min="13829" max="13829" width="13.42578125" customWidth="1"/>
    <col min="14081" max="14081" width="13.42578125" customWidth="1"/>
    <col min="14082" max="14082" width="26.7109375" customWidth="1"/>
    <col min="14083" max="14083" width="10.7109375" customWidth="1"/>
    <col min="14084" max="14084" width="13.7109375" customWidth="1"/>
    <col min="14085" max="14085" width="13.42578125" customWidth="1"/>
    <col min="14337" max="14337" width="13.42578125" customWidth="1"/>
    <col min="14338" max="14338" width="26.7109375" customWidth="1"/>
    <col min="14339" max="14339" width="10.7109375" customWidth="1"/>
    <col min="14340" max="14340" width="13.7109375" customWidth="1"/>
    <col min="14341" max="14341" width="13.42578125" customWidth="1"/>
    <col min="14593" max="14593" width="13.42578125" customWidth="1"/>
    <col min="14594" max="14594" width="26.7109375" customWidth="1"/>
    <col min="14595" max="14595" width="10.7109375" customWidth="1"/>
    <col min="14596" max="14596" width="13.7109375" customWidth="1"/>
    <col min="14597" max="14597" width="13.42578125" customWidth="1"/>
    <col min="14849" max="14849" width="13.42578125" customWidth="1"/>
    <col min="14850" max="14850" width="26.7109375" customWidth="1"/>
    <col min="14851" max="14851" width="10.7109375" customWidth="1"/>
    <col min="14852" max="14852" width="13.7109375" customWidth="1"/>
    <col min="14853" max="14853" width="13.42578125" customWidth="1"/>
    <col min="15105" max="15105" width="13.42578125" customWidth="1"/>
    <col min="15106" max="15106" width="26.7109375" customWidth="1"/>
    <col min="15107" max="15107" width="10.7109375" customWidth="1"/>
    <col min="15108" max="15108" width="13.7109375" customWidth="1"/>
    <col min="15109" max="15109" width="13.42578125" customWidth="1"/>
    <col min="15361" max="15361" width="13.42578125" customWidth="1"/>
    <col min="15362" max="15362" width="26.7109375" customWidth="1"/>
    <col min="15363" max="15363" width="10.7109375" customWidth="1"/>
    <col min="15364" max="15364" width="13.7109375" customWidth="1"/>
    <col min="15365" max="15365" width="13.42578125" customWidth="1"/>
    <col min="15617" max="15617" width="13.42578125" customWidth="1"/>
    <col min="15618" max="15618" width="26.7109375" customWidth="1"/>
    <col min="15619" max="15619" width="10.7109375" customWidth="1"/>
    <col min="15620" max="15620" width="13.7109375" customWidth="1"/>
    <col min="15621" max="15621" width="13.42578125" customWidth="1"/>
    <col min="15873" max="15873" width="13.42578125" customWidth="1"/>
    <col min="15874" max="15874" width="26.7109375" customWidth="1"/>
    <col min="15875" max="15875" width="10.7109375" customWidth="1"/>
    <col min="15876" max="15876" width="13.7109375" customWidth="1"/>
    <col min="15877" max="15877" width="13.42578125" customWidth="1"/>
    <col min="16129" max="16129" width="13.42578125" customWidth="1"/>
    <col min="16130" max="16130" width="26.7109375" customWidth="1"/>
    <col min="16131" max="16131" width="10.7109375" customWidth="1"/>
    <col min="16132" max="16132" width="13.7109375" customWidth="1"/>
    <col min="16133" max="16133" width="13.42578125" customWidth="1"/>
  </cols>
  <sheetData>
    <row r="1" spans="1:6">
      <c r="A1" s="16"/>
      <c r="B1" s="16"/>
      <c r="C1" s="16"/>
      <c r="D1" s="16"/>
      <c r="E1" s="16"/>
    </row>
    <row r="2" spans="1:6">
      <c r="A2" s="117"/>
      <c r="B2" s="16"/>
      <c r="C2" s="16"/>
      <c r="D2" s="16"/>
      <c r="E2" s="16"/>
    </row>
    <row r="3" spans="1:6">
      <c r="A3" s="16"/>
      <c r="B3" s="16"/>
      <c r="C3" s="16"/>
      <c r="D3" s="16"/>
      <c r="E3" s="16"/>
    </row>
    <row r="4" spans="1:6">
      <c r="A4" s="16"/>
      <c r="B4" s="16"/>
      <c r="C4" s="16"/>
      <c r="D4" s="16"/>
      <c r="E4" s="16"/>
    </row>
    <row r="5" spans="1:6" ht="14.1" customHeight="1">
      <c r="A5" s="108" t="s">
        <v>93</v>
      </c>
    </row>
    <row r="6" spans="1:6" ht="14.1" customHeight="1">
      <c r="A6" s="108" t="s">
        <v>94</v>
      </c>
      <c r="C6" s="175" t="str">
        <f>'BDI - PREENCHIMENTO'!C2:G2</f>
        <v>REFORMA DOS SANITÁRIOS DA PRAÇA</v>
      </c>
      <c r="D6" s="175"/>
      <c r="E6" s="175"/>
      <c r="F6" s="175"/>
    </row>
    <row r="7" spans="1:6" s="111" customFormat="1" ht="14.1" customHeight="1">
      <c r="A7" s="109" t="s">
        <v>95</v>
      </c>
      <c r="B7" s="110" t="str">
        <f>'BDI - PREENCHIMENTO'!C1</f>
        <v>Nova Esperança do Sul</v>
      </c>
      <c r="C7" s="111" t="s">
        <v>96</v>
      </c>
    </row>
    <row r="8" spans="1:6" ht="9.9499999999999993" customHeight="1"/>
    <row r="9" spans="1:6" ht="9.9499999999999993" customHeight="1" thickBot="1"/>
    <row r="10" spans="1:6" s="112" customFormat="1" ht="22.5" customHeight="1">
      <c r="B10" s="243" t="s">
        <v>97</v>
      </c>
      <c r="C10" s="244"/>
      <c r="D10" s="245"/>
    </row>
    <row r="11" spans="1:6" s="112" customFormat="1" ht="18" customHeight="1">
      <c r="B11" s="246" t="s">
        <v>98</v>
      </c>
      <c r="C11" s="247"/>
      <c r="D11" s="113">
        <f>'BDI - PREENCHIMENTO'!D20</f>
        <v>0</v>
      </c>
    </row>
    <row r="12" spans="1:6" s="112" customFormat="1" ht="18" customHeight="1">
      <c r="B12" s="246" t="s">
        <v>99</v>
      </c>
      <c r="C12" s="247"/>
      <c r="D12" s="113">
        <f>'BDI - PREENCHIMENTO'!D21</f>
        <v>0</v>
      </c>
    </row>
    <row r="13" spans="1:6" s="112" customFormat="1" ht="18" customHeight="1">
      <c r="B13" s="246" t="s">
        <v>100</v>
      </c>
      <c r="C13" s="247"/>
      <c r="D13" s="113">
        <f>'BDI - PREENCHIMENTO'!D22</f>
        <v>0</v>
      </c>
    </row>
    <row r="14" spans="1:6" s="112" customFormat="1" ht="18" customHeight="1">
      <c r="B14" s="246" t="s">
        <v>101</v>
      </c>
      <c r="C14" s="247"/>
      <c r="D14" s="113">
        <f>'BDI - PREENCHIMENTO'!D23</f>
        <v>0</v>
      </c>
    </row>
    <row r="15" spans="1:6" s="112" customFormat="1" ht="18" customHeight="1">
      <c r="B15" s="246" t="s">
        <v>102</v>
      </c>
      <c r="C15" s="247"/>
      <c r="D15" s="113">
        <f>'BDI - PREENCHIMENTO'!D24</f>
        <v>0</v>
      </c>
    </row>
    <row r="16" spans="1:6" s="112" customFormat="1" ht="18" customHeight="1">
      <c r="B16" s="246" t="s">
        <v>103</v>
      </c>
      <c r="C16" s="247"/>
      <c r="D16" s="250">
        <f>'BDI - PREENCHIMENTO'!AL27</f>
        <v>7.6499999999999999E-2</v>
      </c>
    </row>
    <row r="17" spans="1:4" s="112" customFormat="1" ht="18" customHeight="1">
      <c r="B17" s="114" t="s">
        <v>81</v>
      </c>
      <c r="C17" s="115">
        <f>'BDI - PREENCHIMENTO'!AL22</f>
        <v>0.65</v>
      </c>
      <c r="D17" s="251"/>
    </row>
    <row r="18" spans="1:4" s="112" customFormat="1" ht="18" customHeight="1">
      <c r="B18" s="114" t="s">
        <v>83</v>
      </c>
      <c r="C18" s="115">
        <f>'BDI - PREENCHIMENTO'!AL23</f>
        <v>3</v>
      </c>
      <c r="D18" s="251"/>
    </row>
    <row r="19" spans="1:4" s="112" customFormat="1" ht="18" customHeight="1">
      <c r="B19" s="114" t="str">
        <f>[1]Verificação!AK24</f>
        <v>ISSQN Lei Municipal 811/2003 (Código Tributário Municipal)</v>
      </c>
      <c r="C19" s="115">
        <f>'BDI - PREENCHIMENTO'!AL24</f>
        <v>4</v>
      </c>
      <c r="D19" s="251"/>
    </row>
    <row r="20" spans="1:4" s="112" customFormat="1" ht="28.5" customHeight="1">
      <c r="B20" s="114" t="s">
        <v>87</v>
      </c>
      <c r="C20" s="115">
        <f>'BDI - PREENCHIMENTO'!AL25</f>
        <v>0</v>
      </c>
      <c r="D20" s="252"/>
    </row>
    <row r="21" spans="1:4" s="112" customFormat="1" ht="20.100000000000001" customHeight="1" thickBot="1">
      <c r="B21" s="253" t="s">
        <v>104</v>
      </c>
      <c r="C21" s="254"/>
      <c r="D21" s="116">
        <f>'BDI - PREENCHIMENTO'!C33</f>
        <v>8.2837033026529561E-2</v>
      </c>
    </row>
    <row r="22" spans="1:4" ht="9.9499999999999993" customHeight="1"/>
    <row r="23" spans="1:4" ht="9.9499999999999993" customHeight="1"/>
    <row r="24" spans="1:4">
      <c r="B24" t="s">
        <v>105</v>
      </c>
    </row>
    <row r="30" spans="1:4" ht="12.75" customHeight="1">
      <c r="A30" s="248" t="s">
        <v>106</v>
      </c>
      <c r="B30" s="249" t="s">
        <v>107</v>
      </c>
      <c r="C30" s="249"/>
      <c r="D30" s="249"/>
    </row>
    <row r="31" spans="1:4">
      <c r="A31" s="248"/>
      <c r="B31" s="249"/>
      <c r="C31" s="249"/>
      <c r="D31" s="249"/>
    </row>
    <row r="32" spans="1:4" ht="18.75" customHeight="1">
      <c r="B32" s="249"/>
      <c r="C32" s="249"/>
      <c r="D32" s="249"/>
    </row>
    <row r="33" ht="9.9499999999999993" customHeight="1"/>
  </sheetData>
  <customSheetViews>
    <customSheetView guid="{F54EB5C1-7143-4B2D-8A5A-96B85C5272F2}">
      <selection activeCell="C6" sqref="C6:F6"/>
      <pageMargins left="0.511811024" right="0.511811024" top="0.78740157499999996" bottom="0.78740157499999996" header="0.31496062000000002" footer="0.31496062000000002"/>
      <pageSetup orientation="portrait" verticalDpi="0" r:id="rId1"/>
    </customSheetView>
  </customSheetViews>
  <mergeCells count="12">
    <mergeCell ref="A30:A31"/>
    <mergeCell ref="B30:D32"/>
    <mergeCell ref="B14:C14"/>
    <mergeCell ref="B15:C15"/>
    <mergeCell ref="B16:C16"/>
    <mergeCell ref="D16:D20"/>
    <mergeCell ref="B21:C21"/>
    <mergeCell ref="C6:F6"/>
    <mergeCell ref="B10:D10"/>
    <mergeCell ref="B11:C11"/>
    <mergeCell ref="B12:C12"/>
    <mergeCell ref="B13:C13"/>
  </mergeCells>
  <pageMargins left="0.511811024" right="0.511811024" top="0.78740157499999996" bottom="0.78740157499999996" header="0.31496062000000002" footer="0.31496062000000002"/>
  <pageSetup orientation="portrait" verticalDpi="0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Orçamento Modelo </vt:lpstr>
      <vt:lpstr>Cronograma Modelo</vt:lpstr>
      <vt:lpstr>BDI - PREENCHIMENTO</vt:lpstr>
      <vt:lpstr>BDI - Declaração modelo - imp.</vt:lpstr>
      <vt:lpstr>'Cronograma Modelo'!Area_de_impressao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</dc:creator>
  <cp:lastModifiedBy>ENGENHEIRO01  - Alan Pasini</cp:lastModifiedBy>
  <cp:revision>7</cp:revision>
  <cp:lastPrinted>2023-10-23T15:16:52Z</cp:lastPrinted>
  <dcterms:created xsi:type="dcterms:W3CDTF">2017-03-17T13:49:11Z</dcterms:created>
  <dcterms:modified xsi:type="dcterms:W3CDTF">2026-04-15T16:32:12Z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