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drawings/drawing3.xml" ContentType="application/vnd.openxmlformats-officedocument.drawing+xml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drawings/drawing2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Orçamento Modelo " sheetId="1" state="visible" r:id="rId3"/>
    <sheet name="Cronograma Modelo" sheetId="2" state="visible" r:id="rId4"/>
    <sheet name="BDI - PREENCHIMENTO" sheetId="3" state="visible" r:id="rId5"/>
    <sheet name="BDI - Declaração modelo - imp." sheetId="4" state="visible" r:id="rId6"/>
  </sheets>
  <externalReferences>
    <externalReference r:id="rId7"/>
  </externalReferences>
  <definedNames>
    <definedName function="false" hidden="false" localSheetId="1" name="_xlnm.Print_Area" vbProcedure="false">'Cronograma Modelo'!$A$1:$R$118</definedName>
    <definedName function="false" hidden="false" localSheetId="0" name="_xlnm.Print_Area" vbProcedure="false">'orçamento modelo '!#ref!</definedName>
    <definedName function="false" hidden="true" localSheetId="1" name="Z_F54EB5C1_7143_4B2D_8A5A_96B85C5272F2_.wvu.Cols" vbProcedure="false">'Cronograma Modelo'!$G:$G</definedName>
    <definedName function="false" hidden="true" localSheetId="1" name="Z_F54EB5C1_7143_4B2D_8A5A_96B85C5272F2_.wvu.PrintArea" vbProcedure="false">'Cronograma Modelo'!$A$1:$R$118</definedName>
    <definedName function="false" hidden="true" localSheetId="2" name="Z_F54EB5C1_7143_4B2D_8A5A_96B85C5272F2_.wvu.Cols" vbProcedure="false">'BDI - PREENCHIMENTO'!$J:$AJ,'BDI - PREENCHIMENTO'!$JF:$KF,'BDI - PREENCHIMENTO'!$TB:$UB,'BDI - PREENCHIMENTO'!$ACX:$ADX,'BDI - PREENCHIMENTO'!$AMT:$ANT,'BDI - PREENCHIMENTO'!$AWP:$AXP,'BDI - PREENCHIMENTO'!$BGL:$BHL,'BDI - PREENCHIMENTO'!$BQH:$BRH,'BDI - PREENCHIMENTO'!$CAD:$CBD,'BDI - PREENCHIMENTO'!$CJZ:$CKZ,'BDI - PREENCHIMENTO'!$CTV:$CUV,'BDI - PREENCHIMENTO'!$DDR:$DER,'BDI - PREENCHIMENTO'!$DNN:$DON,'BDI - PREENCHIMENTO'!$DXJ:$DYJ,'BDI - PREENCHIMENTO'!$EHF:$EIF,'BDI - PREENCHIMENTO'!$ERB:$ESB,'BDI - PREENCHIMENTO'!$FAX:$FBX,'BDI - PREENCHIMENTO'!$FKT:$FLT,'BDI - PREENCHIMENTO'!$FUP:$FVP,'BDI - PREENCHIMENTO'!$GEL:$GFL,'BDI - PREENCHIMENTO'!$GOH:$GPH,'BDI - PREENCHIMENTO'!$GYD:$GZD,'BDI - PREENCHIMENTO'!$HHZ:$HIZ,'BDI - PREENCHIMENTO'!$HRV:$HSV,'BDI - PREENCHIMENTO'!$IBR:$ICR,'BDI - PREENCHIMENTO'!$ILN:$IMN,'BDI - PREENCHIMENTO'!$IVJ:$IWJ,'BDI - PREENCHIMENTO'!$JFF:$JGF,'BDI - PREENCHIMENTO'!$JPB:$JQB,'BDI - PREENCHIMENTO'!$JYX:$JZX,'BDI - PREENCHIMENTO'!$KIT:$KJT,'BDI - PREENCHIMENTO'!$KSP:$KTP,'BDI - PREENCHIMENTO'!$LCL:$LDL,'BDI - PREENCHIMENTO'!$LMH:$LNH,'BDI - PREENCHIMENTO'!$LWD:$LXD,'BDI - PREENCHIMENTO'!$MFZ:$MGZ,'BDI - PREENCHIMENTO'!$MPV:$MQV,'BDI - PREENCHIMENTO'!$MZR:$NAR,'BDI - PREENCHIMENTO'!$NJN:$NKN,'BDI - PREENCHIMENTO'!$NTJ:$NUJ,'BDI - PREENCHIMENTO'!$ODF:$OEF,'BDI - PREENCHIMENTO'!$ONB:$OOB,'BDI - PREENCHIMENTO'!$OWX:$OXX,'BDI - PREENCHIMENTO'!$PGT:$PHT,'BDI - PREENCHIMENTO'!$PQP:$PRP,'BDI - PREENCHIMENTO'!$QAL:$QBL,'BDI - PREENCHIMENTO'!$QKH:$QLH,'BDI - PREENCHIMENTO'!$QUD:$QVD,'BDI - PREENCHIMENTO'!$RDZ:$REZ,'BDI - PREENCHIMENTO'!$RNV:$ROV,'BDI - PREENCHIMENTO'!$RXR:$RYR,'BDI - PREENCHIMENTO'!$SHN:$SIN,'BDI - PREENCHIMENTO'!$SRJ:$SSJ,'BDI - PREENCHIMENTO'!$TBF:$TCF,'BDI - PREENCHIMENTO'!$TLB:$TMB,'BDI - PREENCHIMENTO'!$TUX:$TVX,'BDI - PREENCHIMENTO'!$UET:$UFT,'BDI - PREENCHIMENTO'!$UOP:$UPP,'BDI - PREENCHIMENTO'!$UYL:$UZL,'BDI - PREENCHIMENTO'!$VIH:$VJH,'BDI - PREENCHIMENTO'!$VSD:$VTD,'BDI - PREENCHIMENTO'!$WBZ:$WCZ,'BDI - PREENCHIMENTO'!$WLV:$WMV,'BDI - PREENCHIMENTO'!$WVR:$WWR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ENGENHEIRO01  - Alan Pasini</author>
  </authors>
  <commentList>
    <comment ref="B12" authorId="0">
      <text>
        <r>
          <rPr>
            <sz val="10"/>
            <rFont val="Arial"/>
            <family val="2"/>
          </rPr>
          <t xml:space="preserve">INSERIR BDI
</t>
        </r>
      </text>
    </comment>
    <comment ref="B13" authorId="0">
      <text>
        <r>
          <rPr>
            <sz val="10"/>
            <rFont val="Arial"/>
            <family val="2"/>
          </rPr>
          <t xml:space="preserve">INSERIR BDI DIFERENCIADO
(MATERIAIS E EQUIPAMENTOS)
</t>
        </r>
      </text>
    </comment>
    <comment ref="K16" authorId="0">
      <text>
        <r>
          <rPr>
            <sz val="10"/>
            <rFont val="Arial"/>
            <family val="2"/>
          </rPr>
          <t xml:space="preserve">DEFINIR O  BDI</t>
        </r>
      </text>
    </comment>
  </commentList>
</comments>
</file>

<file path=xl/comments3.xml><?xml version="1.0" encoding="utf-8"?>
<comments xmlns="http://schemas.openxmlformats.org/spreadsheetml/2006/main" xmlns:xdr="http://schemas.openxmlformats.org/drawingml/2006/spreadsheetDrawing">
  <authors>
    <author>ENGENHEIRO01  - Alan Pasini</author>
    <author>Eduardo (r. 3449)</author>
    <author>Marcelo Fank</author>
  </authors>
  <commentList>
    <comment ref="D20" authorId="0">
      <text>
        <r>
          <rPr>
            <sz val="10"/>
            <rFont val="Arial"/>
            <family val="2"/>
          </rPr>
          <t xml:space="preserve">ENTRAR COM %</t>
        </r>
      </text>
    </comment>
    <comment ref="D21" authorId="0">
      <text>
        <r>
          <rPr>
            <sz val="10"/>
            <rFont val="Arial"/>
            <family val="2"/>
          </rPr>
          <t xml:space="preserve">ENTRAR COM %
</t>
        </r>
      </text>
    </comment>
    <comment ref="D22" authorId="0">
      <text>
        <r>
          <rPr>
            <sz val="10"/>
            <rFont val="Arial"/>
            <family val="2"/>
          </rPr>
          <t xml:space="preserve">ENTRAR COM %
</t>
        </r>
      </text>
    </comment>
    <comment ref="D23" authorId="0">
      <text>
        <r>
          <rPr>
            <sz val="10"/>
            <rFont val="Arial"/>
            <family val="2"/>
          </rPr>
          <t xml:space="preserve">ENTRAR COM %
</t>
        </r>
      </text>
    </comment>
    <comment ref="D24" authorId="0">
      <text>
        <r>
          <rPr>
            <sz val="10"/>
            <rFont val="Arial"/>
            <family val="2"/>
          </rPr>
          <t xml:space="preserve">ENTRAR COM %
</t>
        </r>
      </text>
    </comment>
    <comment ref="I1" authorId="2">
      <text>
        <r>
          <rPr>
            <sz val="10"/>
            <rFont val="Arial"/>
            <family val="2"/>
          </rPr>
          <t xml:space="preserve">Preencher nome do municípo e obras
</t>
        </r>
      </text>
    </comment>
    <comment ref="I7" authorId="2">
      <text>
        <r>
          <rPr>
            <sz val="10"/>
            <rFont val="Arial"/>
            <family val="2"/>
          </rPr>
          <t xml:space="preserve">Marcar um </t>
        </r>
        <r>
          <rPr>
            <b val="true"/>
            <sz val="11"/>
            <color rgb="FF000000"/>
            <rFont val="Tahoma"/>
            <family val="2"/>
            <charset val="1"/>
          </rPr>
          <t xml:space="preserve">"X"</t>
        </r>
        <r>
          <rPr>
            <sz val="11"/>
            <color rgb="FF000000"/>
            <rFont val="Tahoma"/>
            <family val="2"/>
            <charset val="1"/>
          </rPr>
          <t xml:space="preserve"> no tipo de tributação.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I12" authorId="2">
      <text>
        <r>
          <rPr>
            <sz val="10"/>
            <rFont val="Arial"/>
            <family val="2"/>
          </rPr>
          <t xml:space="preserve">Marcar um "</t>
        </r>
        <r>
          <rPr>
            <b val="true"/>
            <sz val="12"/>
            <color rgb="FF000000"/>
            <rFont val="Tahoma"/>
            <family val="2"/>
            <charset val="1"/>
          </rPr>
          <t xml:space="preserve">X</t>
        </r>
        <r>
          <rPr>
            <sz val="11"/>
            <color rgb="FF000000"/>
            <rFont val="Tahoma"/>
            <family val="2"/>
            <charset val="1"/>
          </rPr>
          <t xml:space="preserve">" no tipo de obra desejada.
OBS: Selecionar apenas uma alternativa.
</t>
        </r>
      </text>
    </comment>
    <comment ref="I18" authorId="2">
      <text>
        <r>
          <rPr>
            <sz val="10"/>
            <rFont val="Arial"/>
            <family val="2"/>
          </rPr>
          <t xml:space="preserve">Na coluna em amarelo, inserir dados
</t>
        </r>
      </text>
    </comment>
    <comment ref="AK21" authorId="1">
      <text>
        <r>
          <rPr>
            <sz val="10"/>
            <rFont val="Arial"/>
            <family val="2"/>
          </rPr>
          <t xml:space="preserve">Em geral os percentuais tributos aplicáveis são 0,65% para PIS e 3% para COFINS.
Para o ISS, deverão ser definidos pelo Tomador, através de declaração informativa, conforme legislação tributária municipal, a base de cálculo e, sobre esta, a respectiva alíquota do ISS, que será um percentual entre 2% e 5%.</t>
        </r>
      </text>
    </comment>
    <comment ref="AK24" authorId="1">
      <text>
        <r>
          <rPr>
            <sz val="10"/>
            <rFont val="Arial"/>
            <family val="2"/>
          </rPr>
          <t xml:space="preserve">É possível registrar entre parêntesis a Lei Municipal que dispõe sobre este tributo</t>
        </r>
      </text>
    </comment>
    <comment ref="AO12" authorId="0">
      <text>
        <r>
          <rPr>
            <sz val="10"/>
            <rFont val="Arial"/>
            <family val="2"/>
          </rPr>
          <t xml:space="preserve">NÃO É NECESSÁRIO APRESENTAR ESSA  MEMÓRIA DE CÁLCULO NA PROPOSTA.
</t>
        </r>
        <r>
          <rPr>
            <b val="true"/>
            <u val="single"/>
            <sz val="24"/>
            <color rgb="FF000000"/>
            <rFont val="Tahoma"/>
            <family val="2"/>
            <charset val="1"/>
          </rPr>
          <t xml:space="preserve">APENAS O RESUMO DA ABA SEGUINTE.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>Eduardo (r. 3449)</author>
    <author>Marcelo Fank</author>
  </authors>
  <commentList>
    <comment ref="B16" authorId="0">
      <text>
        <r>
          <rPr>
            <sz val="10"/>
            <rFont val="Arial"/>
            <family val="2"/>
          </rPr>
          <t xml:space="preserve">Em geral os percentuais tributos aplicáveis são 0,65% para PIS e 3% para COFINS.
Para o ISS, deverão ser definidos pelo Tomador, através de declaração informativa, conforme legislação tributária municipal, a base de cálculo e, sobre esta, a respectiva alíquota do ISS, que será um percentual entre 2% e 5%.</t>
        </r>
      </text>
    </comment>
    <comment ref="E2" authorId="1">
      <text>
        <r>
          <rPr>
            <sz val="10"/>
            <rFont val="Arial"/>
            <family val="2"/>
          </rPr>
          <t xml:space="preserve">ESPAÇO PARA CABEÇALHO 
</t>
        </r>
      </text>
    </comment>
  </commentList>
</comments>
</file>

<file path=xl/sharedStrings.xml><?xml version="1.0" encoding="utf-8"?>
<sst xmlns="http://schemas.openxmlformats.org/spreadsheetml/2006/main" count="208" uniqueCount="124">
  <si>
    <t xml:space="preserve">EDITAR APENAS CÉLULAS EM AZUL</t>
  </si>
  <si>
    <t xml:space="preserve">PLANILHA ORÇAMENTÁRIA - PROPOSTA</t>
  </si>
  <si>
    <t xml:space="preserve">*  UTILIZAR VALORES COM 2 CASAS DECIMAIS APÓS A VÍRGULA</t>
  </si>
  <si>
    <t xml:space="preserve">PROJETO: PAVIMENTAÇÃO - ESTRADA DE ACESSO LINHA 1</t>
  </si>
  <si>
    <t xml:space="preserve">MODALIDADE N°:</t>
  </si>
  <si>
    <t xml:space="preserve">XXX/ XX</t>
  </si>
  <si>
    <t xml:space="preserve">LOCAL: ESTRADA DA LINHA 1, NOVA ESPERANÇA DO SUL/RS</t>
  </si>
  <si>
    <t xml:space="preserve">BDI :</t>
  </si>
  <si>
    <t xml:space="preserve">BDI DIF.:</t>
  </si>
  <si>
    <t xml:space="preserve">DATA: </t>
  </si>
  <si>
    <t xml:space="preserve">ITEM</t>
  </si>
  <si>
    <t xml:space="preserve">REF.</t>
  </si>
  <si>
    <t xml:space="preserve">COD.</t>
  </si>
  <si>
    <t xml:space="preserve">DESCRIÇÃO</t>
  </si>
  <si>
    <t xml:space="preserve">UNIDADE</t>
  </si>
  <si>
    <t xml:space="preserve">QUANT.</t>
  </si>
  <si>
    <t xml:space="preserve">VALOR UNIT.</t>
  </si>
  <si>
    <t xml:space="preserve">VALOR UNIT. +BDI</t>
  </si>
  <si>
    <t xml:space="preserve">TOTAL</t>
  </si>
  <si>
    <t xml:space="preserve">TOTAL + BDI</t>
  </si>
  <si>
    <t xml:space="preserve">BDI</t>
  </si>
  <si>
    <t xml:space="preserve">1.0</t>
  </si>
  <si>
    <t xml:space="preserve">SERVIÇOS PRELIMINARES</t>
  </si>
  <si>
    <t xml:space="preserve">1.1</t>
  </si>
  <si>
    <t xml:space="preserve">SINAPI</t>
  </si>
  <si>
    <t xml:space="preserve">FORNECIMENTO E INSTALAÇÃO DE PLACA DE OBRA COM
CHAPA GALVANIZADA E ESTRUTURA DE MADEIRA.
AF_03/2022_PS</t>
  </si>
  <si>
    <t xml:space="preserve">M2</t>
  </si>
  <si>
    <t xml:space="preserve">2.0</t>
  </si>
  <si>
    <t xml:space="preserve">PAVIMENTAÇÃO COM BRITA GRADUADA</t>
  </si>
  <si>
    <t xml:space="preserve">2.1</t>
  </si>
  <si>
    <t xml:space="preserve">COT.</t>
  </si>
  <si>
    <t xml:space="preserve">PEDRA BRITADA N° 1 POSTO NA OBRA</t>
  </si>
  <si>
    <t xml:space="preserve">M3</t>
  </si>
  <si>
    <t xml:space="preserve">Empresa</t>
  </si>
  <si>
    <t xml:space="preserve">Resp. Legal</t>
  </si>
  <si>
    <t xml:space="preserve">Documento - n°</t>
  </si>
  <si>
    <t xml:space="preserve">Cargo –  nº CPF</t>
  </si>
  <si>
    <t xml:space="preserve">*  SELECIONAR A PAGINA OU PAGINAS PARA IMPRESSÃO</t>
  </si>
  <si>
    <t xml:space="preserve">CRONOGRAMA FÍSICO FINANCEIRO</t>
  </si>
  <si>
    <t xml:space="preserve">PAGINA 1</t>
  </si>
  <si>
    <t xml:space="preserve">PREVISTO</t>
  </si>
  <si>
    <t xml:space="preserve">MÊS 1</t>
  </si>
  <si>
    <t xml:space="preserve">MÊS 2</t>
  </si>
  <si>
    <t xml:space="preserve">MÊS 3</t>
  </si>
  <si>
    <t xml:space="preserve">MÊS 4</t>
  </si>
  <si>
    <t xml:space="preserve">%</t>
  </si>
  <si>
    <t xml:space="preserve">VALOR</t>
  </si>
  <si>
    <t xml:space="preserve"> %</t>
  </si>
  <si>
    <t xml:space="preserve">ACUMULADO</t>
  </si>
  <si>
    <t xml:space="preserve">Cargo – nº CPF</t>
  </si>
  <si>
    <t xml:space="preserve">PAGINA 2</t>
  </si>
  <si>
    <t xml:space="preserve">MÊS 5</t>
  </si>
  <si>
    <t xml:space="preserve">MÊS 6</t>
  </si>
  <si>
    <t xml:space="preserve">MÊS 7</t>
  </si>
  <si>
    <t xml:space="preserve">MÊS 8</t>
  </si>
  <si>
    <t xml:space="preserve">Resp. Téc.</t>
  </si>
  <si>
    <t xml:space="preserve">Cargo - n° registro</t>
  </si>
  <si>
    <t xml:space="preserve">PAGINA 3</t>
  </si>
  <si>
    <t xml:space="preserve">MÊS 9</t>
  </si>
  <si>
    <t xml:space="preserve">MÊS 10</t>
  </si>
  <si>
    <t xml:space="preserve">MÊS 11</t>
  </si>
  <si>
    <t xml:space="preserve">MÊS 12</t>
  </si>
  <si>
    <t xml:space="preserve">Município</t>
  </si>
  <si>
    <t xml:space="preserve">Nova Esperança do Sul</t>
  </si>
  <si>
    <t xml:space="preserve">Obra:</t>
  </si>
  <si>
    <t xml:space="preserve">PAVIMENTAÇÃO - ESTRADA DE ACESSO LINHA 1</t>
  </si>
  <si>
    <t xml:space="preserve">CÁLCULO B.D.I. (NOVA REGRA)</t>
  </si>
  <si>
    <t xml:space="preserve">ADM</t>
  </si>
  <si>
    <t xml:space="preserve">SEGURO E GARANTIA</t>
  </si>
  <si>
    <t xml:space="preserve">RISCO</t>
  </si>
  <si>
    <t xml:space="preserve">DESPESAS</t>
  </si>
  <si>
    <t xml:space="preserve">LUCRO</t>
  </si>
  <si>
    <t xml:space="preserve">1 Q</t>
  </si>
  <si>
    <t xml:space="preserve">MEDIO</t>
  </si>
  <si>
    <t xml:space="preserve">3 Q</t>
  </si>
  <si>
    <t xml:space="preserve">ONERADO</t>
  </si>
  <si>
    <t xml:space="preserve">x</t>
  </si>
  <si>
    <t xml:space="preserve">Considerada tributação integral</t>
  </si>
  <si>
    <t xml:space="preserve">DESONERADO</t>
  </si>
  <si>
    <t xml:space="preserve">Reduzido 2% da tributação para enquadrar</t>
  </si>
  <si>
    <t xml:space="preserve">CONSTRUÇÃO DE EDIFÍCIOS</t>
  </si>
  <si>
    <t xml:space="preserve">TIPO DE OBRA</t>
  </si>
  <si>
    <t xml:space="preserve">X</t>
  </si>
  <si>
    <t xml:space="preserve">CONSTRUÇÃO DE RODOVIAS E FERROVIAS</t>
  </si>
  <si>
    <t xml:space="preserve">CONSTRUÇÃO DE REDES DE ABASTECIMENTO DE ÁGUA, COLETA DE ESGOTO E CONSTRUÇÕES CORRELATAS</t>
  </si>
  <si>
    <t xml:space="preserve">CONSTRUÇÃO E MANUTENÇÃO DE ESTAÇÕES E REDES DE DISTRIBUIÇÃO DE ENERGIA ELÉTRICA</t>
  </si>
  <si>
    <t xml:space="preserve">OBRAS PORTUÁRIAS, MARÍTIMAS E FLUVIAIS</t>
  </si>
  <si>
    <t xml:space="preserve">FORNECIMENTO DE MATERIAIS E EQUIPAMENTOS</t>
  </si>
  <si>
    <t xml:space="preserve">CÁLCULO DO BDI</t>
  </si>
  <si>
    <t xml:space="preserve">VALORES BASE</t>
  </si>
  <si>
    <t xml:space="preserve">1 QUARTIL</t>
  </si>
  <si>
    <t xml:space="preserve">MÉDIO</t>
  </si>
  <si>
    <t xml:space="preserve">3 QUARTIL</t>
  </si>
  <si>
    <t xml:space="preserve">Administração Central</t>
  </si>
  <si>
    <t xml:space="preserve">Seguro e Garantia</t>
  </si>
  <si>
    <t xml:space="preserve">TRIBUTOS</t>
  </si>
  <si>
    <t xml:space="preserve">Risco</t>
  </si>
  <si>
    <t xml:space="preserve">PIS </t>
  </si>
  <si>
    <t xml:space="preserve">Despesas Financeiras</t>
  </si>
  <si>
    <t xml:space="preserve">COFINS</t>
  </si>
  <si>
    <t xml:space="preserve">Lucro </t>
  </si>
  <si>
    <t xml:space="preserve">ISSQN Lei Municipal 811/2003 (Código Tributário Municipal)</t>
  </si>
  <si>
    <t xml:space="preserve">Tributos (Preencher quadro ao lado)</t>
  </si>
  <si>
    <t xml:space="preserve">Sobre receita bruta
(caso da desoneração) </t>
  </si>
  <si>
    <t xml:space="preserve">VERIFICAÇÃO</t>
  </si>
  <si>
    <t xml:space="preserve">LIMITE MÍNIMO BDI</t>
  </si>
  <si>
    <t xml:space="preserve">LIMITE MÁXIMO BDI</t>
  </si>
  <si>
    <t xml:space="preserve">BDI CALCULADO</t>
  </si>
  <si>
    <t xml:space="preserve">PLANILHA NÃO HOMOLOGADA PELA CAIXA ECONÔMICA FEDERAL</t>
  </si>
  <si>
    <t xml:space="preserve">Declaramos, para devidos fins, que a composição analítica do BDI utilizada na </t>
  </si>
  <si>
    <t xml:space="preserve">Planilha Orçamentária proposta para a obra</t>
  </si>
  <si>
    <t xml:space="preserve">na cidade de</t>
  </si>
  <si>
    <t xml:space="preserve">/ RS, foi:</t>
  </si>
  <si>
    <t xml:space="preserve">Composição Analítica BDI</t>
  </si>
  <si>
    <t xml:space="preserve">Administração Central (AC)</t>
  </si>
  <si>
    <t xml:space="preserve">Seguro e Garantia (S + G)</t>
  </si>
  <si>
    <t xml:space="preserve">Risco (R) </t>
  </si>
  <si>
    <t xml:space="preserve">Despesas Financeiras (DF)</t>
  </si>
  <si>
    <t xml:space="preserve">Lucro (L)</t>
  </si>
  <si>
    <t xml:space="preserve">Tributos ( I ) </t>
  </si>
  <si>
    <t xml:space="preserve">BDI total</t>
  </si>
  <si>
    <t xml:space="preserve">Fórmula Acórdão 2622/2013 – TCU:</t>
  </si>
  <si>
    <t xml:space="preserve">OBS:</t>
  </si>
  <si>
    <t xml:space="preserve">O detalhamento de encargos sociais atende ao estabelecido no SINAPI - RS para mão-de-obra horista e mensalista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</si>
</sst>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_-&quot;R$ &quot;* #,##0.00_-;&quot;-R$ &quot;* #,##0.00_-;_-&quot;R$ &quot;* \-??_-;_-@_-"/>
    <numFmt numFmtId="166" formatCode="0%"/>
    <numFmt numFmtId="167" formatCode="_(* #,##0.00_);_(* \(#,##0.00\);_(* \-??_);_(@_)"/>
    <numFmt numFmtId="168" formatCode="0.00%"/>
    <numFmt numFmtId="169" formatCode="d/m/yyyy"/>
    <numFmt numFmtId="170" formatCode="0"/>
    <numFmt numFmtId="171" formatCode="_-[$R$-416]\ * #,##0.00_-;\-[$R$-416]\ * #,##0.00_-;_-[$R$-416]\ * \-??_-;_-@_-"/>
    <numFmt numFmtId="172" formatCode="0.00"/>
    <numFmt numFmtId="173" formatCode="_-&quot;R$ &quot;* #,##0.00_-;&quot;-R$ &quot;* #,##0.00_-;_-&quot;R$ &quot;* \-??_-;_-@_-"/>
    <numFmt numFmtId="174" formatCode="0.0000"/>
  </numFmts>
  <fonts count="3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color theme="1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0"/>
      <name val="Arial"/>
      <family val="2"/>
      <charset val="1"/>
    </font>
    <font>
      <sz val="9"/>
      <name val="Arial"/>
      <family val="2"/>
      <charset val="1"/>
    </font>
    <font>
      <sz val="8"/>
      <name val="Arial"/>
      <family val="2"/>
      <charset val="1"/>
    </font>
    <font>
      <sz val="10"/>
      <name val="Arial"/>
      <family val="2"/>
    </font>
    <font>
      <sz val="9"/>
      <color rgb="FF000000"/>
      <name val="Tahoma"/>
      <family val="2"/>
      <charset val="1"/>
    </font>
    <font>
      <sz val="11"/>
      <color theme="1"/>
      <name val="Calibri"/>
      <family val="0"/>
    </font>
    <font>
      <sz val="9"/>
      <color rgb="FF000000"/>
      <name val="Calibri"/>
      <family val="2"/>
      <charset val="1"/>
    </font>
    <font>
      <b val="true"/>
      <sz val="14"/>
      <name val="Franklin Gothic Demi"/>
      <family val="2"/>
      <charset val="1"/>
    </font>
    <font>
      <sz val="12"/>
      <name val="Franklin Gothic Demi"/>
      <family val="2"/>
      <charset val="1"/>
    </font>
    <font>
      <i val="true"/>
      <sz val="10"/>
      <name val="Arial"/>
      <family val="2"/>
      <charset val="1"/>
    </font>
    <font>
      <b val="true"/>
      <sz val="12"/>
      <name val="Arial"/>
      <family val="2"/>
      <charset val="1"/>
    </font>
    <font>
      <sz val="10"/>
      <name val="Franklin Gothic Demi"/>
      <family val="2"/>
      <charset val="1"/>
    </font>
    <font>
      <b val="true"/>
      <sz val="11"/>
      <name val="Arial"/>
      <family val="2"/>
      <charset val="1"/>
    </font>
    <font>
      <sz val="10"/>
      <color rgb="FF333333"/>
      <name val="Franklin Gothic Demi"/>
      <family val="2"/>
      <charset val="1"/>
    </font>
    <font>
      <sz val="11"/>
      <color rgb="FF333333"/>
      <name val="Franklin Gothic Heavy"/>
      <family val="2"/>
      <charset val="1"/>
    </font>
    <font>
      <b val="true"/>
      <sz val="12"/>
      <name val="Franklin Gothic Demi"/>
      <family val="2"/>
      <charset val="1"/>
    </font>
    <font>
      <sz val="9"/>
      <color rgb="FF333333"/>
      <name val="Arial"/>
      <family val="2"/>
      <charset val="1"/>
    </font>
    <font>
      <sz val="12"/>
      <name val="Arial"/>
      <family val="2"/>
      <charset val="1"/>
    </font>
    <font>
      <b val="true"/>
      <sz val="11"/>
      <color rgb="FF000000"/>
      <name val="Tahoma"/>
      <family val="2"/>
      <charset val="1"/>
    </font>
    <font>
      <sz val="11"/>
      <color rgb="FF000000"/>
      <name val="Tahoma"/>
      <family val="2"/>
      <charset val="1"/>
    </font>
    <font>
      <b val="true"/>
      <sz val="12"/>
      <color rgb="FF000000"/>
      <name val="Tahoma"/>
      <family val="2"/>
      <charset val="1"/>
    </font>
    <font>
      <b val="true"/>
      <u val="single"/>
      <sz val="24"/>
      <color rgb="FF000000"/>
      <name val="Tahoma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4" tint="0.7999"/>
        <bgColor rgb="FFD7E4BD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45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hair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ck"/>
      <right style="thick"/>
      <top style="thick"/>
      <bottom style="thick"/>
      <diagonal/>
    </border>
  </borders>
  <cellStyleXfs count="2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false">
      <alignment horizontal="general" vertical="bottom" textRotation="0" wrapText="false" indent="0" shrinkToFit="false"/>
    </xf>
    <xf numFmtId="167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0" fillId="2" borderId="2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0" fillId="2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0" xfId="0" applyFont="false" applyBorder="true" applyAlignment="true" applyProtection="true">
      <alignment horizontal="left" vertical="bottom" textRotation="0" wrapText="false" indent="0" shrinkToFit="false"/>
      <protection locked="false" hidden="false"/>
    </xf>
    <xf numFmtId="164" fontId="0" fillId="2" borderId="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0" xfId="19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9" fontId="0" fillId="2" borderId="7" xfId="0" applyFont="false" applyBorder="true" applyAlignment="true" applyProtection="true">
      <alignment horizontal="left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3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3" borderId="1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7" fillId="3" borderId="1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2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3" borderId="1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9" fillId="3" borderId="1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3" borderId="12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3" borderId="13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3" borderId="14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3" borderId="1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3" borderId="1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1" fontId="7" fillId="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0" fillId="0" borderId="1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9" fillId="0" borderId="10" xfId="2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10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4" fillId="0" borderId="10" xf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72" fontId="0" fillId="0" borderId="1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0" fillId="0" borderId="1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3" borderId="12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3" borderId="13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3" borderId="15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1" fontId="7" fillId="3" borderId="1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2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3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3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3" borderId="1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true" applyProtection="true">
      <alignment horizontal="left" vertical="bottom" textRotation="0" wrapText="false" indent="0" shrinkToFit="false"/>
      <protection locked="false" hidden="false"/>
    </xf>
    <xf numFmtId="173" fontId="0" fillId="0" borderId="1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0" fillId="0" borderId="1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0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72" fontId="0" fillId="3" borderId="1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14" fillId="3" borderId="1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2" fontId="0" fillId="3" borderId="1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2" fontId="0" fillId="3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73" fontId="0" fillId="3" borderId="1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left" vertical="bottom" textRotation="0" wrapText="false" indent="0" shrinkToFit="false"/>
      <protection locked="false" hidden="false"/>
    </xf>
    <xf numFmtId="164" fontId="0" fillId="0" borderId="1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3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9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8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5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8" xfId="0" applyFont="true" applyBorder="true" applyAlignment="true" applyProtection="false">
      <alignment horizontal="left" vertical="center" textRotation="0" wrapText="false" indent="3" shrinkToFit="false"/>
      <protection locked="true" hidden="false"/>
    </xf>
    <xf numFmtId="164" fontId="0" fillId="4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4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4" borderId="2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4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20" xfId="0" applyFont="true" applyBorder="true" applyAlignment="true" applyProtection="false">
      <alignment horizontal="left" vertical="center" textRotation="0" wrapText="false" indent="3" shrinkToFit="false"/>
      <protection locked="true" hidden="false"/>
    </xf>
    <xf numFmtId="164" fontId="0" fillId="4" borderId="2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4" borderId="2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4" borderId="2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4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3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3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4" borderId="1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4" borderId="3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3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4" borderId="3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4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4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2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3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36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3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3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4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3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4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4" borderId="4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4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4" borderId="19" xfId="19" applyFont="true" applyBorder="true" applyAlignment="true" applyProtection="true">
      <alignment horizontal="right" vertical="bottom" textRotation="0" wrapText="false" indent="1" shrinkToFit="false"/>
      <protection locked="true" hidden="false"/>
    </xf>
    <xf numFmtId="168" fontId="9" fillId="4" borderId="41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4" borderId="4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4" borderId="19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4" borderId="34" xfId="19" applyFont="true" applyBorder="true" applyAlignment="true" applyProtection="true">
      <alignment horizontal="right" vertical="bottom" textRotation="0" wrapText="false" indent="1" shrinkToFit="false"/>
      <protection locked="true" hidden="false"/>
    </xf>
    <xf numFmtId="168" fontId="9" fillId="4" borderId="15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4" borderId="1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4" borderId="34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4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4" borderId="34" xfId="0" applyFont="fals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9" fillId="4" borderId="4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4" borderId="4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4" borderId="21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4" borderId="3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21" fillId="4" borderId="0" xfId="19" applyFont="true" applyBorder="true" applyAlignment="true" applyProtection="true">
      <alignment horizontal="left" vertical="bottom" textRotation="0" wrapText="false" indent="1" shrinkToFit="false"/>
      <protection locked="true" hidden="false"/>
    </xf>
    <xf numFmtId="168" fontId="22" fillId="4" borderId="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8" fillId="4" borderId="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4" borderId="3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2" fontId="0" fillId="4" borderId="34" xfId="0" applyFont="fals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3" fillId="4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8" fillId="4" borderId="21" xfId="19" applyFont="true" applyBorder="true" applyAlignment="true" applyProtection="true">
      <alignment horizontal="right" vertical="bottom" textRotation="0" wrapText="false" indent="1" shrinkToFit="false"/>
      <protection locked="true" hidden="false"/>
    </xf>
    <xf numFmtId="168" fontId="21" fillId="4" borderId="0" xfId="19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8" fontId="24" fillId="4" borderId="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4" borderId="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4" borderId="3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0" borderId="2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4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19" xfId="0" applyFont="false" applyBorder="true" applyAlignment="true" applyProtection="false">
      <alignment horizontal="left" vertical="center" textRotation="0" wrapText="true" indent="1" shrinkToFit="false"/>
      <protection locked="true" hidden="false"/>
    </xf>
    <xf numFmtId="164" fontId="19" fillId="4" borderId="3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4" borderId="34" xfId="19" applyFont="true" applyBorder="true" applyAlignment="true" applyProtection="true">
      <alignment horizontal="left" vertical="bottom" textRotation="0" wrapText="false" indent="1" shrinkToFit="false"/>
      <protection locked="true" hidden="false"/>
    </xf>
    <xf numFmtId="164" fontId="19" fillId="4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5" fillId="4" borderId="2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18" fillId="4" borderId="4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0" fillId="0" borderId="7" xfId="0" applyFont="fals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4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0" fillId="0" borderId="3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2" fontId="0" fillId="0" borderId="1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4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4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1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Normal 3" xfId="22"/>
    <cellStyle name="Porcentagem 2" xfId="23"/>
    <cellStyle name="Separador de milhares 2" xfId="24"/>
  </cellStyles>
  <dxfs count="12">
    <dxf>
      <fill>
        <patternFill>
          <bgColor rgb="FFC0C0C0"/>
        </patternFill>
      </fill>
      <border diagonalUp="false" diagonalDown="false">
        <left style="thin"/>
        <right/>
        <top style="thin"/>
        <bottom style="thin"/>
        <diagonal/>
      </border>
    </dxf>
    <dxf>
      <font>
        <b val="1"/>
        <i val="1"/>
      </font>
      <fill>
        <patternFill>
          <bgColor rgb="FFFFFFFF"/>
        </patternFill>
      </fill>
    </dxf>
    <dxf>
      <font>
        <b val="1"/>
        <i val="1"/>
      </font>
      <fill>
        <patternFill>
          <bgColor rgb="FFFFFFFF"/>
        </patternFill>
      </fill>
    </dxf>
    <dxf>
      <font>
        <b val="1"/>
        <i val="1"/>
      </font>
      <fill>
        <patternFill>
          <bgColor rgb="FFFFFFFF"/>
        </patternFill>
      </fill>
    </dxf>
    <dxf>
      <fill>
        <patternFill>
          <bgColor rgb="FFC0C0C0"/>
        </patternFill>
      </fill>
      <border diagonalUp="false" diagonalDown="false">
        <left/>
        <right style="thin"/>
        <top style="thin"/>
        <bottom style="thin"/>
        <diagonal/>
      </border>
    </dxf>
    <dxf>
      <fill>
        <patternFill>
          <bgColor rgb="FFC0C0C0"/>
        </patternFill>
      </fill>
      <border diagonalUp="false" diagonalDown="false">
        <left style="thin"/>
        <right/>
        <top style="thin"/>
        <bottom style="thin"/>
        <diagonal/>
      </border>
    </dxf>
    <dxf>
      <fill>
        <patternFill>
          <bgColor rgb="FFC0C0C0"/>
        </patternFill>
      </fill>
      <border diagonalUp="false" diagonalDown="false">
        <left/>
        <right style="thin"/>
        <top style="thin"/>
        <bottom style="thin"/>
        <diagonal/>
      </border>
    </dxf>
    <dxf>
      <fill>
        <patternFill>
          <bgColor rgb="FFC0C0C0"/>
        </patternFill>
      </fill>
      <border diagonalUp="false" diagonalDown="false">
        <left style="thin"/>
        <right style="thin"/>
        <top style="thin"/>
        <bottom style="thin"/>
        <diagonal/>
      </border>
    </dxf>
    <dxf>
      <fill>
        <patternFill>
          <bgColor rgb="FFC0C0C0"/>
        </patternFill>
      </fill>
      <border diagonalUp="false" diagonalDown="false">
        <left style="thin"/>
        <right style="thin"/>
        <top style="thin"/>
        <bottom style="thin"/>
        <diagonal/>
      </border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externalLink" Target="externalLinks/externalLink1.xml"/><Relationship Id="rId8" Type="http://schemas.openxmlformats.org/officeDocument/2006/relationships/sharedStrings" Target="sharedStrings.xml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514440</xdr:colOff>
      <xdr:row>0</xdr:row>
      <xdr:rowOff>38160</xdr:rowOff>
    </xdr:from>
    <xdr:to>
      <xdr:col>3</xdr:col>
      <xdr:colOff>257040</xdr:colOff>
      <xdr:row>5</xdr:row>
      <xdr:rowOff>133200</xdr:rowOff>
    </xdr:to>
    <xdr:sp>
      <xdr:nvSpPr>
        <xdr:cNvPr id="1" name="CaixaDeTexto 2"/>
        <xdr:cNvSpPr/>
      </xdr:nvSpPr>
      <xdr:spPr>
        <a:xfrm>
          <a:off x="514440" y="38160"/>
          <a:ext cx="1584720" cy="1180800"/>
        </a:xfrm>
        <a:prstGeom prst="rect">
          <a:avLst/>
        </a:prstGeom>
        <a:solidFill>
          <a:srgbClr val="DCE6F2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/>
        <a:fillRef idx="0"/>
        <a:effectRef idx="0"/>
        <a:fontRef idx="minor"/>
      </xdr:style>
      <xdr:txBody>
        <a:bodyPr vertOverflow="clip" lIns="90000" tIns="45000" rIns="90000" bIns="45000" anchor="ctr">
          <a:noAutofit/>
        </a:bodyPr>
        <a:p>
          <a:pPr algn="ctr">
            <a:lnSpc>
              <a:spcPct val="100000"/>
            </a:lnSpc>
          </a:pPr>
          <a:r>
            <a:rPr lang="pt-BR" sz="1100" b="0" u="none" strike="noStrike">
              <a:solidFill>
                <a:schemeClr val="dk1"/>
              </a:solidFill>
              <a:effectLst/>
              <a:uFillTx/>
              <a:latin typeface="Calibri"/>
            </a:rPr>
            <a:t>INSERIR LOGO</a:t>
          </a:r>
          <a:endParaRPr lang="pt-BR" sz="1100" b="0" u="none" strike="noStrike">
            <a:effectLst/>
            <a:uFillTx/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371520</xdr:colOff>
      <xdr:row>0</xdr:row>
      <xdr:rowOff>38160</xdr:rowOff>
    </xdr:from>
    <xdr:to>
      <xdr:col>2</xdr:col>
      <xdr:colOff>361800</xdr:colOff>
      <xdr:row>4</xdr:row>
      <xdr:rowOff>135720</xdr:rowOff>
    </xdr:to>
    <xdr:sp>
      <xdr:nvSpPr>
        <xdr:cNvPr id="2" name="CaixaDeTexto 1"/>
        <xdr:cNvSpPr/>
      </xdr:nvSpPr>
      <xdr:spPr>
        <a:xfrm>
          <a:off x="371520" y="38160"/>
          <a:ext cx="1218240" cy="919080"/>
        </a:xfrm>
        <a:prstGeom prst="rect">
          <a:avLst/>
        </a:prstGeom>
        <a:solidFill>
          <a:srgbClr val="DCE6F2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/>
        <a:fillRef idx="0"/>
        <a:effectRef idx="0"/>
        <a:fontRef idx="minor"/>
      </xdr:style>
      <xdr:txBody>
        <a:bodyPr vertOverflow="clip" lIns="90000" tIns="45000" rIns="90000" bIns="45000" anchor="ctr">
          <a:noAutofit/>
        </a:bodyPr>
        <a:p>
          <a:pPr algn="ctr">
            <a:lnSpc>
              <a:spcPct val="100000"/>
            </a:lnSpc>
          </a:pPr>
          <a:r>
            <a:rPr lang="pt-BR" sz="1100" b="0" u="none" strike="noStrike">
              <a:solidFill>
                <a:schemeClr val="dk1"/>
              </a:solidFill>
              <a:effectLst/>
              <a:uFillTx/>
              <a:latin typeface="Calibri"/>
            </a:rPr>
            <a:t>INSERIR LOGO</a:t>
          </a:r>
          <a:endParaRPr lang="pt-BR" sz="11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0</xdr:col>
      <xdr:colOff>371520</xdr:colOff>
      <xdr:row>40</xdr:row>
      <xdr:rowOff>38160</xdr:rowOff>
    </xdr:from>
    <xdr:to>
      <xdr:col>2</xdr:col>
      <xdr:colOff>361800</xdr:colOff>
      <xdr:row>44</xdr:row>
      <xdr:rowOff>135720</xdr:rowOff>
    </xdr:to>
    <xdr:sp>
      <xdr:nvSpPr>
        <xdr:cNvPr id="3" name="CaixaDeTexto 2"/>
        <xdr:cNvSpPr/>
      </xdr:nvSpPr>
      <xdr:spPr>
        <a:xfrm>
          <a:off x="371520" y="7717680"/>
          <a:ext cx="1218240" cy="919440"/>
        </a:xfrm>
        <a:prstGeom prst="rect">
          <a:avLst/>
        </a:prstGeom>
        <a:solidFill>
          <a:srgbClr val="DCE6F2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/>
        <a:fillRef idx="0"/>
        <a:effectRef idx="0"/>
        <a:fontRef idx="minor"/>
      </xdr:style>
      <xdr:txBody>
        <a:bodyPr vertOverflow="clip" lIns="90000" tIns="45000" rIns="90000" bIns="45000" anchor="ctr">
          <a:noAutofit/>
        </a:bodyPr>
        <a:p>
          <a:pPr algn="ctr">
            <a:lnSpc>
              <a:spcPct val="100000"/>
            </a:lnSpc>
          </a:pPr>
          <a:r>
            <a:rPr lang="pt-BR" sz="1100" b="0" u="none" strike="noStrike">
              <a:solidFill>
                <a:schemeClr val="dk1"/>
              </a:solidFill>
              <a:effectLst/>
              <a:uFillTx/>
              <a:latin typeface="Calibri"/>
            </a:rPr>
            <a:t>INSERIR LOGO</a:t>
          </a:r>
          <a:endParaRPr lang="pt-BR" sz="11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0</xdr:col>
      <xdr:colOff>371520</xdr:colOff>
      <xdr:row>80</xdr:row>
      <xdr:rowOff>38160</xdr:rowOff>
    </xdr:from>
    <xdr:to>
      <xdr:col>2</xdr:col>
      <xdr:colOff>361800</xdr:colOff>
      <xdr:row>84</xdr:row>
      <xdr:rowOff>135720</xdr:rowOff>
    </xdr:to>
    <xdr:sp>
      <xdr:nvSpPr>
        <xdr:cNvPr id="4" name="CaixaDeTexto 3"/>
        <xdr:cNvSpPr/>
      </xdr:nvSpPr>
      <xdr:spPr>
        <a:xfrm>
          <a:off x="371520" y="15397560"/>
          <a:ext cx="1218240" cy="919080"/>
        </a:xfrm>
        <a:prstGeom prst="rect">
          <a:avLst/>
        </a:prstGeom>
        <a:solidFill>
          <a:srgbClr val="DCE6F2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/>
        <a:fillRef idx="0"/>
        <a:effectRef idx="0"/>
        <a:fontRef idx="minor"/>
      </xdr:style>
      <xdr:txBody>
        <a:bodyPr vertOverflow="clip" lIns="90000" tIns="45000" rIns="90000" bIns="45000" anchor="ctr">
          <a:noAutofit/>
        </a:bodyPr>
        <a:p>
          <a:pPr algn="ctr">
            <a:lnSpc>
              <a:spcPct val="100000"/>
            </a:lnSpc>
          </a:pPr>
          <a:r>
            <a:rPr lang="pt-BR" sz="1100" b="0" u="none" strike="noStrike">
              <a:solidFill>
                <a:schemeClr val="dk1"/>
              </a:solidFill>
              <a:effectLst/>
              <a:uFillTx/>
              <a:latin typeface="Calibri"/>
            </a:rPr>
            <a:t>INSERIR LOGO</a:t>
          </a:r>
          <a:endParaRPr lang="pt-BR" sz="1100" b="0" u="none" strike="noStrike">
            <a:effectLst/>
            <a:uFillTx/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28440</xdr:colOff>
      <xdr:row>24</xdr:row>
      <xdr:rowOff>189000</xdr:rowOff>
    </xdr:from>
    <xdr:to>
      <xdr:col>2</xdr:col>
      <xdr:colOff>564480</xdr:colOff>
      <xdr:row>28</xdr:row>
      <xdr:rowOff>64440</xdr:rowOff>
    </xdr:to>
    <xdr:pic>
      <xdr:nvPicPr>
        <xdr:cNvPr id="5" name="Picture 1"/>
        <xdr:cNvPicPr/>
      </xdr:nvPicPr>
      <xdr:blipFill>
        <a:blip r:embed="rId1"/>
        <a:stretch/>
      </xdr:blipFill>
      <xdr:spPr>
        <a:xfrm>
          <a:off x="974520" y="5104080"/>
          <a:ext cx="2418840" cy="637200"/>
        </a:xfrm>
        <a:prstGeom prst="rect">
          <a:avLst/>
        </a:prstGeom>
        <a:noFill/>
        <a:ln w="1">
          <a:noFill/>
        </a:ln>
      </xdr:spPr>
    </xdr:pic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../../Obras/ENG.%20ALAN/ANEXOS/BDI/BDI%20-%20DESONERADO%20-%20com%20declaracao_Edificacaos.xls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erificação"/>
      <sheetName val="Declaração Modelo - IMPRIMIR"/>
    </sheetNames>
    <sheetDataSet>
      <sheetData sheetId="0">
        <row r="24">
          <cell r="AK24" t="str">
            <v>ISSQN Lei Municipal 811/2003 (Código Tributário Municipal)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2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3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F00"/>
    <pageSetUpPr fitToPage="false"/>
  </sheetPr>
  <dimension ref="A1:R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20" activeCellId="0" sqref="M20"/>
    </sheetView>
  </sheetViews>
  <sheetFormatPr defaultColWidth="8.6796875" defaultRowHeight="15" customHeight="false" zeroHeight="false" outlineLevelRow="0" outlineLevelCol="0"/>
  <cols>
    <col collapsed="false" customWidth="true" hidden="false" outlineLevel="0" max="4" min="4" style="0" width="53"/>
    <col collapsed="false" customWidth="true" hidden="false" outlineLevel="0" max="5" min="5" style="0" width="9.14"/>
    <col collapsed="false" customWidth="true" hidden="false" outlineLevel="0" max="6" min="6" style="0" width="12.15"/>
    <col collapsed="false" customWidth="true" hidden="false" outlineLevel="0" max="8" min="7" style="0" width="12.71"/>
    <col collapsed="false" customWidth="true" hidden="false" outlineLevel="0" max="10" min="9" style="0" width="16.71"/>
    <col collapsed="false" customWidth="true" hidden="false" outlineLevel="0" max="12" min="12" style="0" width="14.29"/>
    <col collapsed="false" customWidth="true" hidden="false" outlineLevel="0" max="14" min="14" style="0" width="5.86"/>
    <col collapsed="false" customWidth="true" hidden="false" outlineLevel="0" max="15" min="15" style="0" width="15.71"/>
  </cols>
  <sheetData>
    <row r="1" customFormat="false" ht="15" hidden="false" customHeight="false" outlineLevel="0" collapsed="false">
      <c r="A1" s="1"/>
      <c r="B1" s="2"/>
      <c r="C1" s="2"/>
      <c r="D1" s="2"/>
      <c r="E1" s="2"/>
      <c r="F1" s="2"/>
      <c r="G1" s="2"/>
      <c r="H1" s="2"/>
      <c r="I1" s="2"/>
      <c r="J1" s="3"/>
    </row>
    <row r="2" customFormat="false" ht="23.25" hidden="false" customHeight="true" outlineLevel="0" collapsed="false">
      <c r="A2" s="4"/>
      <c r="B2" s="5"/>
      <c r="C2" s="5"/>
      <c r="D2" s="6"/>
      <c r="E2" s="6"/>
      <c r="F2" s="6"/>
      <c r="G2" s="6"/>
      <c r="H2" s="6"/>
      <c r="I2" s="6"/>
      <c r="J2" s="7"/>
    </row>
    <row r="3" customFormat="false" ht="17.25" hidden="false" customHeight="true" outlineLevel="0" collapsed="false">
      <c r="A3" s="4"/>
      <c r="B3" s="5"/>
      <c r="C3" s="5"/>
      <c r="D3" s="6"/>
      <c r="E3" s="6"/>
      <c r="F3" s="6"/>
      <c r="G3" s="6"/>
      <c r="H3" s="6"/>
      <c r="I3" s="6"/>
      <c r="J3" s="7"/>
    </row>
    <row r="4" customFormat="false" ht="15" hidden="false" customHeight="false" outlineLevel="0" collapsed="false">
      <c r="A4" s="4"/>
      <c r="B4" s="5"/>
      <c r="C4" s="5"/>
      <c r="D4" s="6"/>
      <c r="E4" s="6"/>
      <c r="F4" s="6"/>
      <c r="G4" s="6"/>
      <c r="H4" s="6"/>
      <c r="I4" s="6"/>
      <c r="J4" s="7"/>
    </row>
    <row r="5" customFormat="false" ht="15" hidden="false" customHeight="false" outlineLevel="0" collapsed="false">
      <c r="A5" s="4"/>
      <c r="B5" s="5"/>
      <c r="C5" s="5"/>
      <c r="D5" s="5"/>
      <c r="E5" s="5"/>
      <c r="F5" s="5"/>
      <c r="G5" s="5"/>
      <c r="H5" s="5"/>
      <c r="I5" s="5"/>
      <c r="J5" s="7"/>
    </row>
    <row r="6" customFormat="false" ht="15" hidden="false" customHeight="false" outlineLevel="0" collapsed="false">
      <c r="A6" s="8"/>
      <c r="B6" s="9"/>
      <c r="C6" s="9"/>
      <c r="D6" s="9"/>
      <c r="E6" s="9"/>
      <c r="F6" s="9"/>
      <c r="G6" s="9"/>
      <c r="H6" s="9"/>
      <c r="I6" s="9"/>
      <c r="J6" s="10"/>
      <c r="M6" s="11"/>
      <c r="N6" s="12" t="s">
        <v>0</v>
      </c>
      <c r="O6" s="12"/>
      <c r="P6" s="12"/>
      <c r="Q6" s="12"/>
      <c r="R6" s="12"/>
    </row>
    <row r="7" customFormat="false" ht="21" hidden="false" customHeight="true" outlineLevel="0" collapsed="false">
      <c r="A7" s="13" t="s">
        <v>1</v>
      </c>
      <c r="B7" s="13"/>
      <c r="C7" s="13"/>
      <c r="D7" s="13"/>
      <c r="E7" s="13"/>
      <c r="F7" s="13"/>
      <c r="G7" s="13"/>
      <c r="H7" s="13"/>
      <c r="I7" s="13"/>
      <c r="J7" s="13"/>
    </row>
    <row r="8" customFormat="false" ht="15" hidden="false" customHeight="false" outlineLevel="0" collapsed="false">
      <c r="A8" s="13"/>
      <c r="B8" s="13"/>
      <c r="C8" s="13"/>
      <c r="D8" s="13"/>
      <c r="E8" s="13"/>
      <c r="F8" s="13"/>
      <c r="G8" s="13"/>
      <c r="H8" s="13"/>
      <c r="I8" s="13"/>
      <c r="J8" s="13"/>
      <c r="M8" s="0" t="s">
        <v>2</v>
      </c>
    </row>
    <row r="9" customFormat="false" ht="15" hidden="false" customHeight="true" outlineLevel="0" collapsed="false">
      <c r="A9" s="14" t="s">
        <v>3</v>
      </c>
      <c r="B9" s="14"/>
      <c r="C9" s="14"/>
      <c r="D9" s="14"/>
      <c r="E9" s="14"/>
      <c r="F9" s="14"/>
      <c r="G9" s="15" t="s">
        <v>4</v>
      </c>
      <c r="H9" s="15"/>
      <c r="I9" s="16" t="s">
        <v>5</v>
      </c>
      <c r="J9" s="3"/>
    </row>
    <row r="10" customFormat="false" ht="15" hidden="false" customHeight="false" outlineLevel="0" collapsed="false">
      <c r="A10" s="14"/>
      <c r="B10" s="14"/>
      <c r="C10" s="14"/>
      <c r="D10" s="14"/>
      <c r="E10" s="14"/>
      <c r="F10" s="14"/>
      <c r="G10" s="17"/>
      <c r="H10" s="17"/>
      <c r="I10" s="18"/>
      <c r="J10" s="7"/>
    </row>
    <row r="11" customFormat="false" ht="15" hidden="false" customHeight="false" outlineLevel="0" collapsed="false">
      <c r="A11" s="4" t="s">
        <v>6</v>
      </c>
      <c r="B11" s="5"/>
      <c r="C11" s="5"/>
      <c r="D11" s="5"/>
      <c r="E11" s="5"/>
      <c r="F11" s="5"/>
      <c r="G11" s="5"/>
      <c r="H11" s="5"/>
      <c r="I11" s="5"/>
      <c r="J11" s="7"/>
    </row>
    <row r="12" customFormat="false" ht="15" hidden="false" customHeight="false" outlineLevel="0" collapsed="false">
      <c r="A12" s="4" t="s">
        <v>7</v>
      </c>
      <c r="B12" s="19" t="n">
        <v>0.24</v>
      </c>
      <c r="E12" s="5"/>
      <c r="F12" s="5"/>
      <c r="G12" s="5"/>
      <c r="H12" s="5"/>
      <c r="I12" s="5"/>
      <c r="J12" s="7"/>
    </row>
    <row r="13" customFormat="false" ht="15" hidden="false" customHeight="false" outlineLevel="0" collapsed="false">
      <c r="A13" s="5" t="s">
        <v>8</v>
      </c>
      <c r="B13" s="19" t="n">
        <v>0.14</v>
      </c>
      <c r="C13" s="5"/>
      <c r="E13" s="5"/>
      <c r="F13" s="5"/>
      <c r="G13" s="5"/>
      <c r="H13" s="5"/>
      <c r="I13" s="5"/>
      <c r="J13" s="7"/>
    </row>
    <row r="14" customFormat="false" ht="15" hidden="false" customHeight="false" outlineLevel="0" collapsed="false">
      <c r="A14" s="8" t="s">
        <v>9</v>
      </c>
      <c r="B14" s="20"/>
      <c r="C14" s="20"/>
      <c r="D14" s="21"/>
      <c r="E14" s="9"/>
      <c r="F14" s="9"/>
      <c r="G14" s="9"/>
      <c r="H14" s="9"/>
      <c r="I14" s="9"/>
      <c r="J14" s="10"/>
    </row>
    <row r="15" customFormat="false" ht="15" hidden="false" customHeight="false" outlineLevel="0" collapsed="false">
      <c r="A15" s="22"/>
      <c r="B15" s="22"/>
      <c r="C15" s="22"/>
      <c r="D15" s="22"/>
      <c r="E15" s="22"/>
      <c r="F15" s="22"/>
      <c r="G15" s="22"/>
      <c r="H15" s="22"/>
      <c r="I15" s="22"/>
      <c r="J15" s="22"/>
    </row>
    <row r="16" customFormat="false" ht="30.75" hidden="false" customHeight="true" outlineLevel="0" collapsed="false">
      <c r="A16" s="23" t="s">
        <v>10</v>
      </c>
      <c r="B16" s="23" t="s">
        <v>11</v>
      </c>
      <c r="C16" s="23" t="s">
        <v>12</v>
      </c>
      <c r="D16" s="24" t="s">
        <v>13</v>
      </c>
      <c r="E16" s="23" t="s">
        <v>14</v>
      </c>
      <c r="F16" s="23" t="s">
        <v>15</v>
      </c>
      <c r="G16" s="23" t="s">
        <v>16</v>
      </c>
      <c r="H16" s="25" t="s">
        <v>17</v>
      </c>
      <c r="I16" s="25" t="s">
        <v>18</v>
      </c>
      <c r="J16" s="23" t="s">
        <v>19</v>
      </c>
      <c r="K16" s="26" t="s">
        <v>20</v>
      </c>
      <c r="L16" s="27"/>
      <c r="M16" s="27"/>
      <c r="N16" s="27"/>
    </row>
    <row r="17" customFormat="false" ht="15.75" hidden="false" customHeight="true" outlineLevel="0" collapsed="false">
      <c r="A17" s="24" t="s">
        <v>21</v>
      </c>
      <c r="B17" s="28"/>
      <c r="C17" s="29"/>
      <c r="D17" s="30" t="s">
        <v>22</v>
      </c>
      <c r="E17" s="31"/>
      <c r="F17" s="32"/>
      <c r="G17" s="33"/>
      <c r="H17" s="34"/>
      <c r="I17" s="35" t="n">
        <f aca="false">I18</f>
        <v>0</v>
      </c>
      <c r="J17" s="35" t="n">
        <f aca="false">J18</f>
        <v>0</v>
      </c>
      <c r="K17" s="27"/>
      <c r="L17" s="27"/>
      <c r="M17" s="27"/>
      <c r="N17" s="27"/>
    </row>
    <row r="18" customFormat="false" ht="44.25" hidden="false" customHeight="true" outlineLevel="0" collapsed="false">
      <c r="A18" s="36" t="s">
        <v>23</v>
      </c>
      <c r="B18" s="37" t="s">
        <v>24</v>
      </c>
      <c r="C18" s="38" t="n">
        <v>103689</v>
      </c>
      <c r="D18" s="39" t="s">
        <v>25</v>
      </c>
      <c r="E18" s="40" t="s">
        <v>26</v>
      </c>
      <c r="F18" s="40" t="n">
        <v>4</v>
      </c>
      <c r="G18" s="41"/>
      <c r="H18" s="42" t="n">
        <f aca="false">ROUND(G18*(1+K18),2)</f>
        <v>0</v>
      </c>
      <c r="I18" s="43" t="n">
        <f aca="false">ROUND(G18*F18,2)</f>
        <v>0</v>
      </c>
      <c r="J18" s="43" t="n">
        <f aca="false">ROUND(F18*H18,2)</f>
        <v>0</v>
      </c>
      <c r="K18" s="44" t="n">
        <v>0.24</v>
      </c>
      <c r="L18" s="27"/>
      <c r="M18" s="27"/>
      <c r="N18" s="27"/>
    </row>
    <row r="19" customFormat="false" ht="15" hidden="false" customHeight="true" outlineLevel="0" collapsed="false">
      <c r="A19" s="24" t="s">
        <v>27</v>
      </c>
      <c r="B19" s="28"/>
      <c r="C19" s="29"/>
      <c r="D19" s="30" t="s">
        <v>28</v>
      </c>
      <c r="E19" s="31"/>
      <c r="F19" s="45"/>
      <c r="G19" s="33"/>
      <c r="H19" s="34"/>
      <c r="I19" s="35" t="n">
        <f aca="false">SUM(I20)</f>
        <v>0</v>
      </c>
      <c r="J19" s="35" t="n">
        <f aca="false">SUM(J20)</f>
        <v>0</v>
      </c>
      <c r="K19" s="27"/>
      <c r="L19" s="27"/>
      <c r="N19" s="27"/>
    </row>
    <row r="20" customFormat="false" ht="33.75" hidden="false" customHeight="true" outlineLevel="0" collapsed="false">
      <c r="A20" s="36" t="s">
        <v>29</v>
      </c>
      <c r="B20" s="37" t="s">
        <v>30</v>
      </c>
      <c r="C20" s="38" t="n">
        <v>1</v>
      </c>
      <c r="D20" s="39" t="s">
        <v>31</v>
      </c>
      <c r="E20" s="40" t="s">
        <v>32</v>
      </c>
      <c r="F20" s="40" t="n">
        <v>1200</v>
      </c>
      <c r="G20" s="41"/>
      <c r="H20" s="42" t="n">
        <f aca="false">ROUND(G20*(1+K20),2)</f>
        <v>0</v>
      </c>
      <c r="I20" s="43" t="n">
        <f aca="false">ROUND(G20*F20,2)</f>
        <v>0</v>
      </c>
      <c r="J20" s="43" t="n">
        <f aca="false">ROUND(F20*H20,2)</f>
        <v>0</v>
      </c>
      <c r="K20" s="44" t="n">
        <v>0.14</v>
      </c>
      <c r="L20" s="46"/>
      <c r="M20" s="47"/>
    </row>
    <row r="21" customFormat="false" ht="18" hidden="false" customHeight="true" outlineLevel="0" collapsed="false">
      <c r="A21" s="48" t="s">
        <v>18</v>
      </c>
      <c r="B21" s="49"/>
      <c r="C21" s="49"/>
      <c r="D21" s="49"/>
      <c r="E21" s="49"/>
      <c r="F21" s="49"/>
      <c r="G21" s="49"/>
      <c r="H21" s="50"/>
      <c r="I21" s="51" t="n">
        <f aca="false">I17+I19</f>
        <v>0</v>
      </c>
      <c r="J21" s="51" t="n">
        <f aca="false">J17+J19</f>
        <v>0</v>
      </c>
    </row>
    <row r="22" customFormat="false" ht="15" hidden="false" customHeight="false" outlineLevel="0" collapsed="false">
      <c r="A22" s="22"/>
      <c r="B22" s="22"/>
      <c r="C22" s="22"/>
      <c r="D22" s="22"/>
      <c r="E22" s="22"/>
      <c r="F22" s="22"/>
      <c r="G22" s="22"/>
      <c r="H22" s="22"/>
      <c r="I22" s="22"/>
      <c r="J22" s="22"/>
    </row>
    <row r="23" customFormat="false" ht="15" hidden="false" customHeight="false" outlineLevel="0" collapsed="false">
      <c r="A23" s="22"/>
      <c r="B23" s="22"/>
      <c r="C23" s="22"/>
      <c r="D23" s="22"/>
      <c r="E23" s="22"/>
      <c r="F23" s="22"/>
      <c r="G23" s="22"/>
      <c r="H23" s="22"/>
      <c r="I23" s="22"/>
      <c r="J23" s="22"/>
    </row>
    <row r="24" customFormat="false" ht="15" hidden="false" customHeight="false" outlineLevel="0" collapsed="false">
      <c r="A24" s="22"/>
      <c r="B24" s="22"/>
      <c r="C24" s="22"/>
      <c r="D24" s="22"/>
      <c r="E24" s="22"/>
      <c r="F24" s="22"/>
      <c r="G24" s="22"/>
      <c r="H24" s="22"/>
      <c r="I24" s="22"/>
      <c r="J24" s="22"/>
    </row>
    <row r="25" customFormat="false" ht="15" hidden="false" customHeight="false" outlineLevel="0" collapsed="false">
      <c r="A25" s="22"/>
      <c r="B25" s="22"/>
      <c r="C25" s="22"/>
      <c r="D25" s="22"/>
      <c r="E25" s="22"/>
      <c r="F25" s="22"/>
      <c r="G25" s="22"/>
      <c r="H25" s="22"/>
      <c r="I25" s="22"/>
      <c r="J25" s="22"/>
    </row>
    <row r="26" customFormat="false" ht="15" hidden="false" customHeight="false" outlineLevel="0" collapsed="false">
      <c r="A26" s="22"/>
      <c r="B26" s="9"/>
      <c r="C26" s="9"/>
      <c r="D26" s="9"/>
      <c r="E26" s="22"/>
      <c r="F26" s="22"/>
      <c r="G26" s="9"/>
      <c r="H26" s="9"/>
      <c r="I26" s="9"/>
      <c r="J26" s="9"/>
    </row>
    <row r="27" customFormat="false" ht="15" hidden="false" customHeight="false" outlineLevel="0" collapsed="false">
      <c r="A27" s="22"/>
      <c r="B27" s="52" t="s">
        <v>33</v>
      </c>
      <c r="C27" s="52"/>
      <c r="D27" s="52"/>
      <c r="E27" s="22"/>
      <c r="F27" s="22"/>
      <c r="G27" s="52" t="s">
        <v>34</v>
      </c>
      <c r="H27" s="52"/>
      <c r="I27" s="52"/>
      <c r="J27" s="52"/>
    </row>
    <row r="28" customFormat="false" ht="15" hidden="false" customHeight="false" outlineLevel="0" collapsed="false">
      <c r="A28" s="22"/>
      <c r="B28" s="53" t="s">
        <v>35</v>
      </c>
      <c r="C28" s="53"/>
      <c r="D28" s="53"/>
      <c r="E28" s="22"/>
      <c r="F28" s="22"/>
      <c r="G28" s="53" t="s">
        <v>36</v>
      </c>
      <c r="H28" s="53"/>
      <c r="I28" s="53"/>
      <c r="J28" s="53"/>
    </row>
  </sheetData>
  <mergeCells count="11">
    <mergeCell ref="D2:I2"/>
    <mergeCell ref="D3:I3"/>
    <mergeCell ref="D4:I4"/>
    <mergeCell ref="N6:R6"/>
    <mergeCell ref="A7:J8"/>
    <mergeCell ref="A9:F10"/>
    <mergeCell ref="G9:H9"/>
    <mergeCell ref="B27:D27"/>
    <mergeCell ref="G27:J27"/>
    <mergeCell ref="B28:D28"/>
    <mergeCell ref="G28:J28"/>
  </mergeCells>
  <dataValidations count="1">
    <dataValidation allowBlank="true" errorStyle="stop" operator="between" showDropDown="false" showErrorMessage="true" showInputMessage="true" sqref="K18 K20" type="list">
      <formula1>$B$12:$B$13</formula1>
      <formula2>0</formula2>
    </dataValidation>
  </dataValidation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6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D7E4BD"/>
    <pageSetUpPr fitToPage="false"/>
  </sheetPr>
  <dimension ref="A1:Z118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P16" activeCellId="0" sqref="P16"/>
    </sheetView>
  </sheetViews>
  <sheetFormatPr defaultColWidth="8.6796875" defaultRowHeight="15" customHeight="false" zeroHeight="false" outlineLevelRow="0" outlineLevelCol="0"/>
  <cols>
    <col collapsed="false" customWidth="true" hidden="false" outlineLevel="0" max="6" min="6" style="0" width="8.86"/>
    <col collapsed="false" customWidth="true" hidden="true" outlineLevel="0" max="7" min="7" style="0" width="9.14"/>
    <col collapsed="false" customWidth="true" hidden="false" outlineLevel="0" max="9" min="9" style="0" width="14.29"/>
    <col collapsed="false" customWidth="true" hidden="false" outlineLevel="0" max="10" min="10" style="0" width="9.71"/>
    <col collapsed="false" customWidth="true" hidden="false" outlineLevel="0" max="11" min="11" style="0" width="14.71"/>
    <col collapsed="false" customWidth="true" hidden="false" outlineLevel="0" max="12" min="12" style="0" width="9.71"/>
    <col collapsed="false" customWidth="true" hidden="false" outlineLevel="0" max="13" min="13" style="0" width="14.71"/>
    <col collapsed="false" customWidth="true" hidden="false" outlineLevel="0" max="14" min="14" style="0" width="9.71"/>
    <col collapsed="false" customWidth="true" hidden="false" outlineLevel="0" max="15" min="15" style="0" width="14.71"/>
    <col collapsed="false" customWidth="true" hidden="false" outlineLevel="0" max="16" min="16" style="0" width="9.71"/>
    <col collapsed="false" customWidth="true" hidden="false" outlineLevel="0" max="17" min="17" style="0" width="14.71"/>
    <col collapsed="false" customWidth="true" hidden="false" outlineLevel="0" max="18" min="18" style="0" width="2"/>
  </cols>
  <sheetData>
    <row r="1" customFormat="false" ht="15" hidden="false" customHeight="false" outlineLevel="0" collapsed="false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 customFormat="false" ht="19.7" hidden="false" customHeight="false" outlineLevel="0" collapsed="false">
      <c r="A2" s="4"/>
      <c r="B2" s="5"/>
      <c r="C2" s="5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22"/>
      <c r="P2" s="22"/>
      <c r="Q2" s="7"/>
    </row>
    <row r="3" customFormat="false" ht="15" hidden="false" customHeight="false" outlineLevel="0" collapsed="false">
      <c r="A3" s="4"/>
      <c r="B3" s="5"/>
      <c r="C3" s="5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22"/>
      <c r="P3" s="22"/>
      <c r="Q3" s="7"/>
    </row>
    <row r="4" customFormat="false" ht="15" hidden="false" customHeight="false" outlineLevel="0" collapsed="false">
      <c r="A4" s="4"/>
      <c r="B4" s="5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22"/>
      <c r="P4" s="22"/>
      <c r="Q4" s="7"/>
      <c r="U4" s="0" t="s">
        <v>37</v>
      </c>
    </row>
    <row r="5" customFormat="false" ht="15" hidden="false" customHeight="false" outlineLevel="0" collapsed="false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0"/>
    </row>
    <row r="6" customFormat="false" ht="15" hidden="false" customHeight="false" outlineLevel="0" collapsed="false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U6" s="11"/>
      <c r="V6" s="12" t="s">
        <v>0</v>
      </c>
      <c r="W6" s="12"/>
      <c r="X6" s="12"/>
      <c r="Y6" s="12"/>
      <c r="Z6" s="12"/>
    </row>
    <row r="7" customFormat="false" ht="15" hidden="false" customHeight="false" outlineLevel="0" collapsed="false">
      <c r="A7" s="55" t="s">
        <v>38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</row>
    <row r="8" customFormat="false" ht="15" hidden="false" customHeight="false" outlineLevel="0" collapsed="false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</row>
    <row r="9" customFormat="false" ht="15" hidden="false" customHeight="false" outlineLevel="0" collapsed="false">
      <c r="A9" s="56" t="str">
        <f aca="false">'Orçamento Modelo '!A9:F10</f>
        <v>PROJETO: PAVIMENTAÇÃO - ESTRADA DE ACESSO LINHA 1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15" t="s">
        <v>4</v>
      </c>
      <c r="M9" s="15"/>
      <c r="N9" s="15" t="s">
        <v>5</v>
      </c>
      <c r="O9" s="15"/>
      <c r="P9" s="2"/>
      <c r="Q9" s="3"/>
    </row>
    <row r="10" customFormat="false" ht="15" hidden="false" customHeight="false" outlineLevel="0" collapsed="false">
      <c r="A10" s="58" t="str">
        <f aca="false">'Orçamento Modelo '!A11</f>
        <v>LOCAL: ESTRADA DA LINHA 1, NOVA ESPERANÇA DO SUL/RS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7"/>
    </row>
    <row r="11" customFormat="false" ht="15" hidden="false" customHeight="false" outlineLevel="0" collapsed="false">
      <c r="A11" s="59" t="s">
        <v>9</v>
      </c>
      <c r="B11" s="60"/>
      <c r="C11" s="60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0"/>
    </row>
    <row r="12" customFormat="false" ht="15" hidden="false" customHeight="false" outlineLevel="0" collapsed="false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22"/>
      <c r="N12" s="22"/>
      <c r="O12" s="22"/>
      <c r="P12" s="22"/>
      <c r="Q12" s="22"/>
      <c r="U12" s="61" t="s">
        <v>39</v>
      </c>
      <c r="V12" s="61"/>
      <c r="W12" s="61"/>
      <c r="X12" s="61"/>
    </row>
    <row r="13" customFormat="false" ht="15" hidden="false" customHeight="false" outlineLevel="0" collapsed="false">
      <c r="A13" s="62"/>
      <c r="B13" s="63"/>
      <c r="C13" s="63"/>
      <c r="D13" s="63"/>
      <c r="E13" s="63"/>
      <c r="F13" s="63"/>
      <c r="G13" s="63"/>
      <c r="H13" s="64" t="s">
        <v>40</v>
      </c>
      <c r="I13" s="64"/>
      <c r="J13" s="64" t="s">
        <v>41</v>
      </c>
      <c r="K13" s="64"/>
      <c r="L13" s="64" t="s">
        <v>42</v>
      </c>
      <c r="M13" s="64"/>
      <c r="N13" s="64" t="s">
        <v>43</v>
      </c>
      <c r="O13" s="64"/>
      <c r="P13" s="64" t="s">
        <v>44</v>
      </c>
      <c r="Q13" s="64"/>
      <c r="U13" s="61"/>
      <c r="V13" s="61"/>
      <c r="W13" s="61"/>
      <c r="X13" s="61"/>
    </row>
    <row r="14" customFormat="false" ht="15" hidden="false" customHeight="false" outlineLevel="0" collapsed="false">
      <c r="A14" s="65" t="s">
        <v>10</v>
      </c>
      <c r="B14" s="66" t="s">
        <v>13</v>
      </c>
      <c r="C14" s="66"/>
      <c r="D14" s="66"/>
      <c r="E14" s="66"/>
      <c r="F14" s="66"/>
      <c r="G14" s="66"/>
      <c r="H14" s="64" t="s">
        <v>45</v>
      </c>
      <c r="I14" s="64" t="s">
        <v>46</v>
      </c>
      <c r="J14" s="64" t="s">
        <v>47</v>
      </c>
      <c r="K14" s="64" t="s">
        <v>46</v>
      </c>
      <c r="L14" s="64" t="s">
        <v>45</v>
      </c>
      <c r="M14" s="64" t="s">
        <v>46</v>
      </c>
      <c r="N14" s="64" t="s">
        <v>45</v>
      </c>
      <c r="O14" s="64" t="s">
        <v>46</v>
      </c>
      <c r="P14" s="64" t="s">
        <v>45</v>
      </c>
      <c r="Q14" s="64" t="s">
        <v>46</v>
      </c>
      <c r="U14" s="61"/>
      <c r="V14" s="61"/>
      <c r="W14" s="61"/>
      <c r="X14" s="61"/>
    </row>
    <row r="15" customFormat="false" ht="15" hidden="false" customHeight="false" outlineLevel="0" collapsed="false">
      <c r="A15" s="67" t="n">
        <v>1</v>
      </c>
      <c r="B15" s="68" t="str">
        <f aca="false">'Orçamento Modelo '!D17</f>
        <v>SERVIÇOS PRELIMINARES</v>
      </c>
      <c r="C15" s="68"/>
      <c r="D15" s="68"/>
      <c r="E15" s="68"/>
      <c r="F15" s="68"/>
      <c r="G15" s="68"/>
      <c r="H15" s="42" t="e">
        <f aca="false">(I15*100)/I$31</f>
        <v>#DIV/0!</v>
      </c>
      <c r="I15" s="69" t="n">
        <f aca="false">'Orçamento Modelo '!J17</f>
        <v>0</v>
      </c>
      <c r="J15" s="70"/>
      <c r="K15" s="71" t="n">
        <f aca="false">ROUND(I15*J15/100,2)</f>
        <v>0</v>
      </c>
      <c r="L15" s="70"/>
      <c r="M15" s="71" t="n">
        <f aca="false">ROUND(I15*L15/100,2)</f>
        <v>0</v>
      </c>
      <c r="N15" s="70"/>
      <c r="O15" s="71" t="n">
        <f aca="false">ROUND(I15*N15/100,2)</f>
        <v>0</v>
      </c>
      <c r="P15" s="70"/>
      <c r="Q15" s="71" t="n">
        <f aca="false">ROUND(I15*P15/100,2)</f>
        <v>0</v>
      </c>
    </row>
    <row r="16" customFormat="false" ht="15" hidden="false" customHeight="false" outlineLevel="0" collapsed="false">
      <c r="A16" s="72" t="n">
        <v>2</v>
      </c>
      <c r="B16" s="68" t="str">
        <f aca="false">'Orçamento Modelo '!D19</f>
        <v>PAVIMENTAÇÃO COM BRITA GRADUADA</v>
      </c>
      <c r="C16" s="68"/>
      <c r="D16" s="68"/>
      <c r="E16" s="68"/>
      <c r="F16" s="68"/>
      <c r="G16" s="68"/>
      <c r="H16" s="42" t="e">
        <f aca="false">(I16*100)/I$31</f>
        <v>#DIV/0!</v>
      </c>
      <c r="I16" s="69" t="n">
        <f aca="false">'Orçamento Modelo '!J19</f>
        <v>0</v>
      </c>
      <c r="J16" s="70"/>
      <c r="K16" s="71" t="n">
        <f aca="false">ROUND(I16*J16/100,2)</f>
        <v>0</v>
      </c>
      <c r="L16" s="70"/>
      <c r="M16" s="71" t="n">
        <f aca="false">ROUND(I16*L16/100,2)</f>
        <v>0</v>
      </c>
      <c r="N16" s="70"/>
      <c r="O16" s="71" t="n">
        <f aca="false">ROUND(I16*N16/100,2)</f>
        <v>0</v>
      </c>
      <c r="P16" s="70"/>
      <c r="Q16" s="71" t="n">
        <f aca="false">ROUND(I16*P16/100,2)</f>
        <v>0</v>
      </c>
    </row>
    <row r="17" customFormat="false" ht="15" hidden="false" customHeight="false" outlineLevel="0" collapsed="false">
      <c r="A17" s="72" t="n">
        <v>3</v>
      </c>
      <c r="B17" s="68"/>
      <c r="C17" s="68"/>
      <c r="D17" s="68"/>
      <c r="E17" s="68"/>
      <c r="F17" s="68"/>
      <c r="G17" s="68"/>
      <c r="H17" s="42"/>
      <c r="I17" s="69"/>
      <c r="J17" s="70"/>
      <c r="K17" s="71"/>
      <c r="L17" s="70"/>
      <c r="M17" s="71"/>
      <c r="N17" s="70"/>
      <c r="O17" s="71"/>
      <c r="P17" s="70"/>
      <c r="Q17" s="71"/>
    </row>
    <row r="18" customFormat="false" ht="15" hidden="false" customHeight="false" outlineLevel="0" collapsed="false">
      <c r="A18" s="72" t="n">
        <v>4</v>
      </c>
      <c r="B18" s="68"/>
      <c r="C18" s="68"/>
      <c r="D18" s="68"/>
      <c r="E18" s="68"/>
      <c r="F18" s="68"/>
      <c r="G18" s="68"/>
      <c r="H18" s="42"/>
      <c r="I18" s="69"/>
      <c r="J18" s="70"/>
      <c r="K18" s="71"/>
      <c r="L18" s="70"/>
      <c r="M18" s="71"/>
      <c r="N18" s="70"/>
      <c r="O18" s="71"/>
      <c r="P18" s="70"/>
      <c r="Q18" s="71"/>
    </row>
    <row r="19" customFormat="false" ht="15" hidden="false" customHeight="false" outlineLevel="0" collapsed="false">
      <c r="A19" s="72" t="n">
        <v>5</v>
      </c>
      <c r="B19" s="68"/>
      <c r="C19" s="68"/>
      <c r="D19" s="68"/>
      <c r="E19" s="68"/>
      <c r="F19" s="68"/>
      <c r="G19" s="68"/>
      <c r="H19" s="42"/>
      <c r="I19" s="69"/>
      <c r="J19" s="70"/>
      <c r="K19" s="71"/>
      <c r="L19" s="70"/>
      <c r="M19" s="71"/>
      <c r="N19" s="70"/>
      <c r="O19" s="71"/>
      <c r="P19" s="70"/>
      <c r="Q19" s="71"/>
    </row>
    <row r="20" customFormat="false" ht="15" hidden="false" customHeight="false" outlineLevel="0" collapsed="false">
      <c r="A20" s="72" t="n">
        <v>6</v>
      </c>
      <c r="B20" s="68"/>
      <c r="C20" s="68"/>
      <c r="D20" s="68"/>
      <c r="E20" s="68"/>
      <c r="F20" s="68"/>
      <c r="G20" s="68"/>
      <c r="H20" s="42"/>
      <c r="I20" s="69"/>
      <c r="J20" s="70"/>
      <c r="K20" s="71"/>
      <c r="L20" s="70"/>
      <c r="M20" s="71"/>
      <c r="N20" s="70"/>
      <c r="O20" s="71"/>
      <c r="P20" s="70"/>
      <c r="Q20" s="71"/>
    </row>
    <row r="21" customFormat="false" ht="15" hidden="false" customHeight="true" outlineLevel="0" collapsed="false">
      <c r="A21" s="73" t="n">
        <v>7</v>
      </c>
      <c r="B21" s="74"/>
      <c r="C21" s="74"/>
      <c r="D21" s="74"/>
      <c r="E21" s="74"/>
      <c r="F21" s="74"/>
      <c r="G21" s="74"/>
      <c r="H21" s="42"/>
      <c r="I21" s="69"/>
      <c r="J21" s="70"/>
      <c r="K21" s="71"/>
      <c r="L21" s="70"/>
      <c r="M21" s="71"/>
      <c r="N21" s="70"/>
      <c r="O21" s="71"/>
      <c r="P21" s="70"/>
      <c r="Q21" s="71"/>
    </row>
    <row r="22" customFormat="false" ht="15" hidden="false" customHeight="false" outlineLevel="0" collapsed="false">
      <c r="A22" s="73" t="n">
        <v>8</v>
      </c>
      <c r="B22" s="68"/>
      <c r="C22" s="68"/>
      <c r="D22" s="68"/>
      <c r="E22" s="68"/>
      <c r="F22" s="68"/>
      <c r="G22" s="68"/>
      <c r="H22" s="42"/>
      <c r="I22" s="69"/>
      <c r="J22" s="70"/>
      <c r="K22" s="71"/>
      <c r="L22" s="70"/>
      <c r="M22" s="71"/>
      <c r="N22" s="70"/>
      <c r="O22" s="71"/>
      <c r="P22" s="70"/>
      <c r="Q22" s="71"/>
    </row>
    <row r="23" customFormat="false" ht="15" hidden="false" customHeight="false" outlineLevel="0" collapsed="false">
      <c r="A23" s="73" t="n">
        <v>9</v>
      </c>
      <c r="B23" s="68"/>
      <c r="C23" s="68"/>
      <c r="D23" s="68"/>
      <c r="E23" s="68"/>
      <c r="F23" s="68"/>
      <c r="G23" s="68"/>
      <c r="H23" s="42"/>
      <c r="I23" s="69"/>
      <c r="J23" s="70"/>
      <c r="K23" s="71"/>
      <c r="L23" s="70"/>
      <c r="M23" s="71"/>
      <c r="N23" s="70"/>
      <c r="O23" s="71"/>
      <c r="P23" s="70"/>
      <c r="Q23" s="71"/>
    </row>
    <row r="24" customFormat="false" ht="15" hidden="false" customHeight="false" outlineLevel="0" collapsed="false">
      <c r="A24" s="73" t="n">
        <v>10</v>
      </c>
      <c r="B24" s="68"/>
      <c r="C24" s="68"/>
      <c r="D24" s="68"/>
      <c r="E24" s="68"/>
      <c r="F24" s="68"/>
      <c r="G24" s="68"/>
      <c r="H24" s="42"/>
      <c r="I24" s="69"/>
      <c r="J24" s="70"/>
      <c r="K24" s="71"/>
      <c r="L24" s="70"/>
      <c r="M24" s="71"/>
      <c r="N24" s="70"/>
      <c r="O24" s="71"/>
      <c r="P24" s="70"/>
      <c r="Q24" s="71"/>
    </row>
    <row r="25" customFormat="false" ht="15" hidden="false" customHeight="false" outlineLevel="0" collapsed="false">
      <c r="A25" s="73" t="n">
        <v>11</v>
      </c>
      <c r="B25" s="68"/>
      <c r="C25" s="68"/>
      <c r="D25" s="68"/>
      <c r="E25" s="68"/>
      <c r="F25" s="68"/>
      <c r="G25" s="68"/>
      <c r="H25" s="42"/>
      <c r="I25" s="69"/>
      <c r="J25" s="70"/>
      <c r="K25" s="71"/>
      <c r="L25" s="70"/>
      <c r="M25" s="71"/>
      <c r="N25" s="70"/>
      <c r="O25" s="71"/>
      <c r="P25" s="70"/>
      <c r="Q25" s="71"/>
    </row>
    <row r="26" customFormat="false" ht="15" hidden="false" customHeight="false" outlineLevel="0" collapsed="false">
      <c r="A26" s="73" t="n">
        <v>12</v>
      </c>
      <c r="B26" s="68"/>
      <c r="C26" s="68"/>
      <c r="D26" s="68"/>
      <c r="E26" s="68"/>
      <c r="F26" s="68"/>
      <c r="G26" s="68"/>
      <c r="H26" s="42"/>
      <c r="I26" s="69"/>
      <c r="J26" s="70"/>
      <c r="K26" s="71"/>
      <c r="L26" s="70"/>
      <c r="M26" s="71"/>
      <c r="N26" s="70"/>
      <c r="O26" s="71"/>
      <c r="P26" s="70"/>
      <c r="Q26" s="71"/>
    </row>
    <row r="27" customFormat="false" ht="15" hidden="false" customHeight="false" outlineLevel="0" collapsed="false">
      <c r="A27" s="73" t="n">
        <v>13</v>
      </c>
      <c r="B27" s="68"/>
      <c r="C27" s="68"/>
      <c r="D27" s="68"/>
      <c r="E27" s="68"/>
      <c r="F27" s="68"/>
      <c r="G27" s="68"/>
      <c r="H27" s="42"/>
      <c r="I27" s="69"/>
      <c r="J27" s="70"/>
      <c r="K27" s="71"/>
      <c r="L27" s="70"/>
      <c r="M27" s="71"/>
      <c r="N27" s="70"/>
      <c r="O27" s="71"/>
      <c r="P27" s="70"/>
      <c r="Q27" s="71"/>
    </row>
    <row r="28" customFormat="false" ht="15" hidden="false" customHeight="false" outlineLevel="0" collapsed="false">
      <c r="A28" s="73" t="n">
        <v>14</v>
      </c>
      <c r="B28" s="68"/>
      <c r="C28" s="68"/>
      <c r="D28" s="68"/>
      <c r="E28" s="68"/>
      <c r="F28" s="68"/>
      <c r="G28" s="68"/>
      <c r="H28" s="42"/>
      <c r="I28" s="69"/>
      <c r="J28" s="70"/>
      <c r="K28" s="71"/>
      <c r="L28" s="70"/>
      <c r="M28" s="71"/>
      <c r="N28" s="70"/>
      <c r="O28" s="71"/>
      <c r="P28" s="70"/>
      <c r="Q28" s="71"/>
    </row>
    <row r="29" customFormat="false" ht="15" hidden="false" customHeight="false" outlineLevel="0" collapsed="false">
      <c r="A29" s="73" t="n">
        <v>15</v>
      </c>
      <c r="B29" s="68"/>
      <c r="C29" s="68"/>
      <c r="D29" s="68"/>
      <c r="E29" s="68"/>
      <c r="F29" s="68"/>
      <c r="G29" s="68"/>
      <c r="H29" s="42"/>
      <c r="I29" s="69"/>
      <c r="J29" s="70"/>
      <c r="K29" s="71"/>
      <c r="L29" s="70"/>
      <c r="M29" s="71"/>
      <c r="N29" s="70"/>
      <c r="O29" s="71"/>
      <c r="P29" s="70"/>
      <c r="Q29" s="71"/>
    </row>
    <row r="30" customFormat="false" ht="15" hidden="false" customHeight="false" outlineLevel="0" collapsed="false">
      <c r="A30" s="1"/>
      <c r="B30" s="5"/>
      <c r="C30" s="5"/>
      <c r="D30" s="5"/>
      <c r="E30" s="5"/>
      <c r="F30" s="5"/>
      <c r="G30" s="5"/>
      <c r="H30" s="75"/>
      <c r="I30" s="76"/>
      <c r="J30" s="76"/>
      <c r="K30" s="76"/>
      <c r="L30" s="76"/>
      <c r="M30" s="76"/>
      <c r="N30" s="76"/>
      <c r="O30" s="76"/>
      <c r="P30" s="76"/>
      <c r="Q30" s="77"/>
    </row>
    <row r="31" customFormat="false" ht="15" hidden="false" customHeight="false" outlineLevel="0" collapsed="false">
      <c r="A31" s="62" t="s">
        <v>18</v>
      </c>
      <c r="B31" s="63"/>
      <c r="C31" s="78"/>
      <c r="D31" s="78"/>
      <c r="E31" s="78"/>
      <c r="F31" s="79"/>
      <c r="G31" s="80"/>
      <c r="H31" s="81" t="e">
        <f aca="false">SUM(H15:H29)</f>
        <v>#DIV/0!</v>
      </c>
      <c r="I31" s="82" t="n">
        <f aca="false">SUM(I15:I29)</f>
        <v>0</v>
      </c>
      <c r="J31" s="83" t="e">
        <f aca="false">K31*H31/I31</f>
        <v>#DIV/0!</v>
      </c>
      <c r="K31" s="82" t="n">
        <f aca="false">SUM(K15:K29)</f>
        <v>0</v>
      </c>
      <c r="L31" s="83" t="e">
        <f aca="false">M31*H31/I31</f>
        <v>#DIV/0!</v>
      </c>
      <c r="M31" s="82" t="n">
        <f aca="false">SUM(M15:M29)</f>
        <v>0</v>
      </c>
      <c r="N31" s="83" t="e">
        <f aca="false">O31*H31/I31</f>
        <v>#DIV/0!</v>
      </c>
      <c r="O31" s="82" t="n">
        <f aca="false">SUM(O15:O29)</f>
        <v>0</v>
      </c>
      <c r="P31" s="83" t="e">
        <f aca="false">Q31*H31/I31</f>
        <v>#DIV/0!</v>
      </c>
      <c r="Q31" s="82" t="n">
        <f aca="false">SUM(Q15:Q29)</f>
        <v>0</v>
      </c>
    </row>
    <row r="32" customFormat="false" ht="15" hidden="false" customHeight="false" outlineLevel="0" collapsed="false">
      <c r="A32" s="62" t="s">
        <v>48</v>
      </c>
      <c r="B32" s="63"/>
      <c r="C32" s="78"/>
      <c r="D32" s="78"/>
      <c r="E32" s="78"/>
      <c r="F32" s="78"/>
      <c r="G32" s="78"/>
      <c r="H32" s="84"/>
      <c r="I32" s="85"/>
      <c r="J32" s="83" t="e">
        <f aca="false">(K32*H31)/I31</f>
        <v>#DIV/0!</v>
      </c>
      <c r="K32" s="82" t="n">
        <f aca="false">K31</f>
        <v>0</v>
      </c>
      <c r="L32" s="83" t="e">
        <f aca="false">(M32*H31)/I31</f>
        <v>#DIV/0!</v>
      </c>
      <c r="M32" s="82" t="n">
        <f aca="false">K32+M31</f>
        <v>0</v>
      </c>
      <c r="N32" s="83" t="e">
        <f aca="false">(O32*H31)/I31</f>
        <v>#DIV/0!</v>
      </c>
      <c r="O32" s="82" t="n">
        <f aca="false">M32+O31</f>
        <v>0</v>
      </c>
      <c r="P32" s="83" t="e">
        <f aca="false">(Q32*H31)/I31</f>
        <v>#DIV/0!</v>
      </c>
      <c r="Q32" s="82" t="n">
        <f aca="false">O32+Q31</f>
        <v>0</v>
      </c>
    </row>
    <row r="33" customFormat="false" ht="15" hidden="false" customHeight="false" outlineLevel="0" collapsed="false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customFormat="false" ht="15" hidden="false" customHeight="false" outlineLevel="0" collapsed="false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86"/>
      <c r="N34" s="86"/>
      <c r="O34" s="86"/>
      <c r="P34" s="86"/>
      <c r="Q34" s="86"/>
    </row>
    <row r="35" customFormat="false" ht="15" hidden="false" customHeight="false" outlineLevel="0" collapsed="false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</row>
    <row r="36" customFormat="false" ht="15" hidden="false" customHeight="false" outlineLevel="0" collapsed="false">
      <c r="A36" s="22"/>
      <c r="B36" s="22"/>
      <c r="C36" s="22"/>
      <c r="D36" s="5"/>
      <c r="E36" s="5"/>
      <c r="F36" s="5"/>
      <c r="G36" s="5"/>
      <c r="H36" s="5"/>
      <c r="I36" s="22"/>
      <c r="J36" s="22"/>
      <c r="K36" s="9"/>
      <c r="L36" s="9"/>
      <c r="M36" s="9"/>
      <c r="N36" s="22"/>
      <c r="O36" s="22"/>
      <c r="P36" s="22"/>
      <c r="Q36" s="22"/>
    </row>
    <row r="37" customFormat="false" ht="15" hidden="false" customHeight="false" outlineLevel="0" collapsed="false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52" t="s">
        <v>34</v>
      </c>
      <c r="L37" s="52"/>
      <c r="M37" s="52"/>
      <c r="N37" s="52"/>
      <c r="O37" s="22"/>
      <c r="P37" s="22"/>
      <c r="Q37" s="22"/>
    </row>
    <row r="38" customFormat="false" ht="15" hidden="false" customHeight="false" outlineLevel="0" collapsed="false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53" t="s">
        <v>49</v>
      </c>
      <c r="L38" s="53"/>
      <c r="M38" s="53"/>
      <c r="N38" s="53"/>
      <c r="O38" s="22"/>
      <c r="P38" s="22"/>
      <c r="Q38" s="22"/>
    </row>
    <row r="39" customFormat="false" ht="15" hidden="false" customHeight="false" outlineLevel="0" collapsed="false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</row>
    <row r="40" customFormat="false" ht="15" hidden="false" customHeight="false" outlineLevel="0" collapsed="false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</row>
    <row r="41" customFormat="false" ht="15" hidden="false" customHeight="false" outlineLevel="0" collapsed="false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3"/>
    </row>
    <row r="42" customFormat="false" ht="19.7" hidden="false" customHeight="false" outlineLevel="0" collapsed="false">
      <c r="A42" s="4"/>
      <c r="B42" s="5"/>
      <c r="C42" s="5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22"/>
      <c r="P42" s="22"/>
      <c r="Q42" s="7"/>
    </row>
    <row r="43" customFormat="false" ht="15" hidden="false" customHeight="false" outlineLevel="0" collapsed="false">
      <c r="A43" s="4"/>
      <c r="B43" s="5"/>
      <c r="C43" s="5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2"/>
      <c r="P43" s="22"/>
      <c r="Q43" s="7"/>
    </row>
    <row r="44" customFormat="false" ht="15" hidden="false" customHeight="false" outlineLevel="0" collapsed="false">
      <c r="A44" s="4"/>
      <c r="B44" s="5"/>
      <c r="C44" s="5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22"/>
      <c r="P44" s="22"/>
      <c r="Q44" s="7"/>
    </row>
    <row r="45" customFormat="false" ht="15" hidden="false" customHeight="false" outlineLevel="0" collapsed="false">
      <c r="A45" s="8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10"/>
    </row>
    <row r="46" customFormat="false" ht="15" hidden="false" customHeight="false" outlineLevel="0" collapsed="false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U46" s="61" t="s">
        <v>50</v>
      </c>
      <c r="V46" s="61"/>
      <c r="W46" s="61"/>
      <c r="X46" s="61"/>
    </row>
    <row r="47" customFormat="false" ht="15" hidden="false" customHeight="false" outlineLevel="0" collapsed="false">
      <c r="A47" s="55" t="s">
        <v>38</v>
      </c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U47" s="61"/>
      <c r="V47" s="61"/>
      <c r="W47" s="61"/>
      <c r="X47" s="61"/>
    </row>
    <row r="48" customFormat="false" ht="15" hidden="false" customHeight="false" outlineLevel="0" collapsed="false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U48" s="61"/>
      <c r="V48" s="61"/>
      <c r="W48" s="61"/>
      <c r="X48" s="61"/>
    </row>
    <row r="49" customFormat="false" ht="15" hidden="false" customHeight="false" outlineLevel="0" collapsed="false">
      <c r="A49" s="56" t="str">
        <f aca="false">A9</f>
        <v>PROJETO: PAVIMENTAÇÃO - ESTRADA DE ACESSO LINHA 1</v>
      </c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15" t="s">
        <v>4</v>
      </c>
      <c r="M49" s="15"/>
      <c r="N49" s="15" t="s">
        <v>5</v>
      </c>
      <c r="O49" s="15"/>
      <c r="P49" s="2"/>
      <c r="Q49" s="3"/>
    </row>
    <row r="50" customFormat="false" ht="15" hidden="false" customHeight="false" outlineLevel="0" collapsed="false">
      <c r="A50" s="58" t="str">
        <f aca="false">A10</f>
        <v>LOCAL: ESTRADA DA LINHA 1, NOVA ESPERANÇA DO SUL/RS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7"/>
    </row>
    <row r="51" customFormat="false" ht="15" hidden="false" customHeight="false" outlineLevel="0" collapsed="false">
      <c r="A51" s="59" t="s">
        <v>9</v>
      </c>
      <c r="B51" s="60"/>
      <c r="C51" s="60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10"/>
    </row>
    <row r="52" customFormat="false" ht="15" hidden="false" customHeight="false" outlineLevel="0" collapsed="false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22"/>
      <c r="N52" s="22"/>
      <c r="O52" s="22"/>
      <c r="P52" s="22"/>
      <c r="Q52" s="22"/>
    </row>
    <row r="53" customFormat="false" ht="15" hidden="false" customHeight="false" outlineLevel="0" collapsed="false">
      <c r="A53" s="62"/>
      <c r="B53" s="63"/>
      <c r="C53" s="63"/>
      <c r="D53" s="63"/>
      <c r="E53" s="63"/>
      <c r="F53" s="63"/>
      <c r="G53" s="63"/>
      <c r="H53" s="64" t="s">
        <v>40</v>
      </c>
      <c r="I53" s="64"/>
      <c r="J53" s="64" t="s">
        <v>51</v>
      </c>
      <c r="K53" s="64"/>
      <c r="L53" s="64" t="s">
        <v>52</v>
      </c>
      <c r="M53" s="64"/>
      <c r="N53" s="64" t="s">
        <v>53</v>
      </c>
      <c r="O53" s="64"/>
      <c r="P53" s="64" t="s">
        <v>54</v>
      </c>
      <c r="Q53" s="64"/>
    </row>
    <row r="54" customFormat="false" ht="15" hidden="false" customHeight="false" outlineLevel="0" collapsed="false">
      <c r="A54" s="65" t="s">
        <v>10</v>
      </c>
      <c r="B54" s="66" t="s">
        <v>13</v>
      </c>
      <c r="C54" s="66"/>
      <c r="D54" s="66"/>
      <c r="E54" s="66"/>
      <c r="F54" s="66"/>
      <c r="G54" s="66"/>
      <c r="H54" s="64" t="s">
        <v>45</v>
      </c>
      <c r="I54" s="64" t="s">
        <v>46</v>
      </c>
      <c r="J54" s="64" t="s">
        <v>47</v>
      </c>
      <c r="K54" s="64" t="s">
        <v>46</v>
      </c>
      <c r="L54" s="64" t="s">
        <v>45</v>
      </c>
      <c r="M54" s="64" t="s">
        <v>46</v>
      </c>
      <c r="N54" s="64" t="s">
        <v>45</v>
      </c>
      <c r="O54" s="64" t="s">
        <v>46</v>
      </c>
      <c r="P54" s="64" t="s">
        <v>45</v>
      </c>
      <c r="Q54" s="64" t="s">
        <v>46</v>
      </c>
    </row>
    <row r="55" customFormat="false" ht="15" hidden="false" customHeight="false" outlineLevel="0" collapsed="false">
      <c r="A55" s="67" t="n">
        <v>1</v>
      </c>
      <c r="B55" s="68" t="str">
        <f aca="false">'Orçamento Modelo '!D17</f>
        <v>SERVIÇOS PRELIMINARES</v>
      </c>
      <c r="C55" s="68"/>
      <c r="D55" s="68"/>
      <c r="E55" s="68"/>
      <c r="F55" s="68"/>
      <c r="G55" s="68"/>
      <c r="H55" s="87" t="e">
        <f aca="false">(I55*100)/I$71</f>
        <v>#VALUE!</v>
      </c>
      <c r="I55" s="69" t="n">
        <f aca="false">'Orçamento Modelo '!J17</f>
        <v>0</v>
      </c>
      <c r="J55" s="70"/>
      <c r="K55" s="71" t="n">
        <f aca="false">ROUND(I55*J55/100,2)</f>
        <v>0</v>
      </c>
      <c r="L55" s="70"/>
      <c r="M55" s="71" t="n">
        <f aca="false">ROUND(I55*L55/100,2)</f>
        <v>0</v>
      </c>
      <c r="N55" s="70"/>
      <c r="O55" s="71" t="n">
        <f aca="false">ROUND(I55*N55/100,2)</f>
        <v>0</v>
      </c>
      <c r="P55" s="70"/>
      <c r="Q55" s="71" t="n">
        <f aca="false">ROUND(I55*P55/100,2)</f>
        <v>0</v>
      </c>
    </row>
    <row r="56" customFormat="false" ht="15" hidden="false" customHeight="false" outlineLevel="0" collapsed="false">
      <c r="A56" s="72" t="n">
        <v>2</v>
      </c>
      <c r="B56" s="68" t="str">
        <f aca="false">'Orçamento Modelo '!D19</f>
        <v>PAVIMENTAÇÃO COM BRITA GRADUADA</v>
      </c>
      <c r="C56" s="68"/>
      <c r="D56" s="68"/>
      <c r="E56" s="68"/>
      <c r="F56" s="68"/>
      <c r="G56" s="68"/>
      <c r="H56" s="87" t="e">
        <f aca="false">(I56*100)/I$71</f>
        <v>#VALUE!</v>
      </c>
      <c r="I56" s="69" t="n">
        <f aca="false">'Orçamento Modelo '!J19</f>
        <v>0</v>
      </c>
      <c r="J56" s="70"/>
      <c r="K56" s="71" t="n">
        <f aca="false">ROUND(I56*J56/100,2)</f>
        <v>0</v>
      </c>
      <c r="L56" s="70"/>
      <c r="M56" s="71" t="n">
        <f aca="false">ROUND(I56*L56/100,2)</f>
        <v>0</v>
      </c>
      <c r="N56" s="70"/>
      <c r="O56" s="71" t="n">
        <f aca="false">ROUND(I56*N56/100,2)</f>
        <v>0</v>
      </c>
      <c r="P56" s="70"/>
      <c r="Q56" s="71" t="n">
        <f aca="false">ROUND(I56*P56/100,2)</f>
        <v>0</v>
      </c>
    </row>
    <row r="57" customFormat="false" ht="15" hidden="false" customHeight="false" outlineLevel="0" collapsed="false">
      <c r="A57" s="72" t="n">
        <v>3</v>
      </c>
      <c r="B57" s="68" t="e">
        <f aca="false">'orçamento modelo '!#ref!</f>
        <v>#VALUE!</v>
      </c>
      <c r="C57" s="68"/>
      <c r="D57" s="68"/>
      <c r="E57" s="68"/>
      <c r="F57" s="68"/>
      <c r="G57" s="68"/>
      <c r="H57" s="87" t="e">
        <f aca="false">(I57*100)/I$71</f>
        <v>#VALUE!</v>
      </c>
      <c r="I57" s="69" t="e">
        <f aca="false">'orçamento modelo '!#ref!</f>
        <v>#VALUE!</v>
      </c>
      <c r="J57" s="70"/>
      <c r="K57" s="71" t="e">
        <f aca="false">ROUND(I57*J57/100,2)</f>
        <v>#VALUE!</v>
      </c>
      <c r="L57" s="70"/>
      <c r="M57" s="71" t="e">
        <f aca="false">ROUND(I57*L57/100,2)</f>
        <v>#VALUE!</v>
      </c>
      <c r="N57" s="70"/>
      <c r="O57" s="71" t="e">
        <f aca="false">ROUND(I57*N57/100,2)</f>
        <v>#VALUE!</v>
      </c>
      <c r="P57" s="70"/>
      <c r="Q57" s="71" t="e">
        <f aca="false">ROUND(I57*P57/100,2)</f>
        <v>#VALUE!</v>
      </c>
    </row>
    <row r="58" customFormat="false" ht="15" hidden="false" customHeight="false" outlineLevel="0" collapsed="false">
      <c r="A58" s="72" t="n">
        <v>4</v>
      </c>
      <c r="B58" s="68" t="e">
        <f aca="false">'orçamento modelo '!#ref!</f>
        <v>#VALUE!</v>
      </c>
      <c r="C58" s="68"/>
      <c r="D58" s="68"/>
      <c r="E58" s="68"/>
      <c r="F58" s="68"/>
      <c r="G58" s="68"/>
      <c r="H58" s="87" t="e">
        <f aca="false">(I58*100)/I$71</f>
        <v>#VALUE!</v>
      </c>
      <c r="I58" s="69" t="e">
        <f aca="false">'orçamento modelo '!#ref!</f>
        <v>#VALUE!</v>
      </c>
      <c r="J58" s="70"/>
      <c r="K58" s="71" t="e">
        <f aca="false">ROUND(I58*J58/100,2)</f>
        <v>#VALUE!</v>
      </c>
      <c r="L58" s="70"/>
      <c r="M58" s="71" t="e">
        <f aca="false">ROUND(I58*L58/100,2)</f>
        <v>#VALUE!</v>
      </c>
      <c r="N58" s="70"/>
      <c r="O58" s="71" t="e">
        <f aca="false">ROUND(I58*N58/100,2)</f>
        <v>#VALUE!</v>
      </c>
      <c r="P58" s="70"/>
      <c r="Q58" s="71" t="e">
        <f aca="false">ROUND(I58*P58/100,2)</f>
        <v>#VALUE!</v>
      </c>
    </row>
    <row r="59" customFormat="false" ht="15" hidden="false" customHeight="false" outlineLevel="0" collapsed="false">
      <c r="A59" s="72" t="n">
        <v>5</v>
      </c>
      <c r="B59" s="68" t="e">
        <f aca="false">'orçamento modelo '!#ref!</f>
        <v>#VALUE!</v>
      </c>
      <c r="C59" s="68"/>
      <c r="D59" s="68"/>
      <c r="E59" s="68"/>
      <c r="F59" s="68"/>
      <c r="G59" s="68"/>
      <c r="H59" s="87" t="e">
        <f aca="false">(I59*100)/I$71</f>
        <v>#VALUE!</v>
      </c>
      <c r="I59" s="69" t="e">
        <f aca="false">'orçamento modelo '!#ref!</f>
        <v>#VALUE!</v>
      </c>
      <c r="J59" s="70"/>
      <c r="K59" s="71" t="e">
        <f aca="false">ROUND(I59*J59/100,2)</f>
        <v>#VALUE!</v>
      </c>
      <c r="L59" s="70"/>
      <c r="M59" s="71" t="e">
        <f aca="false">ROUND(I59*L59/100,2)</f>
        <v>#VALUE!</v>
      </c>
      <c r="N59" s="70"/>
      <c r="O59" s="71" t="e">
        <f aca="false">ROUND(I59*N59/100,2)</f>
        <v>#VALUE!</v>
      </c>
      <c r="P59" s="70"/>
      <c r="Q59" s="71" t="e">
        <f aca="false">ROUND(I59*P59/100,2)</f>
        <v>#VALUE!</v>
      </c>
    </row>
    <row r="60" customFormat="false" ht="15" hidden="false" customHeight="false" outlineLevel="0" collapsed="false">
      <c r="A60" s="72" t="n">
        <v>6</v>
      </c>
      <c r="B60" s="68" t="e">
        <f aca="false">'orçamento modelo '!#ref!</f>
        <v>#VALUE!</v>
      </c>
      <c r="C60" s="68"/>
      <c r="D60" s="68"/>
      <c r="E60" s="68"/>
      <c r="F60" s="68"/>
      <c r="G60" s="68"/>
      <c r="H60" s="87" t="e">
        <f aca="false">(I60*100)/I$71</f>
        <v>#VALUE!</v>
      </c>
      <c r="I60" s="69" t="e">
        <f aca="false">'orçamento modelo '!#ref!</f>
        <v>#VALUE!</v>
      </c>
      <c r="J60" s="70"/>
      <c r="K60" s="71" t="e">
        <f aca="false">ROUND(I60*J60/100,2)</f>
        <v>#VALUE!</v>
      </c>
      <c r="L60" s="70"/>
      <c r="M60" s="71" t="e">
        <f aca="false">ROUND(I60*L60/100,2)</f>
        <v>#VALUE!</v>
      </c>
      <c r="N60" s="70"/>
      <c r="O60" s="71" t="e">
        <f aca="false">ROUND(I60*N60/100,2)</f>
        <v>#VALUE!</v>
      </c>
      <c r="P60" s="70"/>
      <c r="Q60" s="71" t="e">
        <f aca="false">ROUND(I60*P60/100,2)</f>
        <v>#VALUE!</v>
      </c>
    </row>
    <row r="61" customFormat="false" ht="15" hidden="false" customHeight="true" outlineLevel="0" collapsed="false">
      <c r="A61" s="73" t="n">
        <v>7</v>
      </c>
      <c r="B61" s="74" t="e">
        <f aca="false">'orçamento modelo '!#ref!</f>
        <v>#VALUE!</v>
      </c>
      <c r="C61" s="74"/>
      <c r="D61" s="74"/>
      <c r="E61" s="74"/>
      <c r="F61" s="74"/>
      <c r="G61" s="74"/>
      <c r="H61" s="87" t="e">
        <f aca="false">(I61*100)/I$71</f>
        <v>#VALUE!</v>
      </c>
      <c r="I61" s="69" t="e">
        <f aca="false">'orçamento modelo '!#ref!</f>
        <v>#VALUE!</v>
      </c>
      <c r="J61" s="70"/>
      <c r="K61" s="71" t="e">
        <f aca="false">ROUND(I61*J61/100,2)</f>
        <v>#VALUE!</v>
      </c>
      <c r="L61" s="70"/>
      <c r="M61" s="71" t="e">
        <f aca="false">ROUND(I61*L61/100,2)</f>
        <v>#VALUE!</v>
      </c>
      <c r="N61" s="70"/>
      <c r="O61" s="71" t="e">
        <f aca="false">ROUND(I61*N61/100,2)</f>
        <v>#VALUE!</v>
      </c>
      <c r="P61" s="70"/>
      <c r="Q61" s="71" t="e">
        <f aca="false">ROUND(I61*P61/100,2)</f>
        <v>#VALUE!</v>
      </c>
    </row>
    <row r="62" customFormat="false" ht="15" hidden="false" customHeight="false" outlineLevel="0" collapsed="false">
      <c r="A62" s="73" t="n">
        <v>8</v>
      </c>
      <c r="B62" s="68" t="e">
        <f aca="false">'orçamento modelo '!#ref!</f>
        <v>#VALUE!</v>
      </c>
      <c r="C62" s="68"/>
      <c r="D62" s="68"/>
      <c r="E62" s="68"/>
      <c r="F62" s="68"/>
      <c r="G62" s="68"/>
      <c r="H62" s="87" t="e">
        <f aca="false">(I62*100)/I$71</f>
        <v>#VALUE!</v>
      </c>
      <c r="I62" s="69" t="e">
        <f aca="false">'orçamento modelo '!#ref!</f>
        <v>#VALUE!</v>
      </c>
      <c r="J62" s="70"/>
      <c r="K62" s="71" t="e">
        <f aca="false">ROUND(I62*J62/100,2)</f>
        <v>#VALUE!</v>
      </c>
      <c r="L62" s="70"/>
      <c r="M62" s="71" t="e">
        <f aca="false">ROUND(I62*L62/100,2)</f>
        <v>#VALUE!</v>
      </c>
      <c r="N62" s="70"/>
      <c r="O62" s="71" t="e">
        <f aca="false">ROUND(I62*N62/100,2)</f>
        <v>#VALUE!</v>
      </c>
      <c r="P62" s="70"/>
      <c r="Q62" s="71" t="e">
        <f aca="false">ROUND(I62*P62/100,2)</f>
        <v>#VALUE!</v>
      </c>
    </row>
    <row r="63" customFormat="false" ht="15" hidden="false" customHeight="false" outlineLevel="0" collapsed="false">
      <c r="A63" s="73" t="n">
        <v>9</v>
      </c>
      <c r="B63" s="68" t="e">
        <f aca="false">'orçamento modelo '!#ref!</f>
        <v>#VALUE!</v>
      </c>
      <c r="C63" s="68"/>
      <c r="D63" s="68"/>
      <c r="E63" s="68"/>
      <c r="F63" s="68"/>
      <c r="G63" s="68"/>
      <c r="H63" s="87" t="e">
        <f aca="false">(I63*100)/I$71</f>
        <v>#VALUE!</v>
      </c>
      <c r="I63" s="69" t="e">
        <f aca="false">'orçamento modelo '!#ref!</f>
        <v>#VALUE!</v>
      </c>
      <c r="J63" s="70"/>
      <c r="K63" s="71" t="e">
        <f aca="false">ROUND(I63*J63/100,2)</f>
        <v>#VALUE!</v>
      </c>
      <c r="L63" s="70"/>
      <c r="M63" s="71" t="e">
        <f aca="false">ROUND(I63*L63/100,2)</f>
        <v>#VALUE!</v>
      </c>
      <c r="N63" s="70"/>
      <c r="O63" s="71" t="e">
        <f aca="false">ROUND(I63*N63/100,2)</f>
        <v>#VALUE!</v>
      </c>
      <c r="P63" s="70"/>
      <c r="Q63" s="71" t="e">
        <f aca="false">ROUND(I63*P63/100,2)</f>
        <v>#VALUE!</v>
      </c>
    </row>
    <row r="64" customFormat="false" ht="15" hidden="false" customHeight="false" outlineLevel="0" collapsed="false">
      <c r="A64" s="73" t="n">
        <v>10</v>
      </c>
      <c r="B64" s="68" t="e">
        <f aca="false">'orçamento modelo '!#ref!</f>
        <v>#VALUE!</v>
      </c>
      <c r="C64" s="68"/>
      <c r="D64" s="68"/>
      <c r="E64" s="68"/>
      <c r="F64" s="68"/>
      <c r="G64" s="68"/>
      <c r="H64" s="87" t="e">
        <f aca="false">(I64*100)/I$71</f>
        <v>#VALUE!</v>
      </c>
      <c r="I64" s="69" t="e">
        <f aca="false">'orçamento modelo '!#ref!</f>
        <v>#VALUE!</v>
      </c>
      <c r="J64" s="70"/>
      <c r="K64" s="71" t="e">
        <f aca="false">ROUND(I64*J64/100,2)</f>
        <v>#VALUE!</v>
      </c>
      <c r="L64" s="70"/>
      <c r="M64" s="71" t="e">
        <f aca="false">ROUND(I64*L64/100,2)</f>
        <v>#VALUE!</v>
      </c>
      <c r="N64" s="70"/>
      <c r="O64" s="71" t="e">
        <f aca="false">ROUND(I64*N64/100,2)</f>
        <v>#VALUE!</v>
      </c>
      <c r="P64" s="70"/>
      <c r="Q64" s="71" t="e">
        <f aca="false">ROUND(I64*P64/100,2)</f>
        <v>#VALUE!</v>
      </c>
    </row>
    <row r="65" customFormat="false" ht="15" hidden="false" customHeight="false" outlineLevel="0" collapsed="false">
      <c r="A65" s="73" t="n">
        <v>11</v>
      </c>
      <c r="B65" s="68" t="e">
        <f aca="false">'orçamento modelo '!#ref!</f>
        <v>#VALUE!</v>
      </c>
      <c r="C65" s="68"/>
      <c r="D65" s="68"/>
      <c r="E65" s="68"/>
      <c r="F65" s="68"/>
      <c r="G65" s="68"/>
      <c r="H65" s="87" t="e">
        <f aca="false">(I65*100)/I$71</f>
        <v>#VALUE!</v>
      </c>
      <c r="I65" s="69" t="e">
        <f aca="false">'orçamento modelo '!#ref!</f>
        <v>#VALUE!</v>
      </c>
      <c r="J65" s="70"/>
      <c r="K65" s="71" t="e">
        <f aca="false">ROUND(I65*J65/100,2)</f>
        <v>#VALUE!</v>
      </c>
      <c r="L65" s="70"/>
      <c r="M65" s="71" t="e">
        <f aca="false">ROUND(I65*L65/100,2)</f>
        <v>#VALUE!</v>
      </c>
      <c r="N65" s="70"/>
      <c r="O65" s="71" t="e">
        <f aca="false">ROUND(I65*N65/100,2)</f>
        <v>#VALUE!</v>
      </c>
      <c r="P65" s="70"/>
      <c r="Q65" s="71" t="e">
        <f aca="false">ROUND(I65*P65/100,2)</f>
        <v>#VALUE!</v>
      </c>
    </row>
    <row r="66" customFormat="false" ht="15" hidden="false" customHeight="false" outlineLevel="0" collapsed="false">
      <c r="A66" s="73" t="n">
        <v>12</v>
      </c>
      <c r="B66" s="68" t="e">
        <f aca="false">'orçamento modelo '!#ref!</f>
        <v>#VALUE!</v>
      </c>
      <c r="C66" s="68"/>
      <c r="D66" s="68"/>
      <c r="E66" s="68"/>
      <c r="F66" s="68"/>
      <c r="G66" s="68"/>
      <c r="H66" s="87" t="e">
        <f aca="false">(I66*100)/I$71</f>
        <v>#VALUE!</v>
      </c>
      <c r="I66" s="69" t="e">
        <f aca="false">'orçamento modelo '!#ref!</f>
        <v>#VALUE!</v>
      </c>
      <c r="J66" s="70"/>
      <c r="K66" s="71" t="e">
        <f aca="false">ROUND(I66*J66/100,2)</f>
        <v>#VALUE!</v>
      </c>
      <c r="L66" s="70"/>
      <c r="M66" s="71" t="e">
        <f aca="false">ROUND(I66*L66/100,2)</f>
        <v>#VALUE!</v>
      </c>
      <c r="N66" s="70"/>
      <c r="O66" s="71" t="e">
        <f aca="false">ROUND(I66*N66/100,2)</f>
        <v>#VALUE!</v>
      </c>
      <c r="P66" s="70"/>
      <c r="Q66" s="71" t="e">
        <f aca="false">ROUND(I66*P66/100,2)</f>
        <v>#VALUE!</v>
      </c>
    </row>
    <row r="67" customFormat="false" ht="15" hidden="false" customHeight="false" outlineLevel="0" collapsed="false">
      <c r="A67" s="73" t="n">
        <v>13</v>
      </c>
      <c r="B67" s="68" t="e">
        <f aca="false">'orçamento modelo '!#ref!</f>
        <v>#VALUE!</v>
      </c>
      <c r="C67" s="68"/>
      <c r="D67" s="68"/>
      <c r="E67" s="68"/>
      <c r="F67" s="68"/>
      <c r="G67" s="68"/>
      <c r="H67" s="87" t="e">
        <f aca="false">(I67*100)/I$71</f>
        <v>#VALUE!</v>
      </c>
      <c r="I67" s="69" t="e">
        <f aca="false">'orçamento modelo '!#ref!</f>
        <v>#VALUE!</v>
      </c>
      <c r="J67" s="70"/>
      <c r="K67" s="71" t="e">
        <f aca="false">ROUND(I67*J67/100,2)</f>
        <v>#VALUE!</v>
      </c>
      <c r="L67" s="70"/>
      <c r="M67" s="71" t="e">
        <f aca="false">ROUND(I67*L67/100,2)</f>
        <v>#VALUE!</v>
      </c>
      <c r="N67" s="70"/>
      <c r="O67" s="71" t="e">
        <f aca="false">ROUND(I67*N67/100,2)</f>
        <v>#VALUE!</v>
      </c>
      <c r="P67" s="70"/>
      <c r="Q67" s="71" t="e">
        <f aca="false">ROUND(I67*P67/100,2)</f>
        <v>#VALUE!</v>
      </c>
    </row>
    <row r="68" customFormat="false" ht="15" hidden="false" customHeight="false" outlineLevel="0" collapsed="false">
      <c r="A68" s="73" t="n">
        <v>14</v>
      </c>
      <c r="B68" s="68" t="e">
        <f aca="false">'orçamento modelo '!#ref!</f>
        <v>#VALUE!</v>
      </c>
      <c r="C68" s="68"/>
      <c r="D68" s="68"/>
      <c r="E68" s="68"/>
      <c r="F68" s="68"/>
      <c r="G68" s="68"/>
      <c r="H68" s="87" t="e">
        <f aca="false">(I68*100)/I$71</f>
        <v>#VALUE!</v>
      </c>
      <c r="I68" s="69" t="e">
        <f aca="false">'orçamento modelo '!#ref!</f>
        <v>#VALUE!</v>
      </c>
      <c r="J68" s="70"/>
      <c r="K68" s="71" t="e">
        <f aca="false">ROUND(I68*J68/100,2)</f>
        <v>#VALUE!</v>
      </c>
      <c r="L68" s="70"/>
      <c r="M68" s="71" t="e">
        <f aca="false">ROUND(I68*L68/100,2)</f>
        <v>#VALUE!</v>
      </c>
      <c r="N68" s="70"/>
      <c r="O68" s="71" t="e">
        <f aca="false">ROUND(I68*N68/100,2)</f>
        <v>#VALUE!</v>
      </c>
      <c r="P68" s="70"/>
      <c r="Q68" s="71" t="e">
        <f aca="false">ROUND(I68*P68/100,2)</f>
        <v>#VALUE!</v>
      </c>
    </row>
    <row r="69" customFormat="false" ht="15" hidden="false" customHeight="false" outlineLevel="0" collapsed="false">
      <c r="A69" s="73" t="n">
        <v>15</v>
      </c>
      <c r="B69" s="68" t="e">
        <f aca="false">'orçamento modelo '!#ref!</f>
        <v>#VALUE!</v>
      </c>
      <c r="C69" s="68"/>
      <c r="D69" s="68"/>
      <c r="E69" s="68"/>
      <c r="F69" s="68"/>
      <c r="G69" s="68"/>
      <c r="H69" s="87" t="e">
        <f aca="false">(I69*100)/I$71</f>
        <v>#VALUE!</v>
      </c>
      <c r="I69" s="69" t="e">
        <f aca="false">'orçamento modelo '!#ref!</f>
        <v>#VALUE!</v>
      </c>
      <c r="J69" s="70"/>
      <c r="K69" s="71" t="e">
        <f aca="false">ROUND(I69*J69/100,2)</f>
        <v>#VALUE!</v>
      </c>
      <c r="L69" s="70"/>
      <c r="M69" s="71" t="e">
        <f aca="false">ROUND(I69*L69/100,2)</f>
        <v>#VALUE!</v>
      </c>
      <c r="N69" s="70"/>
      <c r="O69" s="71" t="e">
        <f aca="false">ROUND(I69*N69/100,2)</f>
        <v>#VALUE!</v>
      </c>
      <c r="P69" s="70"/>
      <c r="Q69" s="71" t="e">
        <f aca="false">ROUND(I69*P69/100,2)</f>
        <v>#VALUE!</v>
      </c>
    </row>
    <row r="70" customFormat="false" ht="15" hidden="false" customHeight="false" outlineLevel="0" collapsed="false">
      <c r="A70" s="88"/>
      <c r="B70" s="76"/>
      <c r="C70" s="76"/>
      <c r="D70" s="76"/>
      <c r="E70" s="76"/>
      <c r="F70" s="76"/>
      <c r="G70" s="76"/>
      <c r="H70" s="75"/>
      <c r="I70" s="76"/>
      <c r="J70" s="76"/>
      <c r="K70" s="76"/>
      <c r="L70" s="76"/>
      <c r="M70" s="76"/>
      <c r="N70" s="76"/>
      <c r="O70" s="76"/>
      <c r="P70" s="76"/>
      <c r="Q70" s="77"/>
    </row>
    <row r="71" customFormat="false" ht="15" hidden="false" customHeight="false" outlineLevel="0" collapsed="false">
      <c r="A71" s="62" t="s">
        <v>18</v>
      </c>
      <c r="B71" s="89"/>
      <c r="C71" s="80"/>
      <c r="D71" s="80"/>
      <c r="E71" s="80"/>
      <c r="F71" s="80"/>
      <c r="G71" s="80"/>
      <c r="H71" s="81" t="e">
        <f aca="false">SUM(H55:H69)</f>
        <v>#VALUE!</v>
      </c>
      <c r="I71" s="82" t="e">
        <f aca="false">SUM(I55:I69)</f>
        <v>#VALUE!</v>
      </c>
      <c r="J71" s="83" t="e">
        <f aca="false">K71*H71/I71</f>
        <v>#VALUE!</v>
      </c>
      <c r="K71" s="82" t="e">
        <f aca="false">SUM(K55:K69)</f>
        <v>#VALUE!</v>
      </c>
      <c r="L71" s="83" t="e">
        <f aca="false">M71*H71/I71</f>
        <v>#VALUE!</v>
      </c>
      <c r="M71" s="82" t="e">
        <f aca="false">SUM(M55:M69)</f>
        <v>#VALUE!</v>
      </c>
      <c r="N71" s="83" t="e">
        <f aca="false">O71*H71/I71</f>
        <v>#VALUE!</v>
      </c>
      <c r="O71" s="82" t="e">
        <f aca="false">SUM(O55:O69)</f>
        <v>#VALUE!</v>
      </c>
      <c r="P71" s="83" t="e">
        <f aca="false">Q71*H71/I71</f>
        <v>#VALUE!</v>
      </c>
      <c r="Q71" s="82" t="e">
        <f aca="false">SUM(Q55:Q69)</f>
        <v>#VALUE!</v>
      </c>
    </row>
    <row r="72" customFormat="false" ht="15" hidden="false" customHeight="false" outlineLevel="0" collapsed="false">
      <c r="A72" s="62" t="s">
        <v>48</v>
      </c>
      <c r="B72" s="63"/>
      <c r="C72" s="78"/>
      <c r="D72" s="78"/>
      <c r="E72" s="78"/>
      <c r="F72" s="78"/>
      <c r="G72" s="78"/>
      <c r="H72" s="84"/>
      <c r="I72" s="85"/>
      <c r="J72" s="83" t="e">
        <f aca="false">(K72*H71)/I71</f>
        <v>#VALUE!</v>
      </c>
      <c r="K72" s="82" t="e">
        <f aca="false">K71+Q32</f>
        <v>#VALUE!</v>
      </c>
      <c r="L72" s="83" t="e">
        <f aca="false">(M72*H71)/I71</f>
        <v>#VALUE!</v>
      </c>
      <c r="M72" s="82" t="e">
        <f aca="false">K72+M71</f>
        <v>#VALUE!</v>
      </c>
      <c r="N72" s="83" t="e">
        <f aca="false">(O72*H71)/I71</f>
        <v>#VALUE!</v>
      </c>
      <c r="O72" s="82" t="e">
        <f aca="false">M72+O71</f>
        <v>#VALUE!</v>
      </c>
      <c r="P72" s="83" t="e">
        <f aca="false">(Q72*H71)/I71</f>
        <v>#VALUE!</v>
      </c>
      <c r="Q72" s="82" t="e">
        <f aca="false">O72+Q71</f>
        <v>#VALUE!</v>
      </c>
    </row>
    <row r="73" customFormat="false" ht="15" hidden="false" customHeight="false" outlineLevel="0" collapsed="false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</row>
    <row r="74" customFormat="false" ht="15" hidden="false" customHeight="false" outlineLevel="0" collapsed="false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86"/>
      <c r="N74" s="86"/>
      <c r="O74" s="86"/>
      <c r="P74" s="86"/>
      <c r="Q74" s="86"/>
    </row>
    <row r="75" customFormat="false" ht="15" hidden="false" customHeight="false" outlineLevel="0" collapsed="false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</row>
    <row r="76" customFormat="false" ht="15" hidden="false" customHeight="false" outlineLevel="0" collapsed="false">
      <c r="A76" s="22"/>
      <c r="B76" s="22"/>
      <c r="C76" s="22"/>
      <c r="D76" s="5"/>
      <c r="E76" s="5"/>
      <c r="F76" s="5"/>
      <c r="G76" s="5"/>
      <c r="H76" s="5"/>
      <c r="I76" s="22"/>
      <c r="J76" s="22"/>
      <c r="K76" s="9"/>
      <c r="L76" s="9"/>
      <c r="M76" s="9"/>
      <c r="N76" s="22"/>
      <c r="O76" s="22"/>
      <c r="P76" s="22"/>
      <c r="Q76" s="22"/>
    </row>
    <row r="77" customFormat="false" ht="15" hidden="false" customHeight="false" outlineLevel="0" collapsed="false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52" t="s">
        <v>55</v>
      </c>
      <c r="L77" s="52"/>
      <c r="M77" s="52"/>
      <c r="N77" s="52"/>
      <c r="O77" s="22"/>
      <c r="P77" s="22"/>
      <c r="Q77" s="22"/>
    </row>
    <row r="78" customFormat="false" ht="15" hidden="false" customHeight="false" outlineLevel="0" collapsed="false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53" t="s">
        <v>56</v>
      </c>
      <c r="L78" s="53"/>
      <c r="M78" s="53"/>
      <c r="N78" s="53"/>
      <c r="O78" s="22"/>
      <c r="P78" s="22"/>
      <c r="Q78" s="22"/>
    </row>
    <row r="79" customFormat="false" ht="15" hidden="false" customHeight="false" outlineLevel="0" collapsed="false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</row>
    <row r="80" customFormat="false" ht="15" hidden="false" customHeight="false" outlineLevel="0" collapsed="false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</row>
    <row r="81" customFormat="false" ht="15" hidden="false" customHeight="false" outlineLevel="0" collapsed="false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3"/>
    </row>
    <row r="82" customFormat="false" ht="19.7" hidden="false" customHeight="false" outlineLevel="0" collapsed="false">
      <c r="A82" s="4"/>
      <c r="B82" s="5"/>
      <c r="C82" s="5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22"/>
      <c r="P82" s="22"/>
      <c r="Q82" s="7"/>
    </row>
    <row r="83" customFormat="false" ht="15" hidden="false" customHeight="false" outlineLevel="0" collapsed="false">
      <c r="A83" s="4"/>
      <c r="B83" s="5"/>
      <c r="C83" s="5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22"/>
      <c r="P83" s="22"/>
      <c r="Q83" s="7"/>
    </row>
    <row r="84" customFormat="false" ht="15" hidden="false" customHeight="false" outlineLevel="0" collapsed="false">
      <c r="A84" s="4"/>
      <c r="B84" s="5"/>
      <c r="C84" s="5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22"/>
      <c r="P84" s="22"/>
      <c r="Q84" s="7"/>
    </row>
    <row r="85" customFormat="false" ht="15" hidden="false" customHeight="false" outlineLevel="0" collapsed="false">
      <c r="A85" s="8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10"/>
    </row>
    <row r="86" customFormat="false" ht="15" hidden="false" customHeight="false" outlineLevel="0" collapsed="false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U86" s="61" t="s">
        <v>57</v>
      </c>
      <c r="V86" s="61"/>
      <c r="W86" s="61"/>
      <c r="X86" s="61"/>
    </row>
    <row r="87" customFormat="false" ht="15" hidden="false" customHeight="false" outlineLevel="0" collapsed="false">
      <c r="A87" s="55" t="s">
        <v>38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U87" s="61"/>
      <c r="V87" s="61"/>
      <c r="W87" s="61"/>
      <c r="X87" s="61"/>
    </row>
    <row r="88" customFormat="false" ht="15" hidden="false" customHeight="false" outlineLevel="0" collapsed="false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U88" s="61"/>
      <c r="V88" s="61"/>
      <c r="W88" s="61"/>
      <c r="X88" s="61"/>
    </row>
    <row r="89" customFormat="false" ht="15" hidden="false" customHeight="false" outlineLevel="0" collapsed="false">
      <c r="A89" s="56" t="str">
        <f aca="false">A9</f>
        <v>PROJETO: PAVIMENTAÇÃO - ESTRADA DE ACESSO LINHA 1</v>
      </c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15" t="s">
        <v>4</v>
      </c>
      <c r="M89" s="15"/>
      <c r="N89" s="15" t="s">
        <v>5</v>
      </c>
      <c r="O89" s="15"/>
      <c r="P89" s="2"/>
      <c r="Q89" s="3"/>
    </row>
    <row r="90" customFormat="false" ht="15" hidden="false" customHeight="false" outlineLevel="0" collapsed="false">
      <c r="A90" s="58" t="str">
        <f aca="false">A10</f>
        <v>LOCAL: ESTRADA DA LINHA 1, NOVA ESPERANÇA DO SUL/RS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7"/>
    </row>
    <row r="91" customFormat="false" ht="15" hidden="false" customHeight="false" outlineLevel="0" collapsed="false">
      <c r="A91" s="59" t="str">
        <f aca="false">A11</f>
        <v>DATA: </v>
      </c>
      <c r="B91" s="60"/>
      <c r="C91" s="60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10"/>
    </row>
    <row r="92" customFormat="false" ht="15" hidden="false" customHeight="false" outlineLevel="0" collapsed="false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22"/>
      <c r="N92" s="22"/>
      <c r="O92" s="22"/>
      <c r="P92" s="22"/>
      <c r="Q92" s="22"/>
    </row>
    <row r="93" customFormat="false" ht="15" hidden="false" customHeight="false" outlineLevel="0" collapsed="false">
      <c r="A93" s="62"/>
      <c r="B93" s="63"/>
      <c r="C93" s="63"/>
      <c r="D93" s="63"/>
      <c r="E93" s="63"/>
      <c r="F93" s="63"/>
      <c r="G93" s="63"/>
      <c r="H93" s="64" t="s">
        <v>40</v>
      </c>
      <c r="I93" s="64"/>
      <c r="J93" s="64" t="s">
        <v>58</v>
      </c>
      <c r="K93" s="64"/>
      <c r="L93" s="64" t="s">
        <v>59</v>
      </c>
      <c r="M93" s="64"/>
      <c r="N93" s="64" t="s">
        <v>60</v>
      </c>
      <c r="O93" s="64"/>
      <c r="P93" s="64" t="s">
        <v>61</v>
      </c>
      <c r="Q93" s="64"/>
    </row>
    <row r="94" customFormat="false" ht="15" hidden="false" customHeight="false" outlineLevel="0" collapsed="false">
      <c r="A94" s="65" t="s">
        <v>10</v>
      </c>
      <c r="B94" s="66" t="s">
        <v>13</v>
      </c>
      <c r="C94" s="66"/>
      <c r="D94" s="66"/>
      <c r="E94" s="66"/>
      <c r="F94" s="66"/>
      <c r="G94" s="66"/>
      <c r="H94" s="64" t="s">
        <v>45</v>
      </c>
      <c r="I94" s="64" t="s">
        <v>46</v>
      </c>
      <c r="J94" s="64" t="s">
        <v>47</v>
      </c>
      <c r="K94" s="64" t="s">
        <v>46</v>
      </c>
      <c r="L94" s="64" t="s">
        <v>45</v>
      </c>
      <c r="M94" s="64" t="s">
        <v>46</v>
      </c>
      <c r="N94" s="64" t="s">
        <v>45</v>
      </c>
      <c r="O94" s="64" t="s">
        <v>46</v>
      </c>
      <c r="P94" s="64" t="s">
        <v>45</v>
      </c>
      <c r="Q94" s="64" t="s">
        <v>46</v>
      </c>
    </row>
    <row r="95" customFormat="false" ht="15" hidden="false" customHeight="false" outlineLevel="0" collapsed="false">
      <c r="A95" s="67" t="n">
        <v>1</v>
      </c>
      <c r="B95" s="68" t="str">
        <f aca="false">'Orçamento Modelo '!D17</f>
        <v>SERVIÇOS PRELIMINARES</v>
      </c>
      <c r="C95" s="68"/>
      <c r="D95" s="68"/>
      <c r="E95" s="68"/>
      <c r="F95" s="68"/>
      <c r="G95" s="68"/>
      <c r="H95" s="87" t="e">
        <f aca="false">(I95*100)/I$111</f>
        <v>#VALUE!</v>
      </c>
      <c r="I95" s="69" t="n">
        <f aca="false">'Orçamento Modelo '!J17</f>
        <v>0</v>
      </c>
      <c r="J95" s="70"/>
      <c r="K95" s="71" t="n">
        <f aca="false">ROUND(I95*J95/100,2)</f>
        <v>0</v>
      </c>
      <c r="L95" s="70"/>
      <c r="M95" s="71" t="n">
        <f aca="false">ROUND(I95*L95/100,2)</f>
        <v>0</v>
      </c>
      <c r="N95" s="70"/>
      <c r="O95" s="71" t="n">
        <f aca="false">ROUND(I95*N95/100,2)</f>
        <v>0</v>
      </c>
      <c r="P95" s="70"/>
      <c r="Q95" s="71" t="n">
        <f aca="false">ROUND(I95*P95/100,2)</f>
        <v>0</v>
      </c>
    </row>
    <row r="96" customFormat="false" ht="15" hidden="false" customHeight="false" outlineLevel="0" collapsed="false">
      <c r="A96" s="72" t="n">
        <v>2</v>
      </c>
      <c r="B96" s="68" t="str">
        <f aca="false">'Orçamento Modelo '!D19</f>
        <v>PAVIMENTAÇÃO COM BRITA GRADUADA</v>
      </c>
      <c r="C96" s="68"/>
      <c r="D96" s="68"/>
      <c r="E96" s="68"/>
      <c r="F96" s="68"/>
      <c r="G96" s="68"/>
      <c r="H96" s="87" t="e">
        <f aca="false">(I96*100)/I$111</f>
        <v>#VALUE!</v>
      </c>
      <c r="I96" s="69" t="n">
        <f aca="false">'Orçamento Modelo '!J19</f>
        <v>0</v>
      </c>
      <c r="J96" s="70"/>
      <c r="K96" s="71" t="n">
        <f aca="false">ROUND(I96*J96/100,2)</f>
        <v>0</v>
      </c>
      <c r="L96" s="70"/>
      <c r="M96" s="71" t="n">
        <f aca="false">ROUND(I96*L96/100,2)</f>
        <v>0</v>
      </c>
      <c r="N96" s="70"/>
      <c r="O96" s="71" t="n">
        <f aca="false">ROUND(I96*N96/100,2)</f>
        <v>0</v>
      </c>
      <c r="P96" s="70"/>
      <c r="Q96" s="71" t="n">
        <f aca="false">ROUND(I96*P96/100,2)</f>
        <v>0</v>
      </c>
    </row>
    <row r="97" customFormat="false" ht="15" hidden="false" customHeight="false" outlineLevel="0" collapsed="false">
      <c r="A97" s="72" t="n">
        <v>3</v>
      </c>
      <c r="B97" s="68" t="e">
        <f aca="false">'orçamento modelo '!#ref!</f>
        <v>#VALUE!</v>
      </c>
      <c r="C97" s="68"/>
      <c r="D97" s="68"/>
      <c r="E97" s="68"/>
      <c r="F97" s="68"/>
      <c r="G97" s="68"/>
      <c r="H97" s="87" t="e">
        <f aca="false">(I97*100)/I$111</f>
        <v>#VALUE!</v>
      </c>
      <c r="I97" s="69" t="e">
        <f aca="false">'orçamento modelo '!#ref!</f>
        <v>#VALUE!</v>
      </c>
      <c r="J97" s="70"/>
      <c r="K97" s="71" t="e">
        <f aca="false">ROUND(I97*J97/100,2)</f>
        <v>#VALUE!</v>
      </c>
      <c r="L97" s="70"/>
      <c r="M97" s="71" t="e">
        <f aca="false">ROUND(I97*L97/100,2)</f>
        <v>#VALUE!</v>
      </c>
      <c r="N97" s="70"/>
      <c r="O97" s="71" t="e">
        <f aca="false">ROUND(I97*N97/100,2)</f>
        <v>#VALUE!</v>
      </c>
      <c r="P97" s="70"/>
      <c r="Q97" s="71" t="e">
        <f aca="false">ROUND(I97*P97/100,2)</f>
        <v>#VALUE!</v>
      </c>
    </row>
    <row r="98" customFormat="false" ht="15" hidden="false" customHeight="false" outlineLevel="0" collapsed="false">
      <c r="A98" s="72" t="n">
        <v>4</v>
      </c>
      <c r="B98" s="68" t="e">
        <f aca="false">'orçamento modelo '!#ref!</f>
        <v>#VALUE!</v>
      </c>
      <c r="C98" s="68"/>
      <c r="D98" s="68"/>
      <c r="E98" s="68"/>
      <c r="F98" s="68"/>
      <c r="G98" s="68"/>
      <c r="H98" s="87" t="e">
        <f aca="false">(I98*100)/I$111</f>
        <v>#VALUE!</v>
      </c>
      <c r="I98" s="69" t="e">
        <f aca="false">'orçamento modelo '!#ref!</f>
        <v>#VALUE!</v>
      </c>
      <c r="J98" s="70"/>
      <c r="K98" s="71" t="e">
        <f aca="false">ROUND(I98*J98/100,2)</f>
        <v>#VALUE!</v>
      </c>
      <c r="L98" s="70"/>
      <c r="M98" s="71" t="e">
        <f aca="false">ROUND(I98*L98/100,2)</f>
        <v>#VALUE!</v>
      </c>
      <c r="N98" s="70"/>
      <c r="O98" s="71" t="e">
        <f aca="false">ROUND(I98*N98/100,2)</f>
        <v>#VALUE!</v>
      </c>
      <c r="P98" s="70"/>
      <c r="Q98" s="71" t="e">
        <f aca="false">ROUND(I98*P98/100,2)</f>
        <v>#VALUE!</v>
      </c>
    </row>
    <row r="99" customFormat="false" ht="15" hidden="false" customHeight="false" outlineLevel="0" collapsed="false">
      <c r="A99" s="72" t="n">
        <v>5</v>
      </c>
      <c r="B99" s="68" t="e">
        <f aca="false">'orçamento modelo '!#ref!</f>
        <v>#VALUE!</v>
      </c>
      <c r="C99" s="68"/>
      <c r="D99" s="68"/>
      <c r="E99" s="68"/>
      <c r="F99" s="68"/>
      <c r="G99" s="68"/>
      <c r="H99" s="87" t="e">
        <f aca="false">(I99*100)/I$111</f>
        <v>#VALUE!</v>
      </c>
      <c r="I99" s="69" t="e">
        <f aca="false">'orçamento modelo '!#ref!</f>
        <v>#VALUE!</v>
      </c>
      <c r="J99" s="70"/>
      <c r="K99" s="71" t="e">
        <f aca="false">ROUND(I99*J99/100,2)</f>
        <v>#VALUE!</v>
      </c>
      <c r="L99" s="70"/>
      <c r="M99" s="71" t="e">
        <f aca="false">ROUND(I99*L99/100,2)</f>
        <v>#VALUE!</v>
      </c>
      <c r="N99" s="70"/>
      <c r="O99" s="71" t="e">
        <f aca="false">ROUND(I99*N99/100,2)</f>
        <v>#VALUE!</v>
      </c>
      <c r="P99" s="70"/>
      <c r="Q99" s="71" t="e">
        <f aca="false">ROUND(I99*P99/100,2)</f>
        <v>#VALUE!</v>
      </c>
    </row>
    <row r="100" customFormat="false" ht="15" hidden="false" customHeight="false" outlineLevel="0" collapsed="false">
      <c r="A100" s="72" t="n">
        <v>6</v>
      </c>
      <c r="B100" s="68" t="e">
        <f aca="false">'orçamento modelo '!#ref!</f>
        <v>#VALUE!</v>
      </c>
      <c r="C100" s="68"/>
      <c r="D100" s="68"/>
      <c r="E100" s="68"/>
      <c r="F100" s="68"/>
      <c r="G100" s="68"/>
      <c r="H100" s="87" t="e">
        <f aca="false">(I100*100)/I$111</f>
        <v>#VALUE!</v>
      </c>
      <c r="I100" s="69" t="e">
        <f aca="false">'orçamento modelo '!#ref!</f>
        <v>#VALUE!</v>
      </c>
      <c r="J100" s="70"/>
      <c r="K100" s="71" t="e">
        <f aca="false">ROUND(I100*J100/100,2)</f>
        <v>#VALUE!</v>
      </c>
      <c r="L100" s="70"/>
      <c r="M100" s="71" t="e">
        <f aca="false">ROUND(I100*L100/100,2)</f>
        <v>#VALUE!</v>
      </c>
      <c r="N100" s="70"/>
      <c r="O100" s="71" t="e">
        <f aca="false">ROUND(I100*N100/100,2)</f>
        <v>#VALUE!</v>
      </c>
      <c r="P100" s="70"/>
      <c r="Q100" s="71" t="e">
        <f aca="false">ROUND(I100*P100/100,2)</f>
        <v>#VALUE!</v>
      </c>
    </row>
    <row r="101" customFormat="false" ht="15" hidden="false" customHeight="true" outlineLevel="0" collapsed="false">
      <c r="A101" s="73" t="n">
        <v>7</v>
      </c>
      <c r="B101" s="74" t="e">
        <f aca="false">'orçamento modelo '!#ref!</f>
        <v>#VALUE!</v>
      </c>
      <c r="C101" s="74"/>
      <c r="D101" s="74"/>
      <c r="E101" s="74"/>
      <c r="F101" s="74"/>
      <c r="G101" s="74"/>
      <c r="H101" s="87" t="e">
        <f aca="false">(I101*100)/I$111</f>
        <v>#VALUE!</v>
      </c>
      <c r="I101" s="69" t="e">
        <f aca="false">'orçamento modelo '!#ref!</f>
        <v>#VALUE!</v>
      </c>
      <c r="J101" s="70"/>
      <c r="K101" s="71" t="e">
        <f aca="false">ROUND(I101*J101/100,2)</f>
        <v>#VALUE!</v>
      </c>
      <c r="L101" s="70"/>
      <c r="M101" s="71" t="e">
        <f aca="false">ROUND(I101*L101/100,2)</f>
        <v>#VALUE!</v>
      </c>
      <c r="N101" s="70"/>
      <c r="O101" s="71" t="e">
        <f aca="false">ROUND(I101*N101/100,2)</f>
        <v>#VALUE!</v>
      </c>
      <c r="P101" s="70"/>
      <c r="Q101" s="71" t="e">
        <f aca="false">ROUND(I101*P101/100,2)</f>
        <v>#VALUE!</v>
      </c>
    </row>
    <row r="102" customFormat="false" ht="15" hidden="false" customHeight="false" outlineLevel="0" collapsed="false">
      <c r="A102" s="73" t="n">
        <v>8</v>
      </c>
      <c r="B102" s="68" t="e">
        <f aca="false">'orçamento modelo '!#ref!</f>
        <v>#VALUE!</v>
      </c>
      <c r="C102" s="68"/>
      <c r="D102" s="68"/>
      <c r="E102" s="68"/>
      <c r="F102" s="68"/>
      <c r="G102" s="68"/>
      <c r="H102" s="87" t="e">
        <f aca="false">(I102*100)/I$111</f>
        <v>#VALUE!</v>
      </c>
      <c r="I102" s="69" t="e">
        <f aca="false">'orçamento modelo '!#ref!</f>
        <v>#VALUE!</v>
      </c>
      <c r="J102" s="70"/>
      <c r="K102" s="71" t="e">
        <f aca="false">ROUND(I102*J102/100,2)</f>
        <v>#VALUE!</v>
      </c>
      <c r="L102" s="70"/>
      <c r="M102" s="71" t="e">
        <f aca="false">ROUND(I102*L102/100,2)</f>
        <v>#VALUE!</v>
      </c>
      <c r="N102" s="70"/>
      <c r="O102" s="71" t="e">
        <f aca="false">ROUND(I102*N102/100,2)</f>
        <v>#VALUE!</v>
      </c>
      <c r="P102" s="70"/>
      <c r="Q102" s="71" t="e">
        <f aca="false">ROUND(I102*P102/100,2)</f>
        <v>#VALUE!</v>
      </c>
    </row>
    <row r="103" customFormat="false" ht="15" hidden="false" customHeight="false" outlineLevel="0" collapsed="false">
      <c r="A103" s="73" t="n">
        <v>9</v>
      </c>
      <c r="B103" s="68" t="e">
        <f aca="false">'orçamento modelo '!#ref!</f>
        <v>#VALUE!</v>
      </c>
      <c r="C103" s="68"/>
      <c r="D103" s="68"/>
      <c r="E103" s="68"/>
      <c r="F103" s="68"/>
      <c r="G103" s="68"/>
      <c r="H103" s="87" t="e">
        <f aca="false">(I103*100)/I$111</f>
        <v>#VALUE!</v>
      </c>
      <c r="I103" s="69" t="e">
        <f aca="false">'orçamento modelo '!#ref!</f>
        <v>#VALUE!</v>
      </c>
      <c r="J103" s="70"/>
      <c r="K103" s="71" t="e">
        <f aca="false">ROUND(I103*J103/100,2)</f>
        <v>#VALUE!</v>
      </c>
      <c r="L103" s="70"/>
      <c r="M103" s="71" t="e">
        <f aca="false">ROUND(I103*L103/100,2)</f>
        <v>#VALUE!</v>
      </c>
      <c r="N103" s="70"/>
      <c r="O103" s="71" t="e">
        <f aca="false">ROUND(I103*N103/100,2)</f>
        <v>#VALUE!</v>
      </c>
      <c r="P103" s="70"/>
      <c r="Q103" s="71" t="e">
        <f aca="false">ROUND(I103*P103/100,2)</f>
        <v>#VALUE!</v>
      </c>
    </row>
    <row r="104" customFormat="false" ht="15" hidden="false" customHeight="false" outlineLevel="0" collapsed="false">
      <c r="A104" s="73" t="n">
        <v>10</v>
      </c>
      <c r="B104" s="68" t="e">
        <f aca="false">'orçamento modelo '!#ref!</f>
        <v>#VALUE!</v>
      </c>
      <c r="C104" s="68"/>
      <c r="D104" s="68"/>
      <c r="E104" s="68"/>
      <c r="F104" s="68"/>
      <c r="G104" s="68"/>
      <c r="H104" s="87" t="e">
        <f aca="false">(I104*100)/I$111</f>
        <v>#VALUE!</v>
      </c>
      <c r="I104" s="69" t="e">
        <f aca="false">'orçamento modelo '!#ref!</f>
        <v>#VALUE!</v>
      </c>
      <c r="J104" s="70"/>
      <c r="K104" s="71" t="e">
        <f aca="false">ROUND(I104*J104/100,2)</f>
        <v>#VALUE!</v>
      </c>
      <c r="L104" s="70"/>
      <c r="M104" s="71" t="e">
        <f aca="false">ROUND(I104*L104/100,2)</f>
        <v>#VALUE!</v>
      </c>
      <c r="N104" s="70"/>
      <c r="O104" s="71" t="e">
        <f aca="false">ROUND(I104*N104/100,2)</f>
        <v>#VALUE!</v>
      </c>
      <c r="P104" s="70"/>
      <c r="Q104" s="71" t="e">
        <f aca="false">ROUND(I104*P104/100,2)</f>
        <v>#VALUE!</v>
      </c>
    </row>
    <row r="105" customFormat="false" ht="15" hidden="false" customHeight="false" outlineLevel="0" collapsed="false">
      <c r="A105" s="73" t="n">
        <v>11</v>
      </c>
      <c r="B105" s="68" t="e">
        <f aca="false">'orçamento modelo '!#ref!</f>
        <v>#VALUE!</v>
      </c>
      <c r="C105" s="68"/>
      <c r="D105" s="68"/>
      <c r="E105" s="68"/>
      <c r="F105" s="68"/>
      <c r="G105" s="68"/>
      <c r="H105" s="87" t="e">
        <f aca="false">(I105*100)/I$111</f>
        <v>#VALUE!</v>
      </c>
      <c r="I105" s="69" t="e">
        <f aca="false">'orçamento modelo '!#ref!</f>
        <v>#VALUE!</v>
      </c>
      <c r="J105" s="70"/>
      <c r="K105" s="71" t="e">
        <f aca="false">ROUND(I105*J105/100,2)</f>
        <v>#VALUE!</v>
      </c>
      <c r="L105" s="70"/>
      <c r="M105" s="71" t="e">
        <f aca="false">ROUND(I105*L105/100,2)</f>
        <v>#VALUE!</v>
      </c>
      <c r="N105" s="70"/>
      <c r="O105" s="71" t="e">
        <f aca="false">ROUND(I105*N105/100,2)</f>
        <v>#VALUE!</v>
      </c>
      <c r="P105" s="70"/>
      <c r="Q105" s="71" t="e">
        <f aca="false">ROUND(I105*P105/100,2)</f>
        <v>#VALUE!</v>
      </c>
    </row>
    <row r="106" customFormat="false" ht="15" hidden="false" customHeight="false" outlineLevel="0" collapsed="false">
      <c r="A106" s="73" t="n">
        <v>12</v>
      </c>
      <c r="B106" s="68" t="e">
        <f aca="false">'orçamento modelo '!#ref!</f>
        <v>#VALUE!</v>
      </c>
      <c r="C106" s="68"/>
      <c r="D106" s="68"/>
      <c r="E106" s="68"/>
      <c r="F106" s="68"/>
      <c r="G106" s="68"/>
      <c r="H106" s="87" t="e">
        <f aca="false">(I106*100)/I$111</f>
        <v>#VALUE!</v>
      </c>
      <c r="I106" s="69" t="e">
        <f aca="false">'orçamento modelo '!#ref!</f>
        <v>#VALUE!</v>
      </c>
      <c r="J106" s="70"/>
      <c r="K106" s="71" t="e">
        <f aca="false">ROUND(I106*J106/100,2)</f>
        <v>#VALUE!</v>
      </c>
      <c r="L106" s="70"/>
      <c r="M106" s="71" t="e">
        <f aca="false">ROUND(I106*L106/100,2)</f>
        <v>#VALUE!</v>
      </c>
      <c r="N106" s="70"/>
      <c r="O106" s="71" t="e">
        <f aca="false">ROUND(I106*N106/100,2)</f>
        <v>#VALUE!</v>
      </c>
      <c r="P106" s="70"/>
      <c r="Q106" s="71" t="e">
        <f aca="false">ROUND(I106*P106/100,2)</f>
        <v>#VALUE!</v>
      </c>
    </row>
    <row r="107" customFormat="false" ht="15" hidden="false" customHeight="false" outlineLevel="0" collapsed="false">
      <c r="A107" s="73" t="n">
        <v>13</v>
      </c>
      <c r="B107" s="68" t="e">
        <f aca="false">'orçamento modelo '!#ref!</f>
        <v>#VALUE!</v>
      </c>
      <c r="C107" s="68"/>
      <c r="D107" s="68"/>
      <c r="E107" s="68"/>
      <c r="F107" s="68"/>
      <c r="G107" s="68"/>
      <c r="H107" s="87" t="e">
        <f aca="false">(I107*100)/I$111</f>
        <v>#VALUE!</v>
      </c>
      <c r="I107" s="69" t="e">
        <f aca="false">'orçamento modelo '!#ref!</f>
        <v>#VALUE!</v>
      </c>
      <c r="J107" s="70"/>
      <c r="K107" s="71" t="e">
        <f aca="false">ROUND(I107*J107/100,2)</f>
        <v>#VALUE!</v>
      </c>
      <c r="L107" s="70"/>
      <c r="M107" s="71" t="e">
        <f aca="false">ROUND(I107*L107/100,2)</f>
        <v>#VALUE!</v>
      </c>
      <c r="N107" s="70"/>
      <c r="O107" s="71" t="e">
        <f aca="false">ROUND(I107*N107/100,2)</f>
        <v>#VALUE!</v>
      </c>
      <c r="P107" s="70"/>
      <c r="Q107" s="71" t="e">
        <f aca="false">ROUND(I107*P107/100,2)</f>
        <v>#VALUE!</v>
      </c>
    </row>
    <row r="108" customFormat="false" ht="15" hidden="false" customHeight="false" outlineLevel="0" collapsed="false">
      <c r="A108" s="73" t="n">
        <v>14</v>
      </c>
      <c r="B108" s="68" t="e">
        <f aca="false">'orçamento modelo '!#ref!</f>
        <v>#VALUE!</v>
      </c>
      <c r="C108" s="68"/>
      <c r="D108" s="68"/>
      <c r="E108" s="68"/>
      <c r="F108" s="68"/>
      <c r="G108" s="68"/>
      <c r="H108" s="87" t="e">
        <f aca="false">(I108*100)/I$111</f>
        <v>#VALUE!</v>
      </c>
      <c r="I108" s="69" t="e">
        <f aca="false">'orçamento modelo '!#ref!</f>
        <v>#VALUE!</v>
      </c>
      <c r="J108" s="70"/>
      <c r="K108" s="71" t="e">
        <f aca="false">ROUND(I108*J108/100,2)</f>
        <v>#VALUE!</v>
      </c>
      <c r="L108" s="70"/>
      <c r="M108" s="71" t="e">
        <f aca="false">ROUND(I108*L108/100,2)</f>
        <v>#VALUE!</v>
      </c>
      <c r="N108" s="70"/>
      <c r="O108" s="71" t="e">
        <f aca="false">ROUND(I108*N108/100,2)</f>
        <v>#VALUE!</v>
      </c>
      <c r="P108" s="70"/>
      <c r="Q108" s="71" t="e">
        <f aca="false">ROUND(I108*P108/100,2)</f>
        <v>#VALUE!</v>
      </c>
    </row>
    <row r="109" customFormat="false" ht="15" hidden="false" customHeight="false" outlineLevel="0" collapsed="false">
      <c r="A109" s="73" t="n">
        <v>15</v>
      </c>
      <c r="B109" s="68" t="e">
        <f aca="false">'orçamento modelo '!#ref!</f>
        <v>#VALUE!</v>
      </c>
      <c r="C109" s="68"/>
      <c r="D109" s="68"/>
      <c r="E109" s="68"/>
      <c r="F109" s="68"/>
      <c r="G109" s="68"/>
      <c r="H109" s="87" t="e">
        <f aca="false">(I109*100)/I$111</f>
        <v>#VALUE!</v>
      </c>
      <c r="I109" s="69" t="e">
        <f aca="false">'orçamento modelo '!#ref!</f>
        <v>#VALUE!</v>
      </c>
      <c r="J109" s="70"/>
      <c r="K109" s="71" t="e">
        <f aca="false">ROUND(I109*J109/100,2)</f>
        <v>#VALUE!</v>
      </c>
      <c r="L109" s="70"/>
      <c r="M109" s="71" t="e">
        <f aca="false">ROUND(I109*L109/100,2)</f>
        <v>#VALUE!</v>
      </c>
      <c r="N109" s="70"/>
      <c r="O109" s="71" t="e">
        <f aca="false">ROUND(I109*N109/100,2)</f>
        <v>#VALUE!</v>
      </c>
      <c r="P109" s="70"/>
      <c r="Q109" s="71" t="e">
        <f aca="false">ROUND(I109*P109/100,2)</f>
        <v>#VALUE!</v>
      </c>
    </row>
    <row r="110" customFormat="false" ht="15" hidden="false" customHeight="false" outlineLevel="0" collapsed="false">
      <c r="A110" s="88"/>
      <c r="B110" s="76"/>
      <c r="C110" s="76"/>
      <c r="D110" s="76"/>
      <c r="E110" s="76"/>
      <c r="F110" s="76"/>
      <c r="G110" s="76"/>
      <c r="H110" s="75"/>
      <c r="I110" s="76"/>
      <c r="J110" s="76"/>
      <c r="K110" s="76"/>
      <c r="L110" s="76"/>
      <c r="M110" s="76"/>
      <c r="N110" s="76"/>
      <c r="O110" s="76"/>
      <c r="P110" s="76"/>
      <c r="Q110" s="77"/>
    </row>
    <row r="111" customFormat="false" ht="15" hidden="false" customHeight="false" outlineLevel="0" collapsed="false">
      <c r="A111" s="62" t="s">
        <v>18</v>
      </c>
      <c r="B111" s="89"/>
      <c r="C111" s="80"/>
      <c r="D111" s="80"/>
      <c r="E111" s="80"/>
      <c r="F111" s="80"/>
      <c r="G111" s="80"/>
      <c r="H111" s="81" t="e">
        <f aca="false">SUM(H95:H109)</f>
        <v>#VALUE!</v>
      </c>
      <c r="I111" s="82" t="e">
        <f aca="false">SUM(I95:I109)</f>
        <v>#VALUE!</v>
      </c>
      <c r="J111" s="83" t="e">
        <f aca="false">K111*H111/I111</f>
        <v>#VALUE!</v>
      </c>
      <c r="K111" s="82" t="e">
        <f aca="false">SUM(K95:K109)</f>
        <v>#VALUE!</v>
      </c>
      <c r="L111" s="83" t="e">
        <f aca="false">M111*H111/I111</f>
        <v>#VALUE!</v>
      </c>
      <c r="M111" s="82" t="e">
        <f aca="false">SUM(M95:M109)</f>
        <v>#VALUE!</v>
      </c>
      <c r="N111" s="83" t="e">
        <f aca="false">O111*H111/I111</f>
        <v>#VALUE!</v>
      </c>
      <c r="O111" s="82" t="e">
        <f aca="false">SUM(O95:O109)</f>
        <v>#VALUE!</v>
      </c>
      <c r="P111" s="83" t="e">
        <f aca="false">Q111*H111/I111</f>
        <v>#VALUE!</v>
      </c>
      <c r="Q111" s="82" t="e">
        <f aca="false">SUM(Q95:Q109)</f>
        <v>#VALUE!</v>
      </c>
    </row>
    <row r="112" customFormat="false" ht="15" hidden="false" customHeight="false" outlineLevel="0" collapsed="false">
      <c r="A112" s="62" t="s">
        <v>48</v>
      </c>
      <c r="B112" s="63"/>
      <c r="C112" s="78"/>
      <c r="D112" s="78"/>
      <c r="E112" s="78"/>
      <c r="F112" s="78"/>
      <c r="G112" s="78"/>
      <c r="H112" s="84"/>
      <c r="I112" s="85"/>
      <c r="J112" s="83" t="e">
        <f aca="false">(K112*H111)/I111</f>
        <v>#VALUE!</v>
      </c>
      <c r="K112" s="82" t="e">
        <f aca="false">K111+Q72</f>
        <v>#VALUE!</v>
      </c>
      <c r="L112" s="83" t="e">
        <f aca="false">(M112*H111)/I111</f>
        <v>#VALUE!</v>
      </c>
      <c r="M112" s="82" t="e">
        <f aca="false">K112+M111</f>
        <v>#VALUE!</v>
      </c>
      <c r="N112" s="83" t="e">
        <f aca="false">(O112*H111)/I111</f>
        <v>#VALUE!</v>
      </c>
      <c r="O112" s="82" t="e">
        <f aca="false">M112+O111</f>
        <v>#VALUE!</v>
      </c>
      <c r="P112" s="83" t="e">
        <f aca="false">(Q112*H111)/I111</f>
        <v>#VALUE!</v>
      </c>
      <c r="Q112" s="82" t="e">
        <f aca="false">O112+Q111</f>
        <v>#VALUE!</v>
      </c>
    </row>
    <row r="113" customFormat="false" ht="15" hidden="false" customHeight="false" outlineLevel="0" collapsed="false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</row>
    <row r="114" customFormat="false" ht="15" hidden="false" customHeight="false" outlineLevel="0" collapsed="false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86"/>
      <c r="N114" s="86"/>
      <c r="O114" s="86"/>
      <c r="P114" s="86"/>
      <c r="Q114" s="86"/>
    </row>
    <row r="115" customFormat="false" ht="15" hidden="false" customHeight="false" outlineLevel="0" collapsed="false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</row>
    <row r="116" customFormat="false" ht="15" hidden="false" customHeight="false" outlineLevel="0" collapsed="false">
      <c r="A116" s="22"/>
      <c r="B116" s="22"/>
      <c r="C116" s="22"/>
      <c r="D116" s="5"/>
      <c r="E116" s="5"/>
      <c r="F116" s="5"/>
      <c r="G116" s="5"/>
      <c r="H116" s="5"/>
      <c r="I116" s="22"/>
      <c r="J116" s="22"/>
      <c r="K116" s="9"/>
      <c r="L116" s="9"/>
      <c r="M116" s="9"/>
      <c r="N116" s="22"/>
      <c r="O116" s="22"/>
      <c r="P116" s="22"/>
      <c r="Q116" s="22"/>
    </row>
    <row r="117" customFormat="false" ht="15" hidden="false" customHeight="false" outlineLevel="0" collapsed="false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52" t="s">
        <v>55</v>
      </c>
      <c r="L117" s="52"/>
      <c r="M117" s="52"/>
      <c r="N117" s="52"/>
      <c r="O117" s="22"/>
      <c r="P117" s="22"/>
      <c r="Q117" s="22"/>
    </row>
    <row r="118" customFormat="false" ht="15" hidden="false" customHeight="false" outlineLevel="0" collapsed="false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53" t="s">
        <v>56</v>
      </c>
      <c r="L118" s="53"/>
      <c r="M118" s="53"/>
      <c r="N118" s="53"/>
      <c r="O118" s="22"/>
      <c r="P118" s="22"/>
      <c r="Q118" s="22"/>
    </row>
  </sheetData>
  <mergeCells count="97">
    <mergeCell ref="D2:N2"/>
    <mergeCell ref="D3:N3"/>
    <mergeCell ref="D4:N4"/>
    <mergeCell ref="V6:Z6"/>
    <mergeCell ref="A7:Q7"/>
    <mergeCell ref="L9:M9"/>
    <mergeCell ref="N9:O9"/>
    <mergeCell ref="B11:C11"/>
    <mergeCell ref="U12:X14"/>
    <mergeCell ref="H13:I13"/>
    <mergeCell ref="J13:K13"/>
    <mergeCell ref="L13:M13"/>
    <mergeCell ref="N13:O13"/>
    <mergeCell ref="P13:Q13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26:G26"/>
    <mergeCell ref="B27:G27"/>
    <mergeCell ref="B28:G28"/>
    <mergeCell ref="B29:G29"/>
    <mergeCell ref="M34:Q34"/>
    <mergeCell ref="K37:N37"/>
    <mergeCell ref="K38:N38"/>
    <mergeCell ref="D42:N42"/>
    <mergeCell ref="D43:N43"/>
    <mergeCell ref="D44:N44"/>
    <mergeCell ref="U46:X48"/>
    <mergeCell ref="A47:Q47"/>
    <mergeCell ref="L49:M49"/>
    <mergeCell ref="N49:O49"/>
    <mergeCell ref="B51:C51"/>
    <mergeCell ref="H53:I53"/>
    <mergeCell ref="J53:K53"/>
    <mergeCell ref="L53:M53"/>
    <mergeCell ref="N53:O53"/>
    <mergeCell ref="P53:Q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B66:G66"/>
    <mergeCell ref="B67:G67"/>
    <mergeCell ref="B68:G68"/>
    <mergeCell ref="B69:G69"/>
    <mergeCell ref="M74:Q74"/>
    <mergeCell ref="K77:N77"/>
    <mergeCell ref="K78:N78"/>
    <mergeCell ref="D82:N82"/>
    <mergeCell ref="D83:N83"/>
    <mergeCell ref="D84:N84"/>
    <mergeCell ref="U86:X88"/>
    <mergeCell ref="A87:Q87"/>
    <mergeCell ref="L89:M89"/>
    <mergeCell ref="N89:O89"/>
    <mergeCell ref="B91:C91"/>
    <mergeCell ref="H93:I93"/>
    <mergeCell ref="J93:K93"/>
    <mergeCell ref="L93:M93"/>
    <mergeCell ref="N93:O93"/>
    <mergeCell ref="P93:Q93"/>
    <mergeCell ref="B94:G94"/>
    <mergeCell ref="B95:G95"/>
    <mergeCell ref="B96:G96"/>
    <mergeCell ref="B97:G97"/>
    <mergeCell ref="B98:G98"/>
    <mergeCell ref="B99:G99"/>
    <mergeCell ref="B100:G100"/>
    <mergeCell ref="B101:G101"/>
    <mergeCell ref="B102:G102"/>
    <mergeCell ref="B103:G103"/>
    <mergeCell ref="B104:G104"/>
    <mergeCell ref="B105:G105"/>
    <mergeCell ref="B106:G106"/>
    <mergeCell ref="B107:G107"/>
    <mergeCell ref="B108:G108"/>
    <mergeCell ref="B109:G109"/>
    <mergeCell ref="M114:Q114"/>
    <mergeCell ref="K117:N117"/>
    <mergeCell ref="K118:N118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7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2" manualBreakCount="2">
    <brk id="38" man="true" max="16383" min="0"/>
    <brk id="78" man="true" max="16383" min="0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C000"/>
    <pageSetUpPr fitToPage="false"/>
  </sheetPr>
  <dimension ref="A1:AN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M14" activeCellId="0" sqref="AM14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.42"/>
    <col collapsed="false" customWidth="true" hidden="false" outlineLevel="0" max="2" min="2" style="0" width="22.15"/>
    <col collapsed="false" customWidth="true" hidden="false" outlineLevel="0" max="4" min="4" style="0" width="18"/>
    <col collapsed="false" customWidth="true" hidden="false" outlineLevel="0" max="7" min="5" style="0" width="13.71"/>
    <col collapsed="false" customWidth="true" hidden="false" outlineLevel="0" max="8" min="8" style="0" width="2.42"/>
    <col collapsed="false" customWidth="true" hidden="false" outlineLevel="0" max="9" min="9" style="0" width="4.86"/>
    <col collapsed="false" customWidth="true" hidden="true" outlineLevel="0" max="13" min="10" style="0" width="11.53"/>
    <col collapsed="false" customWidth="true" hidden="true" outlineLevel="0" max="14" min="14" style="0" width="105.29"/>
    <col collapsed="false" customWidth="true" hidden="true" outlineLevel="0" max="32" min="15" style="0" width="7"/>
    <col collapsed="false" customWidth="true" hidden="true" outlineLevel="0" max="36" min="33" style="0" width="11.53"/>
    <col collapsed="false" customWidth="true" hidden="false" outlineLevel="0" max="37" min="37" style="0" width="20.85"/>
    <col collapsed="false" customWidth="true" hidden="false" outlineLevel="0" max="257" min="257" style="0" width="2.42"/>
    <col collapsed="false" customWidth="true" hidden="false" outlineLevel="0" max="258" min="258" style="0" width="22.15"/>
    <col collapsed="false" customWidth="true" hidden="false" outlineLevel="0" max="260" min="260" style="0" width="18"/>
    <col collapsed="false" customWidth="true" hidden="false" outlineLevel="0" max="263" min="261" style="0" width="13.71"/>
    <col collapsed="false" customWidth="true" hidden="false" outlineLevel="0" max="264" min="264" style="0" width="2.42"/>
    <col collapsed="false" customWidth="true" hidden="false" outlineLevel="0" max="265" min="265" style="0" width="4.86"/>
    <col collapsed="false" customWidth="true" hidden="true" outlineLevel="0" max="292" min="266" style="0" width="11.53"/>
    <col collapsed="false" customWidth="true" hidden="false" outlineLevel="0" max="293" min="293" style="0" width="20.85"/>
    <col collapsed="false" customWidth="true" hidden="false" outlineLevel="0" max="513" min="513" style="0" width="2.42"/>
    <col collapsed="false" customWidth="true" hidden="false" outlineLevel="0" max="514" min="514" style="0" width="22.15"/>
    <col collapsed="false" customWidth="true" hidden="false" outlineLevel="0" max="516" min="516" style="0" width="18"/>
    <col collapsed="false" customWidth="true" hidden="false" outlineLevel="0" max="519" min="517" style="0" width="13.71"/>
    <col collapsed="false" customWidth="true" hidden="false" outlineLevel="0" max="520" min="520" style="0" width="2.42"/>
    <col collapsed="false" customWidth="true" hidden="false" outlineLevel="0" max="521" min="521" style="0" width="4.86"/>
    <col collapsed="false" customWidth="true" hidden="true" outlineLevel="0" max="548" min="522" style="0" width="11.53"/>
    <col collapsed="false" customWidth="true" hidden="false" outlineLevel="0" max="549" min="549" style="0" width="20.85"/>
    <col collapsed="false" customWidth="true" hidden="false" outlineLevel="0" max="769" min="769" style="0" width="2.42"/>
    <col collapsed="false" customWidth="true" hidden="false" outlineLevel="0" max="770" min="770" style="0" width="22.15"/>
    <col collapsed="false" customWidth="true" hidden="false" outlineLevel="0" max="772" min="772" style="0" width="18"/>
    <col collapsed="false" customWidth="true" hidden="false" outlineLevel="0" max="775" min="773" style="0" width="13.71"/>
    <col collapsed="false" customWidth="true" hidden="false" outlineLevel="0" max="776" min="776" style="0" width="2.42"/>
    <col collapsed="false" customWidth="true" hidden="false" outlineLevel="0" max="777" min="777" style="0" width="4.86"/>
    <col collapsed="false" customWidth="true" hidden="true" outlineLevel="0" max="804" min="778" style="0" width="11.53"/>
    <col collapsed="false" customWidth="true" hidden="false" outlineLevel="0" max="805" min="805" style="0" width="20.85"/>
    <col collapsed="false" customWidth="true" hidden="false" outlineLevel="0" max="1025" min="1025" style="0" width="2.42"/>
    <col collapsed="false" customWidth="true" hidden="false" outlineLevel="0" max="1026" min="1026" style="0" width="22.15"/>
    <col collapsed="false" customWidth="true" hidden="false" outlineLevel="0" max="1028" min="1028" style="0" width="18"/>
    <col collapsed="false" customWidth="true" hidden="false" outlineLevel="0" max="1031" min="1029" style="0" width="13.71"/>
    <col collapsed="false" customWidth="true" hidden="false" outlineLevel="0" max="1032" min="1032" style="0" width="2.42"/>
    <col collapsed="false" customWidth="true" hidden="false" outlineLevel="0" max="1033" min="1033" style="0" width="4.86"/>
    <col collapsed="false" customWidth="true" hidden="true" outlineLevel="0" max="1060" min="1034" style="0" width="11.53"/>
    <col collapsed="false" customWidth="true" hidden="false" outlineLevel="0" max="1061" min="1061" style="0" width="20.85"/>
    <col collapsed="false" customWidth="true" hidden="false" outlineLevel="0" max="1281" min="1281" style="0" width="2.42"/>
    <col collapsed="false" customWidth="true" hidden="false" outlineLevel="0" max="1282" min="1282" style="0" width="22.15"/>
    <col collapsed="false" customWidth="true" hidden="false" outlineLevel="0" max="1284" min="1284" style="0" width="18"/>
    <col collapsed="false" customWidth="true" hidden="false" outlineLevel="0" max="1287" min="1285" style="0" width="13.71"/>
    <col collapsed="false" customWidth="true" hidden="false" outlineLevel="0" max="1288" min="1288" style="0" width="2.42"/>
    <col collapsed="false" customWidth="true" hidden="false" outlineLevel="0" max="1289" min="1289" style="0" width="4.86"/>
    <col collapsed="false" customWidth="true" hidden="true" outlineLevel="0" max="1316" min="1290" style="0" width="11.53"/>
    <col collapsed="false" customWidth="true" hidden="false" outlineLevel="0" max="1317" min="1317" style="0" width="20.85"/>
    <col collapsed="false" customWidth="true" hidden="false" outlineLevel="0" max="1537" min="1537" style="0" width="2.42"/>
    <col collapsed="false" customWidth="true" hidden="false" outlineLevel="0" max="1538" min="1538" style="0" width="22.15"/>
    <col collapsed="false" customWidth="true" hidden="false" outlineLevel="0" max="1540" min="1540" style="0" width="18"/>
    <col collapsed="false" customWidth="true" hidden="false" outlineLevel="0" max="1543" min="1541" style="0" width="13.71"/>
    <col collapsed="false" customWidth="true" hidden="false" outlineLevel="0" max="1544" min="1544" style="0" width="2.42"/>
    <col collapsed="false" customWidth="true" hidden="false" outlineLevel="0" max="1545" min="1545" style="0" width="4.86"/>
    <col collapsed="false" customWidth="true" hidden="true" outlineLevel="0" max="1572" min="1546" style="0" width="11.53"/>
    <col collapsed="false" customWidth="true" hidden="false" outlineLevel="0" max="1573" min="1573" style="0" width="20.85"/>
    <col collapsed="false" customWidth="true" hidden="false" outlineLevel="0" max="1793" min="1793" style="0" width="2.42"/>
    <col collapsed="false" customWidth="true" hidden="false" outlineLevel="0" max="1794" min="1794" style="0" width="22.15"/>
    <col collapsed="false" customWidth="true" hidden="false" outlineLevel="0" max="1796" min="1796" style="0" width="18"/>
    <col collapsed="false" customWidth="true" hidden="false" outlineLevel="0" max="1799" min="1797" style="0" width="13.71"/>
    <col collapsed="false" customWidth="true" hidden="false" outlineLevel="0" max="1800" min="1800" style="0" width="2.42"/>
    <col collapsed="false" customWidth="true" hidden="false" outlineLevel="0" max="1801" min="1801" style="0" width="4.86"/>
    <col collapsed="false" customWidth="true" hidden="true" outlineLevel="0" max="1828" min="1802" style="0" width="11.53"/>
    <col collapsed="false" customWidth="true" hidden="false" outlineLevel="0" max="1829" min="1829" style="0" width="20.85"/>
    <col collapsed="false" customWidth="true" hidden="false" outlineLevel="0" max="2049" min="2049" style="0" width="2.42"/>
    <col collapsed="false" customWidth="true" hidden="false" outlineLevel="0" max="2050" min="2050" style="0" width="22.15"/>
    <col collapsed="false" customWidth="true" hidden="false" outlineLevel="0" max="2052" min="2052" style="0" width="18"/>
    <col collapsed="false" customWidth="true" hidden="false" outlineLevel="0" max="2055" min="2053" style="0" width="13.71"/>
    <col collapsed="false" customWidth="true" hidden="false" outlineLevel="0" max="2056" min="2056" style="0" width="2.42"/>
    <col collapsed="false" customWidth="true" hidden="false" outlineLevel="0" max="2057" min="2057" style="0" width="4.86"/>
    <col collapsed="false" customWidth="true" hidden="true" outlineLevel="0" max="2084" min="2058" style="0" width="11.53"/>
    <col collapsed="false" customWidth="true" hidden="false" outlineLevel="0" max="2085" min="2085" style="0" width="20.85"/>
    <col collapsed="false" customWidth="true" hidden="false" outlineLevel="0" max="2305" min="2305" style="0" width="2.42"/>
    <col collapsed="false" customWidth="true" hidden="false" outlineLevel="0" max="2306" min="2306" style="0" width="22.15"/>
    <col collapsed="false" customWidth="true" hidden="false" outlineLevel="0" max="2308" min="2308" style="0" width="18"/>
    <col collapsed="false" customWidth="true" hidden="false" outlineLevel="0" max="2311" min="2309" style="0" width="13.71"/>
    <col collapsed="false" customWidth="true" hidden="false" outlineLevel="0" max="2312" min="2312" style="0" width="2.42"/>
    <col collapsed="false" customWidth="true" hidden="false" outlineLevel="0" max="2313" min="2313" style="0" width="4.86"/>
    <col collapsed="false" customWidth="true" hidden="true" outlineLevel="0" max="2340" min="2314" style="0" width="11.53"/>
    <col collapsed="false" customWidth="true" hidden="false" outlineLevel="0" max="2341" min="2341" style="0" width="20.85"/>
    <col collapsed="false" customWidth="true" hidden="false" outlineLevel="0" max="2561" min="2561" style="0" width="2.42"/>
    <col collapsed="false" customWidth="true" hidden="false" outlineLevel="0" max="2562" min="2562" style="0" width="22.15"/>
    <col collapsed="false" customWidth="true" hidden="false" outlineLevel="0" max="2564" min="2564" style="0" width="18"/>
    <col collapsed="false" customWidth="true" hidden="false" outlineLevel="0" max="2567" min="2565" style="0" width="13.71"/>
    <col collapsed="false" customWidth="true" hidden="false" outlineLevel="0" max="2568" min="2568" style="0" width="2.42"/>
    <col collapsed="false" customWidth="true" hidden="false" outlineLevel="0" max="2569" min="2569" style="0" width="4.86"/>
    <col collapsed="false" customWidth="true" hidden="true" outlineLevel="0" max="2596" min="2570" style="0" width="11.53"/>
    <col collapsed="false" customWidth="true" hidden="false" outlineLevel="0" max="2597" min="2597" style="0" width="20.85"/>
    <col collapsed="false" customWidth="true" hidden="false" outlineLevel="0" max="2817" min="2817" style="0" width="2.42"/>
    <col collapsed="false" customWidth="true" hidden="false" outlineLevel="0" max="2818" min="2818" style="0" width="22.15"/>
    <col collapsed="false" customWidth="true" hidden="false" outlineLevel="0" max="2820" min="2820" style="0" width="18"/>
    <col collapsed="false" customWidth="true" hidden="false" outlineLevel="0" max="2823" min="2821" style="0" width="13.71"/>
    <col collapsed="false" customWidth="true" hidden="false" outlineLevel="0" max="2824" min="2824" style="0" width="2.42"/>
    <col collapsed="false" customWidth="true" hidden="false" outlineLevel="0" max="2825" min="2825" style="0" width="4.86"/>
    <col collapsed="false" customWidth="true" hidden="true" outlineLevel="0" max="2852" min="2826" style="0" width="11.53"/>
    <col collapsed="false" customWidth="true" hidden="false" outlineLevel="0" max="2853" min="2853" style="0" width="20.85"/>
    <col collapsed="false" customWidth="true" hidden="false" outlineLevel="0" max="3073" min="3073" style="0" width="2.42"/>
    <col collapsed="false" customWidth="true" hidden="false" outlineLevel="0" max="3074" min="3074" style="0" width="22.15"/>
    <col collapsed="false" customWidth="true" hidden="false" outlineLevel="0" max="3076" min="3076" style="0" width="18"/>
    <col collapsed="false" customWidth="true" hidden="false" outlineLevel="0" max="3079" min="3077" style="0" width="13.71"/>
    <col collapsed="false" customWidth="true" hidden="false" outlineLevel="0" max="3080" min="3080" style="0" width="2.42"/>
    <col collapsed="false" customWidth="true" hidden="false" outlineLevel="0" max="3081" min="3081" style="0" width="4.86"/>
    <col collapsed="false" customWidth="true" hidden="true" outlineLevel="0" max="3108" min="3082" style="0" width="11.53"/>
    <col collapsed="false" customWidth="true" hidden="false" outlineLevel="0" max="3109" min="3109" style="0" width="20.85"/>
    <col collapsed="false" customWidth="true" hidden="false" outlineLevel="0" max="3329" min="3329" style="0" width="2.42"/>
    <col collapsed="false" customWidth="true" hidden="false" outlineLevel="0" max="3330" min="3330" style="0" width="22.15"/>
    <col collapsed="false" customWidth="true" hidden="false" outlineLevel="0" max="3332" min="3332" style="0" width="18"/>
    <col collapsed="false" customWidth="true" hidden="false" outlineLevel="0" max="3335" min="3333" style="0" width="13.71"/>
    <col collapsed="false" customWidth="true" hidden="false" outlineLevel="0" max="3336" min="3336" style="0" width="2.42"/>
    <col collapsed="false" customWidth="true" hidden="false" outlineLevel="0" max="3337" min="3337" style="0" width="4.86"/>
    <col collapsed="false" customWidth="true" hidden="true" outlineLevel="0" max="3364" min="3338" style="0" width="11.53"/>
    <col collapsed="false" customWidth="true" hidden="false" outlineLevel="0" max="3365" min="3365" style="0" width="20.85"/>
    <col collapsed="false" customWidth="true" hidden="false" outlineLevel="0" max="3585" min="3585" style="0" width="2.42"/>
    <col collapsed="false" customWidth="true" hidden="false" outlineLevel="0" max="3586" min="3586" style="0" width="22.15"/>
    <col collapsed="false" customWidth="true" hidden="false" outlineLevel="0" max="3588" min="3588" style="0" width="18"/>
    <col collapsed="false" customWidth="true" hidden="false" outlineLevel="0" max="3591" min="3589" style="0" width="13.71"/>
    <col collapsed="false" customWidth="true" hidden="false" outlineLevel="0" max="3592" min="3592" style="0" width="2.42"/>
    <col collapsed="false" customWidth="true" hidden="false" outlineLevel="0" max="3593" min="3593" style="0" width="4.86"/>
    <col collapsed="false" customWidth="true" hidden="true" outlineLevel="0" max="3620" min="3594" style="0" width="11.53"/>
    <col collapsed="false" customWidth="true" hidden="false" outlineLevel="0" max="3621" min="3621" style="0" width="20.85"/>
    <col collapsed="false" customWidth="true" hidden="false" outlineLevel="0" max="3841" min="3841" style="0" width="2.42"/>
    <col collapsed="false" customWidth="true" hidden="false" outlineLevel="0" max="3842" min="3842" style="0" width="22.15"/>
    <col collapsed="false" customWidth="true" hidden="false" outlineLevel="0" max="3844" min="3844" style="0" width="18"/>
    <col collapsed="false" customWidth="true" hidden="false" outlineLevel="0" max="3847" min="3845" style="0" width="13.71"/>
    <col collapsed="false" customWidth="true" hidden="false" outlineLevel="0" max="3848" min="3848" style="0" width="2.42"/>
    <col collapsed="false" customWidth="true" hidden="false" outlineLevel="0" max="3849" min="3849" style="0" width="4.86"/>
    <col collapsed="false" customWidth="true" hidden="true" outlineLevel="0" max="3876" min="3850" style="0" width="11.53"/>
    <col collapsed="false" customWidth="true" hidden="false" outlineLevel="0" max="3877" min="3877" style="0" width="20.85"/>
    <col collapsed="false" customWidth="true" hidden="false" outlineLevel="0" max="4097" min="4097" style="0" width="2.42"/>
    <col collapsed="false" customWidth="true" hidden="false" outlineLevel="0" max="4098" min="4098" style="0" width="22.15"/>
    <col collapsed="false" customWidth="true" hidden="false" outlineLevel="0" max="4100" min="4100" style="0" width="18"/>
    <col collapsed="false" customWidth="true" hidden="false" outlineLevel="0" max="4103" min="4101" style="0" width="13.71"/>
    <col collapsed="false" customWidth="true" hidden="false" outlineLevel="0" max="4104" min="4104" style="0" width="2.42"/>
    <col collapsed="false" customWidth="true" hidden="false" outlineLevel="0" max="4105" min="4105" style="0" width="4.86"/>
    <col collapsed="false" customWidth="true" hidden="true" outlineLevel="0" max="4132" min="4106" style="0" width="11.53"/>
    <col collapsed="false" customWidth="true" hidden="false" outlineLevel="0" max="4133" min="4133" style="0" width="20.85"/>
    <col collapsed="false" customWidth="true" hidden="false" outlineLevel="0" max="4353" min="4353" style="0" width="2.42"/>
    <col collapsed="false" customWidth="true" hidden="false" outlineLevel="0" max="4354" min="4354" style="0" width="22.15"/>
    <col collapsed="false" customWidth="true" hidden="false" outlineLevel="0" max="4356" min="4356" style="0" width="18"/>
    <col collapsed="false" customWidth="true" hidden="false" outlineLevel="0" max="4359" min="4357" style="0" width="13.71"/>
    <col collapsed="false" customWidth="true" hidden="false" outlineLevel="0" max="4360" min="4360" style="0" width="2.42"/>
    <col collapsed="false" customWidth="true" hidden="false" outlineLevel="0" max="4361" min="4361" style="0" width="4.86"/>
    <col collapsed="false" customWidth="true" hidden="true" outlineLevel="0" max="4388" min="4362" style="0" width="11.53"/>
    <col collapsed="false" customWidth="true" hidden="false" outlineLevel="0" max="4389" min="4389" style="0" width="20.85"/>
    <col collapsed="false" customWidth="true" hidden="false" outlineLevel="0" max="4609" min="4609" style="0" width="2.42"/>
    <col collapsed="false" customWidth="true" hidden="false" outlineLevel="0" max="4610" min="4610" style="0" width="22.15"/>
    <col collapsed="false" customWidth="true" hidden="false" outlineLevel="0" max="4612" min="4612" style="0" width="18"/>
    <col collapsed="false" customWidth="true" hidden="false" outlineLevel="0" max="4615" min="4613" style="0" width="13.71"/>
    <col collapsed="false" customWidth="true" hidden="false" outlineLevel="0" max="4616" min="4616" style="0" width="2.42"/>
    <col collapsed="false" customWidth="true" hidden="false" outlineLevel="0" max="4617" min="4617" style="0" width="4.86"/>
    <col collapsed="false" customWidth="true" hidden="true" outlineLevel="0" max="4644" min="4618" style="0" width="11.53"/>
    <col collapsed="false" customWidth="true" hidden="false" outlineLevel="0" max="4645" min="4645" style="0" width="20.85"/>
    <col collapsed="false" customWidth="true" hidden="false" outlineLevel="0" max="4865" min="4865" style="0" width="2.42"/>
    <col collapsed="false" customWidth="true" hidden="false" outlineLevel="0" max="4866" min="4866" style="0" width="22.15"/>
    <col collapsed="false" customWidth="true" hidden="false" outlineLevel="0" max="4868" min="4868" style="0" width="18"/>
    <col collapsed="false" customWidth="true" hidden="false" outlineLevel="0" max="4871" min="4869" style="0" width="13.71"/>
    <col collapsed="false" customWidth="true" hidden="false" outlineLevel="0" max="4872" min="4872" style="0" width="2.42"/>
    <col collapsed="false" customWidth="true" hidden="false" outlineLevel="0" max="4873" min="4873" style="0" width="4.86"/>
    <col collapsed="false" customWidth="true" hidden="true" outlineLevel="0" max="4900" min="4874" style="0" width="11.53"/>
    <col collapsed="false" customWidth="true" hidden="false" outlineLevel="0" max="4901" min="4901" style="0" width="20.85"/>
    <col collapsed="false" customWidth="true" hidden="false" outlineLevel="0" max="5121" min="5121" style="0" width="2.42"/>
    <col collapsed="false" customWidth="true" hidden="false" outlineLevel="0" max="5122" min="5122" style="0" width="22.15"/>
    <col collapsed="false" customWidth="true" hidden="false" outlineLevel="0" max="5124" min="5124" style="0" width="18"/>
    <col collapsed="false" customWidth="true" hidden="false" outlineLevel="0" max="5127" min="5125" style="0" width="13.71"/>
    <col collapsed="false" customWidth="true" hidden="false" outlineLevel="0" max="5128" min="5128" style="0" width="2.42"/>
    <col collapsed="false" customWidth="true" hidden="false" outlineLevel="0" max="5129" min="5129" style="0" width="4.86"/>
    <col collapsed="false" customWidth="true" hidden="true" outlineLevel="0" max="5156" min="5130" style="0" width="11.53"/>
    <col collapsed="false" customWidth="true" hidden="false" outlineLevel="0" max="5157" min="5157" style="0" width="20.85"/>
    <col collapsed="false" customWidth="true" hidden="false" outlineLevel="0" max="5377" min="5377" style="0" width="2.42"/>
    <col collapsed="false" customWidth="true" hidden="false" outlineLevel="0" max="5378" min="5378" style="0" width="22.15"/>
    <col collapsed="false" customWidth="true" hidden="false" outlineLevel="0" max="5380" min="5380" style="0" width="18"/>
    <col collapsed="false" customWidth="true" hidden="false" outlineLevel="0" max="5383" min="5381" style="0" width="13.71"/>
    <col collapsed="false" customWidth="true" hidden="false" outlineLevel="0" max="5384" min="5384" style="0" width="2.42"/>
    <col collapsed="false" customWidth="true" hidden="false" outlineLevel="0" max="5385" min="5385" style="0" width="4.86"/>
    <col collapsed="false" customWidth="true" hidden="true" outlineLevel="0" max="5412" min="5386" style="0" width="11.53"/>
    <col collapsed="false" customWidth="true" hidden="false" outlineLevel="0" max="5413" min="5413" style="0" width="20.85"/>
    <col collapsed="false" customWidth="true" hidden="false" outlineLevel="0" max="5633" min="5633" style="0" width="2.42"/>
    <col collapsed="false" customWidth="true" hidden="false" outlineLevel="0" max="5634" min="5634" style="0" width="22.15"/>
    <col collapsed="false" customWidth="true" hidden="false" outlineLevel="0" max="5636" min="5636" style="0" width="18"/>
    <col collapsed="false" customWidth="true" hidden="false" outlineLevel="0" max="5639" min="5637" style="0" width="13.71"/>
    <col collapsed="false" customWidth="true" hidden="false" outlineLevel="0" max="5640" min="5640" style="0" width="2.42"/>
    <col collapsed="false" customWidth="true" hidden="false" outlineLevel="0" max="5641" min="5641" style="0" width="4.86"/>
    <col collapsed="false" customWidth="true" hidden="true" outlineLevel="0" max="5668" min="5642" style="0" width="11.53"/>
    <col collapsed="false" customWidth="true" hidden="false" outlineLevel="0" max="5669" min="5669" style="0" width="20.85"/>
    <col collapsed="false" customWidth="true" hidden="false" outlineLevel="0" max="5889" min="5889" style="0" width="2.42"/>
    <col collapsed="false" customWidth="true" hidden="false" outlineLevel="0" max="5890" min="5890" style="0" width="22.15"/>
    <col collapsed="false" customWidth="true" hidden="false" outlineLevel="0" max="5892" min="5892" style="0" width="18"/>
    <col collapsed="false" customWidth="true" hidden="false" outlineLevel="0" max="5895" min="5893" style="0" width="13.71"/>
    <col collapsed="false" customWidth="true" hidden="false" outlineLevel="0" max="5896" min="5896" style="0" width="2.42"/>
    <col collapsed="false" customWidth="true" hidden="false" outlineLevel="0" max="5897" min="5897" style="0" width="4.86"/>
    <col collapsed="false" customWidth="true" hidden="true" outlineLevel="0" max="5924" min="5898" style="0" width="11.53"/>
    <col collapsed="false" customWidth="true" hidden="false" outlineLevel="0" max="5925" min="5925" style="0" width="20.85"/>
    <col collapsed="false" customWidth="true" hidden="false" outlineLevel="0" max="6145" min="6145" style="0" width="2.42"/>
    <col collapsed="false" customWidth="true" hidden="false" outlineLevel="0" max="6146" min="6146" style="0" width="22.15"/>
    <col collapsed="false" customWidth="true" hidden="false" outlineLevel="0" max="6148" min="6148" style="0" width="18"/>
    <col collapsed="false" customWidth="true" hidden="false" outlineLevel="0" max="6151" min="6149" style="0" width="13.71"/>
    <col collapsed="false" customWidth="true" hidden="false" outlineLevel="0" max="6152" min="6152" style="0" width="2.42"/>
    <col collapsed="false" customWidth="true" hidden="false" outlineLevel="0" max="6153" min="6153" style="0" width="4.86"/>
    <col collapsed="false" customWidth="true" hidden="true" outlineLevel="0" max="6180" min="6154" style="0" width="11.53"/>
    <col collapsed="false" customWidth="true" hidden="false" outlineLevel="0" max="6181" min="6181" style="0" width="20.85"/>
    <col collapsed="false" customWidth="true" hidden="false" outlineLevel="0" max="6401" min="6401" style="0" width="2.42"/>
    <col collapsed="false" customWidth="true" hidden="false" outlineLevel="0" max="6402" min="6402" style="0" width="22.15"/>
    <col collapsed="false" customWidth="true" hidden="false" outlineLevel="0" max="6404" min="6404" style="0" width="18"/>
    <col collapsed="false" customWidth="true" hidden="false" outlineLevel="0" max="6407" min="6405" style="0" width="13.71"/>
    <col collapsed="false" customWidth="true" hidden="false" outlineLevel="0" max="6408" min="6408" style="0" width="2.42"/>
    <col collapsed="false" customWidth="true" hidden="false" outlineLevel="0" max="6409" min="6409" style="0" width="4.86"/>
    <col collapsed="false" customWidth="true" hidden="true" outlineLevel="0" max="6436" min="6410" style="0" width="11.53"/>
    <col collapsed="false" customWidth="true" hidden="false" outlineLevel="0" max="6437" min="6437" style="0" width="20.85"/>
    <col collapsed="false" customWidth="true" hidden="false" outlineLevel="0" max="6657" min="6657" style="0" width="2.42"/>
    <col collapsed="false" customWidth="true" hidden="false" outlineLevel="0" max="6658" min="6658" style="0" width="22.15"/>
    <col collapsed="false" customWidth="true" hidden="false" outlineLevel="0" max="6660" min="6660" style="0" width="18"/>
    <col collapsed="false" customWidth="true" hidden="false" outlineLevel="0" max="6663" min="6661" style="0" width="13.71"/>
    <col collapsed="false" customWidth="true" hidden="false" outlineLevel="0" max="6664" min="6664" style="0" width="2.42"/>
    <col collapsed="false" customWidth="true" hidden="false" outlineLevel="0" max="6665" min="6665" style="0" width="4.86"/>
    <col collapsed="false" customWidth="true" hidden="true" outlineLevel="0" max="6692" min="6666" style="0" width="11.53"/>
    <col collapsed="false" customWidth="true" hidden="false" outlineLevel="0" max="6693" min="6693" style="0" width="20.85"/>
    <col collapsed="false" customWidth="true" hidden="false" outlineLevel="0" max="6913" min="6913" style="0" width="2.42"/>
    <col collapsed="false" customWidth="true" hidden="false" outlineLevel="0" max="6914" min="6914" style="0" width="22.15"/>
    <col collapsed="false" customWidth="true" hidden="false" outlineLevel="0" max="6916" min="6916" style="0" width="18"/>
    <col collapsed="false" customWidth="true" hidden="false" outlineLevel="0" max="6919" min="6917" style="0" width="13.71"/>
    <col collapsed="false" customWidth="true" hidden="false" outlineLevel="0" max="6920" min="6920" style="0" width="2.42"/>
    <col collapsed="false" customWidth="true" hidden="false" outlineLevel="0" max="6921" min="6921" style="0" width="4.86"/>
    <col collapsed="false" customWidth="true" hidden="true" outlineLevel="0" max="6948" min="6922" style="0" width="11.53"/>
    <col collapsed="false" customWidth="true" hidden="false" outlineLevel="0" max="6949" min="6949" style="0" width="20.85"/>
    <col collapsed="false" customWidth="true" hidden="false" outlineLevel="0" max="7169" min="7169" style="0" width="2.42"/>
    <col collapsed="false" customWidth="true" hidden="false" outlineLevel="0" max="7170" min="7170" style="0" width="22.15"/>
    <col collapsed="false" customWidth="true" hidden="false" outlineLevel="0" max="7172" min="7172" style="0" width="18"/>
    <col collapsed="false" customWidth="true" hidden="false" outlineLevel="0" max="7175" min="7173" style="0" width="13.71"/>
    <col collapsed="false" customWidth="true" hidden="false" outlineLevel="0" max="7176" min="7176" style="0" width="2.42"/>
    <col collapsed="false" customWidth="true" hidden="false" outlineLevel="0" max="7177" min="7177" style="0" width="4.86"/>
    <col collapsed="false" customWidth="true" hidden="true" outlineLevel="0" max="7204" min="7178" style="0" width="11.53"/>
    <col collapsed="false" customWidth="true" hidden="false" outlineLevel="0" max="7205" min="7205" style="0" width="20.85"/>
    <col collapsed="false" customWidth="true" hidden="false" outlineLevel="0" max="7425" min="7425" style="0" width="2.42"/>
    <col collapsed="false" customWidth="true" hidden="false" outlineLevel="0" max="7426" min="7426" style="0" width="22.15"/>
    <col collapsed="false" customWidth="true" hidden="false" outlineLevel="0" max="7428" min="7428" style="0" width="18"/>
    <col collapsed="false" customWidth="true" hidden="false" outlineLevel="0" max="7431" min="7429" style="0" width="13.71"/>
    <col collapsed="false" customWidth="true" hidden="false" outlineLevel="0" max="7432" min="7432" style="0" width="2.42"/>
    <col collapsed="false" customWidth="true" hidden="false" outlineLevel="0" max="7433" min="7433" style="0" width="4.86"/>
    <col collapsed="false" customWidth="true" hidden="true" outlineLevel="0" max="7460" min="7434" style="0" width="11.53"/>
    <col collapsed="false" customWidth="true" hidden="false" outlineLevel="0" max="7461" min="7461" style="0" width="20.85"/>
    <col collapsed="false" customWidth="true" hidden="false" outlineLevel="0" max="7681" min="7681" style="0" width="2.42"/>
    <col collapsed="false" customWidth="true" hidden="false" outlineLevel="0" max="7682" min="7682" style="0" width="22.15"/>
    <col collapsed="false" customWidth="true" hidden="false" outlineLevel="0" max="7684" min="7684" style="0" width="18"/>
    <col collapsed="false" customWidth="true" hidden="false" outlineLevel="0" max="7687" min="7685" style="0" width="13.71"/>
    <col collapsed="false" customWidth="true" hidden="false" outlineLevel="0" max="7688" min="7688" style="0" width="2.42"/>
    <col collapsed="false" customWidth="true" hidden="false" outlineLevel="0" max="7689" min="7689" style="0" width="4.86"/>
    <col collapsed="false" customWidth="true" hidden="true" outlineLevel="0" max="7716" min="7690" style="0" width="11.53"/>
    <col collapsed="false" customWidth="true" hidden="false" outlineLevel="0" max="7717" min="7717" style="0" width="20.85"/>
    <col collapsed="false" customWidth="true" hidden="false" outlineLevel="0" max="7937" min="7937" style="0" width="2.42"/>
    <col collapsed="false" customWidth="true" hidden="false" outlineLevel="0" max="7938" min="7938" style="0" width="22.15"/>
    <col collapsed="false" customWidth="true" hidden="false" outlineLevel="0" max="7940" min="7940" style="0" width="18"/>
    <col collapsed="false" customWidth="true" hidden="false" outlineLevel="0" max="7943" min="7941" style="0" width="13.71"/>
    <col collapsed="false" customWidth="true" hidden="false" outlineLevel="0" max="7944" min="7944" style="0" width="2.42"/>
    <col collapsed="false" customWidth="true" hidden="false" outlineLevel="0" max="7945" min="7945" style="0" width="4.86"/>
    <col collapsed="false" customWidth="true" hidden="true" outlineLevel="0" max="7972" min="7946" style="0" width="11.53"/>
    <col collapsed="false" customWidth="true" hidden="false" outlineLevel="0" max="7973" min="7973" style="0" width="20.85"/>
    <col collapsed="false" customWidth="true" hidden="false" outlineLevel="0" max="8193" min="8193" style="0" width="2.42"/>
    <col collapsed="false" customWidth="true" hidden="false" outlineLevel="0" max="8194" min="8194" style="0" width="22.15"/>
    <col collapsed="false" customWidth="true" hidden="false" outlineLevel="0" max="8196" min="8196" style="0" width="18"/>
    <col collapsed="false" customWidth="true" hidden="false" outlineLevel="0" max="8199" min="8197" style="0" width="13.71"/>
    <col collapsed="false" customWidth="true" hidden="false" outlineLevel="0" max="8200" min="8200" style="0" width="2.42"/>
    <col collapsed="false" customWidth="true" hidden="false" outlineLevel="0" max="8201" min="8201" style="0" width="4.86"/>
    <col collapsed="false" customWidth="true" hidden="true" outlineLevel="0" max="8228" min="8202" style="0" width="11.53"/>
    <col collapsed="false" customWidth="true" hidden="false" outlineLevel="0" max="8229" min="8229" style="0" width="20.85"/>
    <col collapsed="false" customWidth="true" hidden="false" outlineLevel="0" max="8449" min="8449" style="0" width="2.42"/>
    <col collapsed="false" customWidth="true" hidden="false" outlineLevel="0" max="8450" min="8450" style="0" width="22.15"/>
    <col collapsed="false" customWidth="true" hidden="false" outlineLevel="0" max="8452" min="8452" style="0" width="18"/>
    <col collapsed="false" customWidth="true" hidden="false" outlineLevel="0" max="8455" min="8453" style="0" width="13.71"/>
    <col collapsed="false" customWidth="true" hidden="false" outlineLevel="0" max="8456" min="8456" style="0" width="2.42"/>
    <col collapsed="false" customWidth="true" hidden="false" outlineLevel="0" max="8457" min="8457" style="0" width="4.86"/>
    <col collapsed="false" customWidth="true" hidden="true" outlineLevel="0" max="8484" min="8458" style="0" width="11.53"/>
    <col collapsed="false" customWidth="true" hidden="false" outlineLevel="0" max="8485" min="8485" style="0" width="20.85"/>
    <col collapsed="false" customWidth="true" hidden="false" outlineLevel="0" max="8705" min="8705" style="0" width="2.42"/>
    <col collapsed="false" customWidth="true" hidden="false" outlineLevel="0" max="8706" min="8706" style="0" width="22.15"/>
    <col collapsed="false" customWidth="true" hidden="false" outlineLevel="0" max="8708" min="8708" style="0" width="18"/>
    <col collapsed="false" customWidth="true" hidden="false" outlineLevel="0" max="8711" min="8709" style="0" width="13.71"/>
    <col collapsed="false" customWidth="true" hidden="false" outlineLevel="0" max="8712" min="8712" style="0" width="2.42"/>
    <col collapsed="false" customWidth="true" hidden="false" outlineLevel="0" max="8713" min="8713" style="0" width="4.86"/>
    <col collapsed="false" customWidth="true" hidden="true" outlineLevel="0" max="8740" min="8714" style="0" width="11.53"/>
    <col collapsed="false" customWidth="true" hidden="false" outlineLevel="0" max="8741" min="8741" style="0" width="20.85"/>
    <col collapsed="false" customWidth="true" hidden="false" outlineLevel="0" max="8961" min="8961" style="0" width="2.42"/>
    <col collapsed="false" customWidth="true" hidden="false" outlineLevel="0" max="8962" min="8962" style="0" width="22.15"/>
    <col collapsed="false" customWidth="true" hidden="false" outlineLevel="0" max="8964" min="8964" style="0" width="18"/>
    <col collapsed="false" customWidth="true" hidden="false" outlineLevel="0" max="8967" min="8965" style="0" width="13.71"/>
    <col collapsed="false" customWidth="true" hidden="false" outlineLevel="0" max="8968" min="8968" style="0" width="2.42"/>
    <col collapsed="false" customWidth="true" hidden="false" outlineLevel="0" max="8969" min="8969" style="0" width="4.86"/>
    <col collapsed="false" customWidth="true" hidden="true" outlineLevel="0" max="8996" min="8970" style="0" width="11.53"/>
    <col collapsed="false" customWidth="true" hidden="false" outlineLevel="0" max="8997" min="8997" style="0" width="20.85"/>
    <col collapsed="false" customWidth="true" hidden="false" outlineLevel="0" max="9217" min="9217" style="0" width="2.42"/>
    <col collapsed="false" customWidth="true" hidden="false" outlineLevel="0" max="9218" min="9218" style="0" width="22.15"/>
    <col collapsed="false" customWidth="true" hidden="false" outlineLevel="0" max="9220" min="9220" style="0" width="18"/>
    <col collapsed="false" customWidth="true" hidden="false" outlineLevel="0" max="9223" min="9221" style="0" width="13.71"/>
    <col collapsed="false" customWidth="true" hidden="false" outlineLevel="0" max="9224" min="9224" style="0" width="2.42"/>
    <col collapsed="false" customWidth="true" hidden="false" outlineLevel="0" max="9225" min="9225" style="0" width="4.86"/>
    <col collapsed="false" customWidth="true" hidden="true" outlineLevel="0" max="9252" min="9226" style="0" width="11.53"/>
    <col collapsed="false" customWidth="true" hidden="false" outlineLevel="0" max="9253" min="9253" style="0" width="20.85"/>
    <col collapsed="false" customWidth="true" hidden="false" outlineLevel="0" max="9473" min="9473" style="0" width="2.42"/>
    <col collapsed="false" customWidth="true" hidden="false" outlineLevel="0" max="9474" min="9474" style="0" width="22.15"/>
    <col collapsed="false" customWidth="true" hidden="false" outlineLevel="0" max="9476" min="9476" style="0" width="18"/>
    <col collapsed="false" customWidth="true" hidden="false" outlineLevel="0" max="9479" min="9477" style="0" width="13.71"/>
    <col collapsed="false" customWidth="true" hidden="false" outlineLevel="0" max="9480" min="9480" style="0" width="2.42"/>
    <col collapsed="false" customWidth="true" hidden="false" outlineLevel="0" max="9481" min="9481" style="0" width="4.86"/>
    <col collapsed="false" customWidth="true" hidden="true" outlineLevel="0" max="9508" min="9482" style="0" width="11.53"/>
    <col collapsed="false" customWidth="true" hidden="false" outlineLevel="0" max="9509" min="9509" style="0" width="20.85"/>
    <col collapsed="false" customWidth="true" hidden="false" outlineLevel="0" max="9729" min="9729" style="0" width="2.42"/>
    <col collapsed="false" customWidth="true" hidden="false" outlineLevel="0" max="9730" min="9730" style="0" width="22.15"/>
    <col collapsed="false" customWidth="true" hidden="false" outlineLevel="0" max="9732" min="9732" style="0" width="18"/>
    <col collapsed="false" customWidth="true" hidden="false" outlineLevel="0" max="9735" min="9733" style="0" width="13.71"/>
    <col collapsed="false" customWidth="true" hidden="false" outlineLevel="0" max="9736" min="9736" style="0" width="2.42"/>
    <col collapsed="false" customWidth="true" hidden="false" outlineLevel="0" max="9737" min="9737" style="0" width="4.86"/>
    <col collapsed="false" customWidth="true" hidden="true" outlineLevel="0" max="9764" min="9738" style="0" width="11.53"/>
    <col collapsed="false" customWidth="true" hidden="false" outlineLevel="0" max="9765" min="9765" style="0" width="20.85"/>
    <col collapsed="false" customWidth="true" hidden="false" outlineLevel="0" max="9985" min="9985" style="0" width="2.42"/>
    <col collapsed="false" customWidth="true" hidden="false" outlineLevel="0" max="9986" min="9986" style="0" width="22.15"/>
    <col collapsed="false" customWidth="true" hidden="false" outlineLevel="0" max="9988" min="9988" style="0" width="18"/>
    <col collapsed="false" customWidth="true" hidden="false" outlineLevel="0" max="9991" min="9989" style="0" width="13.71"/>
    <col collapsed="false" customWidth="true" hidden="false" outlineLevel="0" max="9992" min="9992" style="0" width="2.42"/>
    <col collapsed="false" customWidth="true" hidden="false" outlineLevel="0" max="9993" min="9993" style="0" width="4.86"/>
    <col collapsed="false" customWidth="true" hidden="true" outlineLevel="0" max="10020" min="9994" style="0" width="11.53"/>
    <col collapsed="false" customWidth="true" hidden="false" outlineLevel="0" max="10021" min="10021" style="0" width="20.85"/>
    <col collapsed="false" customWidth="true" hidden="false" outlineLevel="0" max="10241" min="10241" style="0" width="2.42"/>
    <col collapsed="false" customWidth="true" hidden="false" outlineLevel="0" max="10242" min="10242" style="0" width="22.15"/>
    <col collapsed="false" customWidth="true" hidden="false" outlineLevel="0" max="10244" min="10244" style="0" width="18"/>
    <col collapsed="false" customWidth="true" hidden="false" outlineLevel="0" max="10247" min="10245" style="0" width="13.71"/>
    <col collapsed="false" customWidth="true" hidden="false" outlineLevel="0" max="10248" min="10248" style="0" width="2.42"/>
    <col collapsed="false" customWidth="true" hidden="false" outlineLevel="0" max="10249" min="10249" style="0" width="4.86"/>
    <col collapsed="false" customWidth="true" hidden="true" outlineLevel="0" max="10276" min="10250" style="0" width="11.53"/>
    <col collapsed="false" customWidth="true" hidden="false" outlineLevel="0" max="10277" min="10277" style="0" width="20.85"/>
    <col collapsed="false" customWidth="true" hidden="false" outlineLevel="0" max="10497" min="10497" style="0" width="2.42"/>
    <col collapsed="false" customWidth="true" hidden="false" outlineLevel="0" max="10498" min="10498" style="0" width="22.15"/>
    <col collapsed="false" customWidth="true" hidden="false" outlineLevel="0" max="10500" min="10500" style="0" width="18"/>
    <col collapsed="false" customWidth="true" hidden="false" outlineLevel="0" max="10503" min="10501" style="0" width="13.71"/>
    <col collapsed="false" customWidth="true" hidden="false" outlineLevel="0" max="10504" min="10504" style="0" width="2.42"/>
    <col collapsed="false" customWidth="true" hidden="false" outlineLevel="0" max="10505" min="10505" style="0" width="4.86"/>
    <col collapsed="false" customWidth="true" hidden="true" outlineLevel="0" max="10532" min="10506" style="0" width="11.53"/>
    <col collapsed="false" customWidth="true" hidden="false" outlineLevel="0" max="10533" min="10533" style="0" width="20.85"/>
    <col collapsed="false" customWidth="true" hidden="false" outlineLevel="0" max="10753" min="10753" style="0" width="2.42"/>
    <col collapsed="false" customWidth="true" hidden="false" outlineLevel="0" max="10754" min="10754" style="0" width="22.15"/>
    <col collapsed="false" customWidth="true" hidden="false" outlineLevel="0" max="10756" min="10756" style="0" width="18"/>
    <col collapsed="false" customWidth="true" hidden="false" outlineLevel="0" max="10759" min="10757" style="0" width="13.71"/>
    <col collapsed="false" customWidth="true" hidden="false" outlineLevel="0" max="10760" min="10760" style="0" width="2.42"/>
    <col collapsed="false" customWidth="true" hidden="false" outlineLevel="0" max="10761" min="10761" style="0" width="4.86"/>
    <col collapsed="false" customWidth="true" hidden="true" outlineLevel="0" max="10788" min="10762" style="0" width="11.53"/>
    <col collapsed="false" customWidth="true" hidden="false" outlineLevel="0" max="10789" min="10789" style="0" width="20.85"/>
    <col collapsed="false" customWidth="true" hidden="false" outlineLevel="0" max="11009" min="11009" style="0" width="2.42"/>
    <col collapsed="false" customWidth="true" hidden="false" outlineLevel="0" max="11010" min="11010" style="0" width="22.15"/>
    <col collapsed="false" customWidth="true" hidden="false" outlineLevel="0" max="11012" min="11012" style="0" width="18"/>
    <col collapsed="false" customWidth="true" hidden="false" outlineLevel="0" max="11015" min="11013" style="0" width="13.71"/>
    <col collapsed="false" customWidth="true" hidden="false" outlineLevel="0" max="11016" min="11016" style="0" width="2.42"/>
    <col collapsed="false" customWidth="true" hidden="false" outlineLevel="0" max="11017" min="11017" style="0" width="4.86"/>
    <col collapsed="false" customWidth="true" hidden="true" outlineLevel="0" max="11044" min="11018" style="0" width="11.53"/>
    <col collapsed="false" customWidth="true" hidden="false" outlineLevel="0" max="11045" min="11045" style="0" width="20.85"/>
    <col collapsed="false" customWidth="true" hidden="false" outlineLevel="0" max="11265" min="11265" style="0" width="2.42"/>
    <col collapsed="false" customWidth="true" hidden="false" outlineLevel="0" max="11266" min="11266" style="0" width="22.15"/>
    <col collapsed="false" customWidth="true" hidden="false" outlineLevel="0" max="11268" min="11268" style="0" width="18"/>
    <col collapsed="false" customWidth="true" hidden="false" outlineLevel="0" max="11271" min="11269" style="0" width="13.71"/>
    <col collapsed="false" customWidth="true" hidden="false" outlineLevel="0" max="11272" min="11272" style="0" width="2.42"/>
    <col collapsed="false" customWidth="true" hidden="false" outlineLevel="0" max="11273" min="11273" style="0" width="4.86"/>
    <col collapsed="false" customWidth="true" hidden="true" outlineLevel="0" max="11300" min="11274" style="0" width="11.53"/>
    <col collapsed="false" customWidth="true" hidden="false" outlineLevel="0" max="11301" min="11301" style="0" width="20.85"/>
    <col collapsed="false" customWidth="true" hidden="false" outlineLevel="0" max="11521" min="11521" style="0" width="2.42"/>
    <col collapsed="false" customWidth="true" hidden="false" outlineLevel="0" max="11522" min="11522" style="0" width="22.15"/>
    <col collapsed="false" customWidth="true" hidden="false" outlineLevel="0" max="11524" min="11524" style="0" width="18"/>
    <col collapsed="false" customWidth="true" hidden="false" outlineLevel="0" max="11527" min="11525" style="0" width="13.71"/>
    <col collapsed="false" customWidth="true" hidden="false" outlineLevel="0" max="11528" min="11528" style="0" width="2.42"/>
    <col collapsed="false" customWidth="true" hidden="false" outlineLevel="0" max="11529" min="11529" style="0" width="4.86"/>
    <col collapsed="false" customWidth="true" hidden="true" outlineLevel="0" max="11556" min="11530" style="0" width="11.53"/>
    <col collapsed="false" customWidth="true" hidden="false" outlineLevel="0" max="11557" min="11557" style="0" width="20.85"/>
    <col collapsed="false" customWidth="true" hidden="false" outlineLevel="0" max="11777" min="11777" style="0" width="2.42"/>
    <col collapsed="false" customWidth="true" hidden="false" outlineLevel="0" max="11778" min="11778" style="0" width="22.15"/>
    <col collapsed="false" customWidth="true" hidden="false" outlineLevel="0" max="11780" min="11780" style="0" width="18"/>
    <col collapsed="false" customWidth="true" hidden="false" outlineLevel="0" max="11783" min="11781" style="0" width="13.71"/>
    <col collapsed="false" customWidth="true" hidden="false" outlineLevel="0" max="11784" min="11784" style="0" width="2.42"/>
    <col collapsed="false" customWidth="true" hidden="false" outlineLevel="0" max="11785" min="11785" style="0" width="4.86"/>
    <col collapsed="false" customWidth="true" hidden="true" outlineLevel="0" max="11812" min="11786" style="0" width="11.53"/>
    <col collapsed="false" customWidth="true" hidden="false" outlineLevel="0" max="11813" min="11813" style="0" width="20.85"/>
    <col collapsed="false" customWidth="true" hidden="false" outlineLevel="0" max="12033" min="12033" style="0" width="2.42"/>
    <col collapsed="false" customWidth="true" hidden="false" outlineLevel="0" max="12034" min="12034" style="0" width="22.15"/>
    <col collapsed="false" customWidth="true" hidden="false" outlineLevel="0" max="12036" min="12036" style="0" width="18"/>
    <col collapsed="false" customWidth="true" hidden="false" outlineLevel="0" max="12039" min="12037" style="0" width="13.71"/>
    <col collapsed="false" customWidth="true" hidden="false" outlineLevel="0" max="12040" min="12040" style="0" width="2.42"/>
    <col collapsed="false" customWidth="true" hidden="false" outlineLevel="0" max="12041" min="12041" style="0" width="4.86"/>
    <col collapsed="false" customWidth="true" hidden="true" outlineLevel="0" max="12068" min="12042" style="0" width="11.53"/>
    <col collapsed="false" customWidth="true" hidden="false" outlineLevel="0" max="12069" min="12069" style="0" width="20.85"/>
    <col collapsed="false" customWidth="true" hidden="false" outlineLevel="0" max="12289" min="12289" style="0" width="2.42"/>
    <col collapsed="false" customWidth="true" hidden="false" outlineLevel="0" max="12290" min="12290" style="0" width="22.15"/>
    <col collapsed="false" customWidth="true" hidden="false" outlineLevel="0" max="12292" min="12292" style="0" width="18"/>
    <col collapsed="false" customWidth="true" hidden="false" outlineLevel="0" max="12295" min="12293" style="0" width="13.71"/>
    <col collapsed="false" customWidth="true" hidden="false" outlineLevel="0" max="12296" min="12296" style="0" width="2.42"/>
    <col collapsed="false" customWidth="true" hidden="false" outlineLevel="0" max="12297" min="12297" style="0" width="4.86"/>
    <col collapsed="false" customWidth="true" hidden="true" outlineLevel="0" max="12324" min="12298" style="0" width="11.53"/>
    <col collapsed="false" customWidth="true" hidden="false" outlineLevel="0" max="12325" min="12325" style="0" width="20.85"/>
    <col collapsed="false" customWidth="true" hidden="false" outlineLevel="0" max="12545" min="12545" style="0" width="2.42"/>
    <col collapsed="false" customWidth="true" hidden="false" outlineLevel="0" max="12546" min="12546" style="0" width="22.15"/>
    <col collapsed="false" customWidth="true" hidden="false" outlineLevel="0" max="12548" min="12548" style="0" width="18"/>
    <col collapsed="false" customWidth="true" hidden="false" outlineLevel="0" max="12551" min="12549" style="0" width="13.71"/>
    <col collapsed="false" customWidth="true" hidden="false" outlineLevel="0" max="12552" min="12552" style="0" width="2.42"/>
    <col collapsed="false" customWidth="true" hidden="false" outlineLevel="0" max="12553" min="12553" style="0" width="4.86"/>
    <col collapsed="false" customWidth="true" hidden="true" outlineLevel="0" max="12580" min="12554" style="0" width="11.53"/>
    <col collapsed="false" customWidth="true" hidden="false" outlineLevel="0" max="12581" min="12581" style="0" width="20.85"/>
    <col collapsed="false" customWidth="true" hidden="false" outlineLevel="0" max="12801" min="12801" style="0" width="2.42"/>
    <col collapsed="false" customWidth="true" hidden="false" outlineLevel="0" max="12802" min="12802" style="0" width="22.15"/>
    <col collapsed="false" customWidth="true" hidden="false" outlineLevel="0" max="12804" min="12804" style="0" width="18"/>
    <col collapsed="false" customWidth="true" hidden="false" outlineLevel="0" max="12807" min="12805" style="0" width="13.71"/>
    <col collapsed="false" customWidth="true" hidden="false" outlineLevel="0" max="12808" min="12808" style="0" width="2.42"/>
    <col collapsed="false" customWidth="true" hidden="false" outlineLevel="0" max="12809" min="12809" style="0" width="4.86"/>
    <col collapsed="false" customWidth="true" hidden="true" outlineLevel="0" max="12836" min="12810" style="0" width="11.53"/>
    <col collapsed="false" customWidth="true" hidden="false" outlineLevel="0" max="12837" min="12837" style="0" width="20.85"/>
    <col collapsed="false" customWidth="true" hidden="false" outlineLevel="0" max="13057" min="13057" style="0" width="2.42"/>
    <col collapsed="false" customWidth="true" hidden="false" outlineLevel="0" max="13058" min="13058" style="0" width="22.15"/>
    <col collapsed="false" customWidth="true" hidden="false" outlineLevel="0" max="13060" min="13060" style="0" width="18"/>
    <col collapsed="false" customWidth="true" hidden="false" outlineLevel="0" max="13063" min="13061" style="0" width="13.71"/>
    <col collapsed="false" customWidth="true" hidden="false" outlineLevel="0" max="13064" min="13064" style="0" width="2.42"/>
    <col collapsed="false" customWidth="true" hidden="false" outlineLevel="0" max="13065" min="13065" style="0" width="4.86"/>
    <col collapsed="false" customWidth="true" hidden="true" outlineLevel="0" max="13092" min="13066" style="0" width="11.53"/>
    <col collapsed="false" customWidth="true" hidden="false" outlineLevel="0" max="13093" min="13093" style="0" width="20.85"/>
    <col collapsed="false" customWidth="true" hidden="false" outlineLevel="0" max="13313" min="13313" style="0" width="2.42"/>
    <col collapsed="false" customWidth="true" hidden="false" outlineLevel="0" max="13314" min="13314" style="0" width="22.15"/>
    <col collapsed="false" customWidth="true" hidden="false" outlineLevel="0" max="13316" min="13316" style="0" width="18"/>
    <col collapsed="false" customWidth="true" hidden="false" outlineLevel="0" max="13319" min="13317" style="0" width="13.71"/>
    <col collapsed="false" customWidth="true" hidden="false" outlineLevel="0" max="13320" min="13320" style="0" width="2.42"/>
    <col collapsed="false" customWidth="true" hidden="false" outlineLevel="0" max="13321" min="13321" style="0" width="4.86"/>
    <col collapsed="false" customWidth="true" hidden="true" outlineLevel="0" max="13348" min="13322" style="0" width="11.53"/>
    <col collapsed="false" customWidth="true" hidden="false" outlineLevel="0" max="13349" min="13349" style="0" width="20.85"/>
    <col collapsed="false" customWidth="true" hidden="false" outlineLevel="0" max="13569" min="13569" style="0" width="2.42"/>
    <col collapsed="false" customWidth="true" hidden="false" outlineLevel="0" max="13570" min="13570" style="0" width="22.15"/>
    <col collapsed="false" customWidth="true" hidden="false" outlineLevel="0" max="13572" min="13572" style="0" width="18"/>
    <col collapsed="false" customWidth="true" hidden="false" outlineLevel="0" max="13575" min="13573" style="0" width="13.71"/>
    <col collapsed="false" customWidth="true" hidden="false" outlineLevel="0" max="13576" min="13576" style="0" width="2.42"/>
    <col collapsed="false" customWidth="true" hidden="false" outlineLevel="0" max="13577" min="13577" style="0" width="4.86"/>
    <col collapsed="false" customWidth="true" hidden="true" outlineLevel="0" max="13604" min="13578" style="0" width="11.53"/>
    <col collapsed="false" customWidth="true" hidden="false" outlineLevel="0" max="13605" min="13605" style="0" width="20.85"/>
    <col collapsed="false" customWidth="true" hidden="false" outlineLevel="0" max="13825" min="13825" style="0" width="2.42"/>
    <col collapsed="false" customWidth="true" hidden="false" outlineLevel="0" max="13826" min="13826" style="0" width="22.15"/>
    <col collapsed="false" customWidth="true" hidden="false" outlineLevel="0" max="13828" min="13828" style="0" width="18"/>
    <col collapsed="false" customWidth="true" hidden="false" outlineLevel="0" max="13831" min="13829" style="0" width="13.71"/>
    <col collapsed="false" customWidth="true" hidden="false" outlineLevel="0" max="13832" min="13832" style="0" width="2.42"/>
    <col collapsed="false" customWidth="true" hidden="false" outlineLevel="0" max="13833" min="13833" style="0" width="4.86"/>
    <col collapsed="false" customWidth="true" hidden="true" outlineLevel="0" max="13860" min="13834" style="0" width="11.53"/>
    <col collapsed="false" customWidth="true" hidden="false" outlineLevel="0" max="13861" min="13861" style="0" width="20.85"/>
    <col collapsed="false" customWidth="true" hidden="false" outlineLevel="0" max="14081" min="14081" style="0" width="2.42"/>
    <col collapsed="false" customWidth="true" hidden="false" outlineLevel="0" max="14082" min="14082" style="0" width="22.15"/>
    <col collapsed="false" customWidth="true" hidden="false" outlineLevel="0" max="14084" min="14084" style="0" width="18"/>
    <col collapsed="false" customWidth="true" hidden="false" outlineLevel="0" max="14087" min="14085" style="0" width="13.71"/>
    <col collapsed="false" customWidth="true" hidden="false" outlineLevel="0" max="14088" min="14088" style="0" width="2.42"/>
    <col collapsed="false" customWidth="true" hidden="false" outlineLevel="0" max="14089" min="14089" style="0" width="4.86"/>
    <col collapsed="false" customWidth="true" hidden="true" outlineLevel="0" max="14116" min="14090" style="0" width="11.53"/>
    <col collapsed="false" customWidth="true" hidden="false" outlineLevel="0" max="14117" min="14117" style="0" width="20.85"/>
    <col collapsed="false" customWidth="true" hidden="false" outlineLevel="0" max="14337" min="14337" style="0" width="2.42"/>
    <col collapsed="false" customWidth="true" hidden="false" outlineLevel="0" max="14338" min="14338" style="0" width="22.15"/>
    <col collapsed="false" customWidth="true" hidden="false" outlineLevel="0" max="14340" min="14340" style="0" width="18"/>
    <col collapsed="false" customWidth="true" hidden="false" outlineLevel="0" max="14343" min="14341" style="0" width="13.71"/>
    <col collapsed="false" customWidth="true" hidden="false" outlineLevel="0" max="14344" min="14344" style="0" width="2.42"/>
    <col collapsed="false" customWidth="true" hidden="false" outlineLevel="0" max="14345" min="14345" style="0" width="4.86"/>
    <col collapsed="false" customWidth="true" hidden="true" outlineLevel="0" max="14372" min="14346" style="0" width="11.53"/>
    <col collapsed="false" customWidth="true" hidden="false" outlineLevel="0" max="14373" min="14373" style="0" width="20.85"/>
    <col collapsed="false" customWidth="true" hidden="false" outlineLevel="0" max="14593" min="14593" style="0" width="2.42"/>
    <col collapsed="false" customWidth="true" hidden="false" outlineLevel="0" max="14594" min="14594" style="0" width="22.15"/>
    <col collapsed="false" customWidth="true" hidden="false" outlineLevel="0" max="14596" min="14596" style="0" width="18"/>
    <col collapsed="false" customWidth="true" hidden="false" outlineLevel="0" max="14599" min="14597" style="0" width="13.71"/>
    <col collapsed="false" customWidth="true" hidden="false" outlineLevel="0" max="14600" min="14600" style="0" width="2.42"/>
    <col collapsed="false" customWidth="true" hidden="false" outlineLevel="0" max="14601" min="14601" style="0" width="4.86"/>
    <col collapsed="false" customWidth="true" hidden="true" outlineLevel="0" max="14628" min="14602" style="0" width="11.53"/>
    <col collapsed="false" customWidth="true" hidden="false" outlineLevel="0" max="14629" min="14629" style="0" width="20.85"/>
    <col collapsed="false" customWidth="true" hidden="false" outlineLevel="0" max="14849" min="14849" style="0" width="2.42"/>
    <col collapsed="false" customWidth="true" hidden="false" outlineLevel="0" max="14850" min="14850" style="0" width="22.15"/>
    <col collapsed="false" customWidth="true" hidden="false" outlineLevel="0" max="14852" min="14852" style="0" width="18"/>
    <col collapsed="false" customWidth="true" hidden="false" outlineLevel="0" max="14855" min="14853" style="0" width="13.71"/>
    <col collapsed="false" customWidth="true" hidden="false" outlineLevel="0" max="14856" min="14856" style="0" width="2.42"/>
    <col collapsed="false" customWidth="true" hidden="false" outlineLevel="0" max="14857" min="14857" style="0" width="4.86"/>
    <col collapsed="false" customWidth="true" hidden="true" outlineLevel="0" max="14884" min="14858" style="0" width="11.53"/>
    <col collapsed="false" customWidth="true" hidden="false" outlineLevel="0" max="14885" min="14885" style="0" width="20.85"/>
    <col collapsed="false" customWidth="true" hidden="false" outlineLevel="0" max="15105" min="15105" style="0" width="2.42"/>
    <col collapsed="false" customWidth="true" hidden="false" outlineLevel="0" max="15106" min="15106" style="0" width="22.15"/>
    <col collapsed="false" customWidth="true" hidden="false" outlineLevel="0" max="15108" min="15108" style="0" width="18"/>
    <col collapsed="false" customWidth="true" hidden="false" outlineLevel="0" max="15111" min="15109" style="0" width="13.71"/>
    <col collapsed="false" customWidth="true" hidden="false" outlineLevel="0" max="15112" min="15112" style="0" width="2.42"/>
    <col collapsed="false" customWidth="true" hidden="false" outlineLevel="0" max="15113" min="15113" style="0" width="4.86"/>
    <col collapsed="false" customWidth="true" hidden="true" outlineLevel="0" max="15140" min="15114" style="0" width="11.53"/>
    <col collapsed="false" customWidth="true" hidden="false" outlineLevel="0" max="15141" min="15141" style="0" width="20.85"/>
    <col collapsed="false" customWidth="true" hidden="false" outlineLevel="0" max="15361" min="15361" style="0" width="2.42"/>
    <col collapsed="false" customWidth="true" hidden="false" outlineLevel="0" max="15362" min="15362" style="0" width="22.15"/>
    <col collapsed="false" customWidth="true" hidden="false" outlineLevel="0" max="15364" min="15364" style="0" width="18"/>
    <col collapsed="false" customWidth="true" hidden="false" outlineLevel="0" max="15367" min="15365" style="0" width="13.71"/>
    <col collapsed="false" customWidth="true" hidden="false" outlineLevel="0" max="15368" min="15368" style="0" width="2.42"/>
    <col collapsed="false" customWidth="true" hidden="false" outlineLevel="0" max="15369" min="15369" style="0" width="4.86"/>
    <col collapsed="false" customWidth="true" hidden="true" outlineLevel="0" max="15396" min="15370" style="0" width="11.53"/>
    <col collapsed="false" customWidth="true" hidden="false" outlineLevel="0" max="15397" min="15397" style="0" width="20.85"/>
    <col collapsed="false" customWidth="true" hidden="false" outlineLevel="0" max="15617" min="15617" style="0" width="2.42"/>
    <col collapsed="false" customWidth="true" hidden="false" outlineLevel="0" max="15618" min="15618" style="0" width="22.15"/>
    <col collapsed="false" customWidth="true" hidden="false" outlineLevel="0" max="15620" min="15620" style="0" width="18"/>
    <col collapsed="false" customWidth="true" hidden="false" outlineLevel="0" max="15623" min="15621" style="0" width="13.71"/>
    <col collapsed="false" customWidth="true" hidden="false" outlineLevel="0" max="15624" min="15624" style="0" width="2.42"/>
    <col collapsed="false" customWidth="true" hidden="false" outlineLevel="0" max="15625" min="15625" style="0" width="4.86"/>
    <col collapsed="false" customWidth="true" hidden="true" outlineLevel="0" max="15652" min="15626" style="0" width="11.53"/>
    <col collapsed="false" customWidth="true" hidden="false" outlineLevel="0" max="15653" min="15653" style="0" width="20.85"/>
    <col collapsed="false" customWidth="true" hidden="false" outlineLevel="0" max="15873" min="15873" style="0" width="2.42"/>
    <col collapsed="false" customWidth="true" hidden="false" outlineLevel="0" max="15874" min="15874" style="0" width="22.15"/>
    <col collapsed="false" customWidth="true" hidden="false" outlineLevel="0" max="15876" min="15876" style="0" width="18"/>
    <col collapsed="false" customWidth="true" hidden="false" outlineLevel="0" max="15879" min="15877" style="0" width="13.71"/>
    <col collapsed="false" customWidth="true" hidden="false" outlineLevel="0" max="15880" min="15880" style="0" width="2.42"/>
    <col collapsed="false" customWidth="true" hidden="false" outlineLevel="0" max="15881" min="15881" style="0" width="4.86"/>
    <col collapsed="false" customWidth="true" hidden="true" outlineLevel="0" max="15908" min="15882" style="0" width="11.53"/>
    <col collapsed="false" customWidth="true" hidden="false" outlineLevel="0" max="15909" min="15909" style="0" width="20.85"/>
    <col collapsed="false" customWidth="true" hidden="false" outlineLevel="0" max="16129" min="16129" style="0" width="2.42"/>
    <col collapsed="false" customWidth="true" hidden="false" outlineLevel="0" max="16130" min="16130" style="0" width="22.15"/>
    <col collapsed="false" customWidth="true" hidden="false" outlineLevel="0" max="16132" min="16132" style="0" width="18"/>
    <col collapsed="false" customWidth="true" hidden="false" outlineLevel="0" max="16135" min="16133" style="0" width="13.71"/>
    <col collapsed="false" customWidth="true" hidden="false" outlineLevel="0" max="16136" min="16136" style="0" width="2.42"/>
    <col collapsed="false" customWidth="true" hidden="false" outlineLevel="0" max="16137" min="16137" style="0" width="4.86"/>
    <col collapsed="false" customWidth="true" hidden="true" outlineLevel="0" max="16164" min="16138" style="0" width="11.53"/>
    <col collapsed="false" customWidth="true" hidden="false" outlineLevel="0" max="16165" min="16165" style="0" width="20.85"/>
  </cols>
  <sheetData>
    <row r="1" customFormat="false" ht="12" hidden="false" customHeight="true" outlineLevel="0" collapsed="false">
      <c r="B1" s="90" t="s">
        <v>62</v>
      </c>
      <c r="C1" s="91" t="s">
        <v>63</v>
      </c>
      <c r="D1" s="91"/>
      <c r="E1" s="91"/>
      <c r="F1" s="91"/>
      <c r="G1" s="91"/>
    </row>
    <row r="2" customFormat="false" ht="12" hidden="false" customHeight="true" outlineLevel="0" collapsed="false">
      <c r="B2" s="92" t="s">
        <v>64</v>
      </c>
      <c r="C2" s="93" t="s">
        <v>65</v>
      </c>
      <c r="D2" s="93"/>
      <c r="E2" s="93"/>
      <c r="F2" s="93"/>
      <c r="G2" s="93"/>
    </row>
    <row r="3" customFormat="false" ht="5.25" hidden="false" customHeight="true" outlineLevel="0" collapsed="false"/>
    <row r="4" customFormat="false" ht="9.75" hidden="false" customHeight="true" outlineLevel="0" collapsed="false">
      <c r="A4" s="94" t="s">
        <v>66</v>
      </c>
      <c r="B4" s="94"/>
      <c r="C4" s="94"/>
      <c r="D4" s="94"/>
      <c r="E4" s="94"/>
      <c r="F4" s="94"/>
      <c r="G4" s="94"/>
      <c r="H4" s="94"/>
      <c r="O4" s="61" t="s">
        <v>20</v>
      </c>
      <c r="P4" s="61"/>
      <c r="Q4" s="61"/>
      <c r="R4" s="61" t="s">
        <v>67</v>
      </c>
      <c r="S4" s="61"/>
      <c r="T4" s="61"/>
      <c r="U4" s="61" t="s">
        <v>68</v>
      </c>
      <c r="V4" s="61"/>
      <c r="W4" s="61"/>
      <c r="X4" s="61" t="s">
        <v>69</v>
      </c>
      <c r="Y4" s="61"/>
      <c r="Z4" s="61"/>
      <c r="AA4" s="61" t="s">
        <v>70</v>
      </c>
      <c r="AB4" s="61"/>
      <c r="AC4" s="61"/>
      <c r="AD4" s="61" t="s">
        <v>71</v>
      </c>
      <c r="AE4" s="61"/>
      <c r="AF4" s="61"/>
    </row>
    <row r="5" customFormat="false" ht="9.75" hidden="false" customHeight="true" outlineLevel="0" collapsed="false">
      <c r="A5" s="94"/>
      <c r="B5" s="94"/>
      <c r="C5" s="94"/>
      <c r="D5" s="94"/>
      <c r="E5" s="94"/>
      <c r="F5" s="94"/>
      <c r="G5" s="94"/>
      <c r="H5" s="94"/>
      <c r="O5" s="0" t="s">
        <v>72</v>
      </c>
      <c r="P5" s="0" t="s">
        <v>73</v>
      </c>
      <c r="Q5" s="0" t="s">
        <v>74</v>
      </c>
      <c r="R5" s="0" t="s">
        <v>72</v>
      </c>
      <c r="S5" s="0" t="s">
        <v>73</v>
      </c>
      <c r="T5" s="0" t="s">
        <v>74</v>
      </c>
      <c r="U5" s="0" t="s">
        <v>72</v>
      </c>
      <c r="V5" s="0" t="s">
        <v>73</v>
      </c>
      <c r="W5" s="0" t="s">
        <v>74</v>
      </c>
      <c r="X5" s="0" t="s">
        <v>72</v>
      </c>
      <c r="Y5" s="0" t="s">
        <v>73</v>
      </c>
      <c r="Z5" s="0" t="s">
        <v>74</v>
      </c>
      <c r="AA5" s="0" t="s">
        <v>72</v>
      </c>
      <c r="AB5" s="0" t="s">
        <v>73</v>
      </c>
      <c r="AC5" s="0" t="s">
        <v>74</v>
      </c>
      <c r="AD5" s="0" t="s">
        <v>72</v>
      </c>
      <c r="AE5" s="0" t="s">
        <v>73</v>
      </c>
      <c r="AF5" s="0" t="s">
        <v>74</v>
      </c>
    </row>
    <row r="6" customFormat="false" ht="12.75" hidden="false" customHeight="true" outlineLevel="0" collapsed="false">
      <c r="A6" s="95" t="s">
        <v>75</v>
      </c>
      <c r="B6" s="95"/>
      <c r="C6" s="95"/>
      <c r="D6" s="96" t="s">
        <v>76</v>
      </c>
      <c r="E6" s="97" t="s">
        <v>77</v>
      </c>
      <c r="F6" s="98"/>
      <c r="G6" s="99"/>
      <c r="H6" s="100"/>
    </row>
    <row r="7" customFormat="false" ht="12.75" hidden="false" customHeight="true" outlineLevel="0" collapsed="false">
      <c r="A7" s="101" t="s">
        <v>78</v>
      </c>
      <c r="B7" s="101"/>
      <c r="C7" s="101"/>
      <c r="D7" s="102"/>
      <c r="E7" s="103" t="s">
        <v>79</v>
      </c>
      <c r="F7" s="104"/>
      <c r="G7" s="105"/>
      <c r="H7" s="106"/>
    </row>
    <row r="8" customFormat="false" ht="7.5" hidden="false" customHeight="true" outlineLevel="0" collapsed="false">
      <c r="A8" s="107"/>
      <c r="B8" s="108"/>
      <c r="C8" s="108"/>
      <c r="D8" s="108"/>
      <c r="E8" s="108"/>
      <c r="F8" s="108"/>
      <c r="G8" s="108"/>
      <c r="H8" s="109"/>
      <c r="N8" s="0" t="s">
        <v>80</v>
      </c>
      <c r="O8" s="0" t="n">
        <v>0.2034</v>
      </c>
      <c r="P8" s="0" t="n">
        <v>0.2212</v>
      </c>
      <c r="Q8" s="0" t="n">
        <v>0.25</v>
      </c>
      <c r="R8" s="0" t="n">
        <v>0.03</v>
      </c>
      <c r="S8" s="0" t="n">
        <v>0.04</v>
      </c>
      <c r="T8" s="0" t="n">
        <v>0.055</v>
      </c>
      <c r="U8" s="0" t="n">
        <v>0.008</v>
      </c>
      <c r="V8" s="0" t="n">
        <v>0.008</v>
      </c>
      <c r="W8" s="0" t="n">
        <v>0.01</v>
      </c>
      <c r="X8" s="0" t="n">
        <v>0.0097</v>
      </c>
      <c r="Y8" s="0" t="n">
        <v>0.0127</v>
      </c>
      <c r="Z8" s="0" t="n">
        <v>0.0127</v>
      </c>
      <c r="AA8" s="0" t="n">
        <v>0.0059</v>
      </c>
      <c r="AB8" s="0" t="n">
        <v>0.0123</v>
      </c>
      <c r="AC8" s="0" t="n">
        <v>0.0139</v>
      </c>
      <c r="AD8" s="0" t="n">
        <v>0.0616</v>
      </c>
      <c r="AE8" s="0" t="n">
        <v>0.074</v>
      </c>
      <c r="AF8" s="0" t="n">
        <v>0.0896</v>
      </c>
      <c r="AM8" s="110"/>
    </row>
    <row r="9" customFormat="false" ht="15" hidden="false" customHeight="false" outlineLevel="0" collapsed="false">
      <c r="A9" s="111"/>
      <c r="B9" s="112" t="s">
        <v>81</v>
      </c>
      <c r="C9" s="112"/>
      <c r="D9" s="112"/>
      <c r="E9" s="112"/>
      <c r="F9" s="112"/>
      <c r="G9" s="112"/>
      <c r="H9" s="113"/>
      <c r="AM9" s="114"/>
    </row>
    <row r="10" customFormat="false" ht="15" hidden="false" customHeight="true" outlineLevel="0" collapsed="false">
      <c r="A10" s="111"/>
      <c r="B10" s="115" t="s">
        <v>80</v>
      </c>
      <c r="C10" s="115"/>
      <c r="D10" s="115"/>
      <c r="E10" s="115"/>
      <c r="F10" s="115"/>
      <c r="G10" s="116" t="s">
        <v>82</v>
      </c>
      <c r="H10" s="113"/>
      <c r="N10" s="0" t="s">
        <v>83</v>
      </c>
      <c r="O10" s="0" t="n">
        <v>0.196</v>
      </c>
      <c r="P10" s="0" t="n">
        <v>0.2097</v>
      </c>
      <c r="Q10" s="0" t="n">
        <v>0.2423</v>
      </c>
      <c r="R10" s="0" t="n">
        <v>0.038</v>
      </c>
      <c r="S10" s="0" t="n">
        <v>0.0401</v>
      </c>
      <c r="T10" s="0" t="n">
        <v>0.0467</v>
      </c>
      <c r="U10" s="0" t="n">
        <v>0.0032</v>
      </c>
      <c r="V10" s="0" t="n">
        <v>0.004</v>
      </c>
      <c r="W10" s="0" t="n">
        <v>0.0074</v>
      </c>
      <c r="X10" s="0" t="n">
        <v>0.005</v>
      </c>
      <c r="Y10" s="0" t="n">
        <v>0.0056</v>
      </c>
      <c r="Z10" s="0" t="n">
        <v>0.0097</v>
      </c>
      <c r="AA10" s="0" t="n">
        <v>0.0102</v>
      </c>
      <c r="AB10" s="0" t="n">
        <v>0.0111</v>
      </c>
      <c r="AC10" s="0" t="n">
        <v>0.0121</v>
      </c>
      <c r="AD10" s="0" t="n">
        <v>0.0664</v>
      </c>
      <c r="AE10" s="0" t="n">
        <v>0.073</v>
      </c>
      <c r="AF10" s="0" t="n">
        <v>0.0869</v>
      </c>
    </row>
    <row r="11" customFormat="false" ht="15" hidden="false" customHeight="true" outlineLevel="0" collapsed="false">
      <c r="A11" s="111"/>
      <c r="B11" s="117" t="s">
        <v>83</v>
      </c>
      <c r="C11" s="117"/>
      <c r="D11" s="117"/>
      <c r="E11" s="117"/>
      <c r="F11" s="117"/>
      <c r="G11" s="118"/>
      <c r="H11" s="113"/>
      <c r="N11" s="0" t="s">
        <v>84</v>
      </c>
      <c r="O11" s="0" t="n">
        <v>0.2076</v>
      </c>
      <c r="P11" s="0" t="n">
        <v>0.2418</v>
      </c>
      <c r="Q11" s="0" t="n">
        <v>0.2644</v>
      </c>
      <c r="R11" s="0" t="n">
        <v>0.0343</v>
      </c>
      <c r="S11" s="0" t="n">
        <v>0.0493</v>
      </c>
      <c r="T11" s="0" t="n">
        <v>0.0671</v>
      </c>
      <c r="U11" s="0" t="n">
        <v>0.0028</v>
      </c>
      <c r="V11" s="0" t="n">
        <v>0.0049</v>
      </c>
      <c r="W11" s="0" t="n">
        <v>0.0075</v>
      </c>
      <c r="X11" s="0" t="n">
        <v>0.01</v>
      </c>
      <c r="Y11" s="0" t="n">
        <v>0.0139</v>
      </c>
      <c r="Z11" s="0" t="n">
        <v>0.0174</v>
      </c>
      <c r="AA11" s="0" t="n">
        <v>0.0094</v>
      </c>
      <c r="AB11" s="0" t="n">
        <v>0.0099</v>
      </c>
      <c r="AC11" s="0" t="n">
        <v>0.0117</v>
      </c>
      <c r="AD11" s="0" t="n">
        <v>0.0674</v>
      </c>
      <c r="AE11" s="0" t="n">
        <v>0.0804</v>
      </c>
      <c r="AF11" s="0" t="n">
        <v>0.094</v>
      </c>
      <c r="AM11" s="119"/>
      <c r="AN11" s="119"/>
    </row>
    <row r="12" customFormat="false" ht="30" hidden="false" customHeight="true" outlineLevel="0" collapsed="false">
      <c r="A12" s="111"/>
      <c r="B12" s="120" t="s">
        <v>84</v>
      </c>
      <c r="C12" s="120"/>
      <c r="D12" s="120"/>
      <c r="E12" s="120"/>
      <c r="F12" s="120"/>
      <c r="G12" s="121"/>
      <c r="H12" s="113"/>
      <c r="N12" s="0" t="s">
        <v>85</v>
      </c>
      <c r="O12" s="0" t="n">
        <v>0.24</v>
      </c>
      <c r="P12" s="0" t="n">
        <v>0.2584</v>
      </c>
      <c r="Q12" s="0" t="n">
        <v>0.2786</v>
      </c>
      <c r="R12" s="0" t="n">
        <v>0.0529</v>
      </c>
      <c r="S12" s="0" t="n">
        <v>0.0592</v>
      </c>
      <c r="T12" s="0" t="n">
        <v>0.0793</v>
      </c>
      <c r="U12" s="0" t="n">
        <v>0.0025</v>
      </c>
      <c r="V12" s="0" t="n">
        <v>0.0051</v>
      </c>
      <c r="W12" s="0" t="n">
        <v>0.0056</v>
      </c>
      <c r="X12" s="0" t="n">
        <v>0.01</v>
      </c>
      <c r="Y12" s="0" t="n">
        <v>0.0148</v>
      </c>
      <c r="Z12" s="0" t="n">
        <v>0.0197</v>
      </c>
      <c r="AA12" s="0" t="n">
        <v>0.0101</v>
      </c>
      <c r="AB12" s="0" t="n">
        <v>0.0107</v>
      </c>
      <c r="AC12" s="0" t="n">
        <v>0.0111</v>
      </c>
      <c r="AD12" s="0" t="n">
        <v>0.08</v>
      </c>
      <c r="AE12" s="0" t="n">
        <v>0.0831</v>
      </c>
      <c r="AF12" s="0" t="n">
        <v>0.0951</v>
      </c>
    </row>
    <row r="13" customFormat="false" ht="30" hidden="false" customHeight="true" outlineLevel="0" collapsed="false">
      <c r="A13" s="111"/>
      <c r="B13" s="120" t="s">
        <v>85</v>
      </c>
      <c r="C13" s="120"/>
      <c r="D13" s="120"/>
      <c r="E13" s="120"/>
      <c r="F13" s="120"/>
      <c r="G13" s="118"/>
      <c r="H13" s="113"/>
      <c r="N13" s="0" t="s">
        <v>86</v>
      </c>
      <c r="O13" s="0" t="n">
        <v>0.228</v>
      </c>
      <c r="P13" s="0" t="n">
        <v>0.2748</v>
      </c>
      <c r="Q13" s="0" t="n">
        <v>0.3095</v>
      </c>
      <c r="R13" s="0" t="n">
        <v>0.04</v>
      </c>
      <c r="S13" s="0" t="n">
        <v>0.0552</v>
      </c>
      <c r="T13" s="0" t="n">
        <v>0.0785</v>
      </c>
      <c r="U13" s="0" t="n">
        <v>0.0081</v>
      </c>
      <c r="V13" s="0" t="n">
        <v>0.0122</v>
      </c>
      <c r="W13" s="0" t="n">
        <v>0.0199</v>
      </c>
      <c r="X13" s="0" t="n">
        <v>0.0146</v>
      </c>
      <c r="Y13" s="0" t="n">
        <v>0.0232</v>
      </c>
      <c r="Z13" s="0" t="n">
        <v>0.0316</v>
      </c>
      <c r="AA13" s="0" t="n">
        <v>0.0094</v>
      </c>
      <c r="AB13" s="0" t="n">
        <v>0.0102</v>
      </c>
      <c r="AC13" s="0" t="n">
        <v>0.0133</v>
      </c>
      <c r="AD13" s="0" t="n">
        <v>0.0714</v>
      </c>
      <c r="AE13" s="0" t="n">
        <v>0.084</v>
      </c>
      <c r="AF13" s="0" t="n">
        <v>0.1043</v>
      </c>
    </row>
    <row r="14" customFormat="false" ht="15" hidden="false" customHeight="true" outlineLevel="0" collapsed="false">
      <c r="A14" s="111"/>
      <c r="B14" s="117" t="s">
        <v>86</v>
      </c>
      <c r="C14" s="117"/>
      <c r="D14" s="117"/>
      <c r="E14" s="117"/>
      <c r="F14" s="117"/>
      <c r="G14" s="118"/>
      <c r="H14" s="113"/>
      <c r="N14" s="0" t="s">
        <v>87</v>
      </c>
      <c r="O14" s="0" t="n">
        <v>0.111</v>
      </c>
      <c r="P14" s="0" t="n">
        <v>0.1402</v>
      </c>
      <c r="Q14" s="0" t="n">
        <v>0.168</v>
      </c>
      <c r="R14" s="0" t="n">
        <v>0.015</v>
      </c>
      <c r="S14" s="0" t="n">
        <v>0.0345</v>
      </c>
      <c r="T14" s="0" t="n">
        <v>0.0449</v>
      </c>
      <c r="U14" s="0" t="n">
        <v>0.003</v>
      </c>
      <c r="V14" s="0" t="n">
        <v>0.0048</v>
      </c>
      <c r="W14" s="0" t="n">
        <v>0.0082</v>
      </c>
      <c r="X14" s="0" t="n">
        <v>0.0056</v>
      </c>
      <c r="Y14" s="0" t="n">
        <v>0.0085</v>
      </c>
      <c r="Z14" s="0" t="n">
        <v>0.0089</v>
      </c>
      <c r="AA14" s="0" t="n">
        <v>0.0085</v>
      </c>
      <c r="AB14" s="0" t="n">
        <v>0.0085</v>
      </c>
      <c r="AC14" s="0" t="n">
        <v>0.0111</v>
      </c>
      <c r="AD14" s="0" t="n">
        <v>0.035</v>
      </c>
      <c r="AE14" s="0" t="n">
        <v>0.0511</v>
      </c>
      <c r="AF14" s="0" t="n">
        <v>0.0622</v>
      </c>
      <c r="AN14" s="119"/>
    </row>
    <row r="15" customFormat="false" ht="15" hidden="false" customHeight="true" outlineLevel="0" collapsed="false">
      <c r="A15" s="111"/>
      <c r="B15" s="122" t="s">
        <v>87</v>
      </c>
      <c r="C15" s="122"/>
      <c r="D15" s="122"/>
      <c r="E15" s="122"/>
      <c r="F15" s="122"/>
      <c r="G15" s="123"/>
      <c r="H15" s="113"/>
    </row>
    <row r="16" customFormat="false" ht="7.5" hidden="false" customHeight="true" outlineLevel="0" collapsed="false">
      <c r="A16" s="124"/>
      <c r="B16" s="125"/>
      <c r="C16" s="125"/>
      <c r="D16" s="125"/>
      <c r="E16" s="125"/>
      <c r="F16" s="125"/>
      <c r="G16" s="126"/>
      <c r="H16" s="127"/>
    </row>
    <row r="17" customFormat="false" ht="7.5" hidden="false" customHeight="true" outlineLevel="0" collapsed="false">
      <c r="A17" s="107"/>
      <c r="B17" s="108"/>
      <c r="C17" s="108"/>
      <c r="D17" s="108"/>
      <c r="E17" s="108"/>
      <c r="F17" s="108"/>
      <c r="G17" s="108"/>
      <c r="H17" s="109"/>
    </row>
    <row r="18" customFormat="false" ht="15" hidden="false" customHeight="false" outlineLevel="0" collapsed="false">
      <c r="A18" s="111"/>
      <c r="B18" s="128" t="s">
        <v>88</v>
      </c>
      <c r="C18" s="128"/>
      <c r="D18" s="128"/>
      <c r="E18" s="129" t="s">
        <v>89</v>
      </c>
      <c r="F18" s="129"/>
      <c r="G18" s="129"/>
      <c r="H18" s="113"/>
    </row>
    <row r="19" customFormat="false" ht="15" hidden="false" customHeight="false" outlineLevel="0" collapsed="false">
      <c r="A19" s="111"/>
      <c r="B19" s="128"/>
      <c r="C19" s="128"/>
      <c r="D19" s="128"/>
      <c r="E19" s="130" t="s">
        <v>90</v>
      </c>
      <c r="F19" s="131" t="s">
        <v>91</v>
      </c>
      <c r="G19" s="132" t="s">
        <v>92</v>
      </c>
      <c r="H19" s="113"/>
    </row>
    <row r="20" customFormat="false" ht="15" hidden="false" customHeight="true" outlineLevel="0" collapsed="false">
      <c r="A20" s="111"/>
      <c r="B20" s="115" t="s">
        <v>93</v>
      </c>
      <c r="C20" s="115"/>
      <c r="D20" s="133"/>
      <c r="E20" s="134" t="n">
        <f aca="false">IF($C$30="","",(VLOOKUP($C$30,$N$8:$AF$14,5,0)))</f>
        <v>0.03</v>
      </c>
      <c r="F20" s="135" t="n">
        <f aca="false">IF($C$30="","",VLOOKUP($C$30,$N$8:$AF$14,6,0))</f>
        <v>0.04</v>
      </c>
      <c r="G20" s="136" t="n">
        <f aca="false">IF($C$30="","",VLOOKUP($C$30,$N$8:$AF$14,7,0))</f>
        <v>0.055</v>
      </c>
      <c r="H20" s="113"/>
      <c r="N20" s="0" t="n">
        <f aca="false">IF(D20&lt;E20,1,IF(D20&gt;G20,1,0))</f>
        <v>1</v>
      </c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  <c r="AF20" s="137"/>
    </row>
    <row r="21" customFormat="false" ht="15" hidden="false" customHeight="true" outlineLevel="0" collapsed="false">
      <c r="A21" s="111"/>
      <c r="B21" s="117" t="s">
        <v>94</v>
      </c>
      <c r="C21" s="117"/>
      <c r="D21" s="138"/>
      <c r="E21" s="139" t="n">
        <f aca="false">IF($C$30="","",VLOOKUP($C$30,$N$8:$AF$14,8,0))</f>
        <v>0.008</v>
      </c>
      <c r="F21" s="140" t="n">
        <f aca="false">IF($C$30="","",VLOOKUP($C$30,$N$8:$AF$14,9,0))</f>
        <v>0.008</v>
      </c>
      <c r="G21" s="141" t="n">
        <f aca="false">IF($C$30="","",VLOOKUP($C$30,$N$8:$AF$14,10,0))</f>
        <v>0.01</v>
      </c>
      <c r="H21" s="113"/>
      <c r="N21" s="0" t="n">
        <f aca="false">IF(D21&lt;E21,1,IF(D21&gt;G21,1,0))</f>
        <v>1</v>
      </c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37"/>
      <c r="AF21" s="137"/>
      <c r="AK21" s="142" t="s">
        <v>95</v>
      </c>
      <c r="AL21" s="142"/>
    </row>
    <row r="22" customFormat="false" ht="15" hidden="false" customHeight="true" outlineLevel="0" collapsed="false">
      <c r="A22" s="111"/>
      <c r="B22" s="117" t="s">
        <v>96</v>
      </c>
      <c r="C22" s="117"/>
      <c r="D22" s="138"/>
      <c r="E22" s="139" t="n">
        <f aca="false">IF($C$30="","",VLOOKUP($C$30,$N$8:$AF$14,11,0))</f>
        <v>0.0097</v>
      </c>
      <c r="F22" s="140" t="n">
        <f aca="false">IF($C$30="","",VLOOKUP($C$30,$N$8:$AF$14,12,0))</f>
        <v>0.0127</v>
      </c>
      <c r="G22" s="141" t="n">
        <f aca="false">IF($C$30="","",VLOOKUP($C$30,$N$8:$AF$14,13,0))</f>
        <v>0.0127</v>
      </c>
      <c r="H22" s="113"/>
      <c r="N22" s="0" t="n">
        <f aca="false">IF(D22&lt;E22,1,IF(D22&gt;G22,1,0))</f>
        <v>1</v>
      </c>
      <c r="R22" s="137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37"/>
      <c r="AE22" s="137"/>
      <c r="AF22" s="137"/>
      <c r="AK22" s="143" t="s">
        <v>97</v>
      </c>
      <c r="AL22" s="144" t="n">
        <v>0.65</v>
      </c>
    </row>
    <row r="23" customFormat="false" ht="15" hidden="false" customHeight="true" outlineLevel="0" collapsed="false">
      <c r="A23" s="111"/>
      <c r="B23" s="117" t="s">
        <v>98</v>
      </c>
      <c r="C23" s="117"/>
      <c r="D23" s="138"/>
      <c r="E23" s="139" t="n">
        <f aca="false">IF($C$30="","",VLOOKUP($C$30,$N$8:$AF$14,14,0))</f>
        <v>0.0059</v>
      </c>
      <c r="F23" s="140" t="n">
        <f aca="false">IF($C$30="","",VLOOKUP($C$30,$N$8:$AF$14,15,0))</f>
        <v>0.0123</v>
      </c>
      <c r="G23" s="141" t="n">
        <f aca="false">IF($C$30="","",VLOOKUP($C$30,$N$8:$AF$14,16,0))</f>
        <v>0.0139</v>
      </c>
      <c r="H23" s="113"/>
      <c r="N23" s="0" t="n">
        <f aca="false">IF(D23&lt;E23,1,IF(D23&gt;G23,1,0))</f>
        <v>1</v>
      </c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37"/>
      <c r="AF23" s="137"/>
      <c r="AK23" s="143" t="s">
        <v>99</v>
      </c>
      <c r="AL23" s="144" t="n">
        <v>3</v>
      </c>
    </row>
    <row r="24" customFormat="false" ht="15" hidden="false" customHeight="true" outlineLevel="0" collapsed="false">
      <c r="A24" s="111"/>
      <c r="B24" s="117" t="s">
        <v>100</v>
      </c>
      <c r="C24" s="117"/>
      <c r="D24" s="138"/>
      <c r="E24" s="145" t="n">
        <f aca="false">IF($C$30="","",VLOOKUP($C$30,$N$8:$AF$14,17,0))</f>
        <v>0.0616</v>
      </c>
      <c r="F24" s="146" t="n">
        <f aca="false">IF($C$30="","",VLOOKUP($C$30,$N$8:$AF$14,18,0))</f>
        <v>0.074</v>
      </c>
      <c r="G24" s="147" t="n">
        <f aca="false">IF($C$30="","",VLOOKUP($C$30,$N$8:$AF$14,19,0))</f>
        <v>0.0896</v>
      </c>
      <c r="H24" s="113"/>
      <c r="N24" s="0" t="n">
        <f aca="false">IF(D24&lt;E24,1,IF(D24&gt;G24,1,0))</f>
        <v>1</v>
      </c>
      <c r="R24" s="137"/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37"/>
      <c r="AF24" s="137"/>
      <c r="AK24" s="148" t="s">
        <v>101</v>
      </c>
      <c r="AL24" s="144" t="n">
        <v>4</v>
      </c>
    </row>
    <row r="25" customFormat="false" ht="15" hidden="false" customHeight="true" outlineLevel="0" collapsed="false">
      <c r="A25" s="111"/>
      <c r="B25" s="117" t="s">
        <v>102</v>
      </c>
      <c r="C25" s="117"/>
      <c r="D25" s="138" t="n">
        <f aca="false">AL27</f>
        <v>0.0765</v>
      </c>
      <c r="E25" s="149" t="str">
        <f aca="false">IF(D7="X","Tributos -2%","")</f>
        <v/>
      </c>
      <c r="F25" s="150"/>
      <c r="G25" s="151" t="str">
        <f aca="false">IF(D7="X",D25-0.02,"")</f>
        <v/>
      </c>
      <c r="H25" s="113"/>
      <c r="N25" s="0" t="n">
        <f aca="false">SUM(N20:N24)</f>
        <v>5</v>
      </c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7"/>
      <c r="AC25" s="137"/>
      <c r="AD25" s="137"/>
      <c r="AE25" s="137"/>
      <c r="AF25" s="137"/>
      <c r="AK25" s="152" t="s">
        <v>103</v>
      </c>
      <c r="AL25" s="153" t="n">
        <f aca="false">IF(D7="X",2,0)</f>
        <v>0</v>
      </c>
    </row>
    <row r="26" customFormat="false" ht="15" hidden="false" customHeight="true" outlineLevel="0" collapsed="false">
      <c r="A26" s="111"/>
      <c r="B26" s="154" t="s">
        <v>20</v>
      </c>
      <c r="C26" s="154"/>
      <c r="D26" s="155" t="n">
        <f aca="false">((((1+$D$20+$D$21+$D$22)*(1+$D$23)*(1+$D$24))/(1-$D$25))-1)</f>
        <v>0.0828370330265296</v>
      </c>
      <c r="E26" s="156" t="str">
        <f aca="false">IF(D7="X","BDI de enquadramento","")</f>
        <v/>
      </c>
      <c r="F26" s="157"/>
      <c r="G26" s="158" t="str">
        <f aca="false">IF(D7="X",((((1+$D$20+$D$21+$D$22)*(1+$D$23)*(1+$D$24))/(1-$G$25))-1),"")</f>
        <v/>
      </c>
      <c r="H26" s="113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7"/>
      <c r="AD26" s="137"/>
      <c r="AE26" s="137"/>
      <c r="AF26" s="137"/>
      <c r="AK26" s="152"/>
      <c r="AL26" s="153"/>
    </row>
    <row r="27" customFormat="false" ht="7.5" hidden="false" customHeight="true" outlineLevel="0" collapsed="false">
      <c r="A27" s="124"/>
      <c r="B27" s="159"/>
      <c r="C27" s="159"/>
      <c r="D27" s="159"/>
      <c r="E27" s="159"/>
      <c r="F27" s="159"/>
      <c r="G27" s="159"/>
      <c r="H27" s="12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  <c r="AF27" s="137"/>
      <c r="AK27" s="160" t="s">
        <v>18</v>
      </c>
      <c r="AL27" s="161" t="n">
        <f aca="false">(AL25+AL24+AL23+AL22)/100</f>
        <v>0.0765</v>
      </c>
    </row>
    <row r="28" customFormat="false" ht="7.5" hidden="false" customHeight="true" outlineLevel="0" collapsed="false">
      <c r="A28" s="107"/>
      <c r="B28" s="108"/>
      <c r="C28" s="108"/>
      <c r="D28" s="108"/>
      <c r="E28" s="108"/>
      <c r="F28" s="108"/>
      <c r="G28" s="108"/>
      <c r="H28" s="109"/>
      <c r="R28" s="137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37"/>
      <c r="AF28" s="137"/>
      <c r="AK28" s="160"/>
      <c r="AL28" s="161"/>
    </row>
    <row r="29" customFormat="false" ht="15" hidden="false" customHeight="false" outlineLevel="0" collapsed="false">
      <c r="A29" s="111"/>
      <c r="B29" s="112" t="s">
        <v>104</v>
      </c>
      <c r="C29" s="112"/>
      <c r="D29" s="112"/>
      <c r="E29" s="112"/>
      <c r="F29" s="112"/>
      <c r="G29" s="112"/>
      <c r="H29" s="113"/>
      <c r="R29" s="137"/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37"/>
      <c r="AF29" s="137"/>
    </row>
    <row r="30" customFormat="false" ht="30" hidden="false" customHeight="true" outlineLevel="0" collapsed="false">
      <c r="A30" s="111"/>
      <c r="B30" s="162" t="s">
        <v>81</v>
      </c>
      <c r="C30" s="163" t="str">
        <f aca="false">IF(G10="x",B10,IF(G11="x",B11,IF(G12="x",B12,IF(G13="x",B13,IF(G14="x",B14,IF(G15="x",B15,""))))))</f>
        <v>CONSTRUÇÃO DE EDIFÍCIOS</v>
      </c>
      <c r="D30" s="163"/>
      <c r="E30" s="163"/>
      <c r="F30" s="163"/>
      <c r="G30" s="163"/>
      <c r="H30" s="113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7"/>
      <c r="AE30" s="137"/>
      <c r="AF30" s="137"/>
    </row>
    <row r="31" customFormat="false" ht="15" hidden="false" customHeight="true" outlineLevel="0" collapsed="false">
      <c r="A31" s="111"/>
      <c r="B31" s="164" t="s">
        <v>105</v>
      </c>
      <c r="C31" s="165" t="n">
        <f aca="false">J31</f>
        <v>0.2034</v>
      </c>
      <c r="D31" s="165"/>
      <c r="E31" s="165"/>
      <c r="F31" s="165"/>
      <c r="G31" s="165"/>
      <c r="H31" s="113"/>
      <c r="J31" s="165" t="n">
        <f aca="false">IF($C$30="","",VLOOKUP($C$30,N8:Q14,2,0))</f>
        <v>0.2034</v>
      </c>
      <c r="K31" s="165"/>
      <c r="L31" s="165"/>
      <c r="M31" s="165"/>
      <c r="N31" s="165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</row>
    <row r="32" customFormat="false" ht="15" hidden="false" customHeight="true" outlineLevel="0" collapsed="false">
      <c r="A32" s="111"/>
      <c r="B32" s="164" t="s">
        <v>106</v>
      </c>
      <c r="C32" s="165" t="n">
        <f aca="false">IF($C$30="","",VLOOKUP($C$30,N8:Q14,4,0))</f>
        <v>0.25</v>
      </c>
      <c r="D32" s="165"/>
      <c r="E32" s="165"/>
      <c r="F32" s="165"/>
      <c r="G32" s="165"/>
      <c r="H32" s="113"/>
      <c r="J32" s="165" t="n">
        <f aca="false">IF($C$30="","",VLOOKUP($C$30,N8:Q14,4,0))</f>
        <v>0.25</v>
      </c>
      <c r="K32" s="165"/>
      <c r="L32" s="165"/>
      <c r="M32" s="165"/>
      <c r="N32" s="165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37"/>
      <c r="AF32" s="137"/>
    </row>
    <row r="33" customFormat="false" ht="15" hidden="false" customHeight="true" outlineLevel="0" collapsed="false">
      <c r="A33" s="111"/>
      <c r="B33" s="164" t="s">
        <v>107</v>
      </c>
      <c r="C33" s="165" t="n">
        <f aca="false">D26</f>
        <v>0.0828370330265296</v>
      </c>
      <c r="D33" s="165"/>
      <c r="E33" s="165"/>
      <c r="F33" s="165"/>
      <c r="G33" s="165"/>
      <c r="H33" s="113"/>
      <c r="N33" s="0" t="str">
        <f aca="false">IF(AND(C33&gt;=C31,C33&lt;=C32),"BDI ACEITO","BDI NÃO ACEITO")</f>
        <v>BDI NÃO ACEITO</v>
      </c>
      <c r="R33" s="137"/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37"/>
      <c r="AF33" s="137"/>
    </row>
    <row r="34" customFormat="false" ht="15" hidden="false" customHeight="true" outlineLevel="0" collapsed="false">
      <c r="A34" s="111"/>
      <c r="B34" s="166" t="s">
        <v>104</v>
      </c>
      <c r="C34" s="167" t="str">
        <f aca="false">IF(D6="x",N33,IF(D7="x",N34,""))</f>
        <v>BDI NÃO ACEITO</v>
      </c>
      <c r="D34" s="167"/>
      <c r="E34" s="167"/>
      <c r="F34" s="167"/>
      <c r="G34" s="167"/>
      <c r="H34" s="113"/>
      <c r="N34" s="0" t="str">
        <f aca="false">IF(AND(G26&gt;=C31,G26&lt;=C32),"BDI ACEITO","BDI NÃO ACEITO")</f>
        <v>BDI NÃO ACEITO</v>
      </c>
      <c r="R34" s="137"/>
      <c r="S34" s="137"/>
      <c r="T34" s="137"/>
      <c r="U34" s="137"/>
      <c r="V34" s="137"/>
      <c r="W34" s="137"/>
      <c r="X34" s="137"/>
      <c r="Y34" s="137"/>
      <c r="Z34" s="137"/>
      <c r="AA34" s="137"/>
      <c r="AB34" s="137"/>
      <c r="AC34" s="137"/>
      <c r="AD34" s="137"/>
      <c r="AE34" s="137"/>
      <c r="AF34" s="137"/>
    </row>
    <row r="35" customFormat="false" ht="7.5" hidden="false" customHeight="true" outlineLevel="0" collapsed="false">
      <c r="A35" s="124"/>
      <c r="B35" s="159"/>
      <c r="C35" s="159"/>
      <c r="D35" s="159"/>
      <c r="E35" s="159"/>
      <c r="F35" s="159"/>
      <c r="G35" s="159"/>
      <c r="H35" s="12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137"/>
      <c r="AE35" s="137"/>
      <c r="AF35" s="137"/>
    </row>
    <row r="36" customFormat="false" ht="7.5" hidden="false" customHeight="true" outlineLevel="0" collapsed="false"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137"/>
      <c r="AE36" s="137"/>
      <c r="AF36" s="137"/>
    </row>
    <row r="37" customFormat="false" ht="10.5" hidden="false" customHeight="true" outlineLevel="0" collapsed="false">
      <c r="B37" s="168" t="s">
        <v>108</v>
      </c>
      <c r="C37" s="168"/>
      <c r="D37" s="168"/>
      <c r="E37" s="168"/>
      <c r="F37" s="168"/>
      <c r="G37" s="168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</row>
    <row r="38" customFormat="false" ht="10.5" hidden="false" customHeight="true" outlineLevel="0" collapsed="false">
      <c r="B38" s="168"/>
      <c r="C38" s="168"/>
      <c r="D38" s="168"/>
      <c r="E38" s="168"/>
      <c r="F38" s="168"/>
      <c r="G38" s="168"/>
    </row>
    <row r="39" customFormat="false" ht="15.75" hidden="false" customHeight="false" outlineLevel="0" collapsed="false"/>
  </sheetData>
  <mergeCells count="41">
    <mergeCell ref="C1:G1"/>
    <mergeCell ref="C2:G2"/>
    <mergeCell ref="A4:H5"/>
    <mergeCell ref="O4:Q4"/>
    <mergeCell ref="R4:T4"/>
    <mergeCell ref="U4:W4"/>
    <mergeCell ref="X4:Z4"/>
    <mergeCell ref="AA4:AC4"/>
    <mergeCell ref="AD4:AF4"/>
    <mergeCell ref="A6:C6"/>
    <mergeCell ref="A7:C7"/>
    <mergeCell ref="B9:G9"/>
    <mergeCell ref="B10:F10"/>
    <mergeCell ref="B11:F11"/>
    <mergeCell ref="B12:F12"/>
    <mergeCell ref="B13:F13"/>
    <mergeCell ref="B14:F14"/>
    <mergeCell ref="B15:F15"/>
    <mergeCell ref="B18:D19"/>
    <mergeCell ref="E18:G18"/>
    <mergeCell ref="B20:C20"/>
    <mergeCell ref="B21:C21"/>
    <mergeCell ref="AK21:AL21"/>
    <mergeCell ref="B22:C22"/>
    <mergeCell ref="B23:C23"/>
    <mergeCell ref="B24:C24"/>
    <mergeCell ref="B25:C25"/>
    <mergeCell ref="AK25:AK26"/>
    <mergeCell ref="AL25:AL26"/>
    <mergeCell ref="B26:C26"/>
    <mergeCell ref="AK27:AK28"/>
    <mergeCell ref="AL27:AL28"/>
    <mergeCell ref="B29:G29"/>
    <mergeCell ref="C30:G30"/>
    <mergeCell ref="C31:G31"/>
    <mergeCell ref="J31:N31"/>
    <mergeCell ref="C32:G32"/>
    <mergeCell ref="J32:N32"/>
    <mergeCell ref="C33:G33"/>
    <mergeCell ref="C34:G34"/>
    <mergeCell ref="B37:G38"/>
  </mergeCells>
  <conditionalFormatting sqref="E25">
    <cfRule type="cellIs" priority="2" operator="notEqual" aboveAverage="0" equalAverage="0" bottom="0" percent="0" rank="0" text="" dxfId="0">
      <formula>""</formula>
    </cfRule>
  </conditionalFormatting>
  <conditionalFormatting sqref="C34:G34">
    <cfRule type="cellIs" priority="3" operator="equal" aboveAverage="0" equalAverage="0" bottom="0" percent="0" rank="0" text="" dxfId="1">
      <formula>"BDI ACEITO"</formula>
    </cfRule>
    <cfRule type="cellIs" priority="4" operator="equal" aboveAverage="0" equalAverage="0" bottom="0" percent="0" rank="0" text="" dxfId="2">
      <formula>"BDI NÃO ACEITO"</formula>
    </cfRule>
    <cfRule type="cellIs" priority="5" operator="equal" aboveAverage="0" equalAverage="0" bottom="0" percent="0" rank="0" text="" dxfId="3">
      <formula>"ÍTEM DO BDI FORA DOS LIMITES"</formula>
    </cfRule>
  </conditionalFormatting>
  <conditionalFormatting sqref="F26">
    <cfRule type="expression" priority="6" aboveAverage="0" equalAverage="0" bottom="0" percent="0" rank="0" text="" dxfId="4">
      <formula>D7="x"</formula>
    </cfRule>
  </conditionalFormatting>
  <conditionalFormatting sqref="E26">
    <cfRule type="expression" priority="7" aboveAverage="0" equalAverage="0" bottom="0" percent="0" rank="0" text="" dxfId="5">
      <formula>D7="X"</formula>
    </cfRule>
  </conditionalFormatting>
  <conditionalFormatting sqref="F25">
    <cfRule type="expression" priority="8" aboveAverage="0" equalAverage="0" bottom="0" percent="0" rank="0" text="" dxfId="6">
      <formula>D7="x"</formula>
    </cfRule>
  </conditionalFormatting>
  <conditionalFormatting sqref="G26">
    <cfRule type="expression" priority="9" aboveAverage="0" equalAverage="0" bottom="0" percent="0" rank="0" text="" dxfId="7">
      <formula>D7="x"</formula>
    </cfRule>
  </conditionalFormatting>
  <conditionalFormatting sqref="G25">
    <cfRule type="expression" priority="10" aboveAverage="0" equalAverage="0" bottom="0" percent="0" rank="0" text="" dxfId="8">
      <formula>D7="x"</formula>
    </cfRule>
  </conditionalFormatting>
  <conditionalFormatting sqref="D20:D24">
    <cfRule type="cellIs" priority="11" operator="equal" aboveAverage="0" equalAverage="0" bottom="0" percent="0" rank="0" text="" dxfId="9">
      <formula>""</formula>
    </cfRule>
    <cfRule type="cellIs" priority="12" operator="between" aboveAverage="0" equalAverage="0" bottom="0" percent="0" rank="0" text="" dxfId="10">
      <formula>$E20</formula>
      <formula>$G20</formula>
    </cfRule>
    <cfRule type="cellIs" priority="13" operator="notBetween" aboveAverage="0" equalAverage="0" bottom="0" percent="0" rank="0" text="" dxfId="11">
      <formula>$E20</formula>
      <formula>$G20</formula>
    </cfRule>
  </conditionalFormatting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C000"/>
    <pageSetUpPr fitToPage="false"/>
  </sheetPr>
  <dimension ref="A1:F3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6" activeCellId="0" sqref="C6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3.42"/>
    <col collapsed="false" customWidth="true" hidden="false" outlineLevel="0" max="2" min="2" style="0" width="26.71"/>
    <col collapsed="false" customWidth="true" hidden="false" outlineLevel="0" max="3" min="3" style="0" width="10.71"/>
    <col collapsed="false" customWidth="true" hidden="false" outlineLevel="0" max="4" min="4" style="0" width="13.71"/>
    <col collapsed="false" customWidth="true" hidden="false" outlineLevel="0" max="5" min="5" style="0" width="13.42"/>
    <col collapsed="false" customWidth="true" hidden="false" outlineLevel="0" max="257" min="257" style="0" width="13.42"/>
    <col collapsed="false" customWidth="true" hidden="false" outlineLevel="0" max="258" min="258" style="0" width="26.71"/>
    <col collapsed="false" customWidth="true" hidden="false" outlineLevel="0" max="259" min="259" style="0" width="10.71"/>
    <col collapsed="false" customWidth="true" hidden="false" outlineLevel="0" max="260" min="260" style="0" width="13.71"/>
    <col collapsed="false" customWidth="true" hidden="false" outlineLevel="0" max="261" min="261" style="0" width="13.42"/>
    <col collapsed="false" customWidth="true" hidden="false" outlineLevel="0" max="513" min="513" style="0" width="13.42"/>
    <col collapsed="false" customWidth="true" hidden="false" outlineLevel="0" max="514" min="514" style="0" width="26.71"/>
    <col collapsed="false" customWidth="true" hidden="false" outlineLevel="0" max="515" min="515" style="0" width="10.71"/>
    <col collapsed="false" customWidth="true" hidden="false" outlineLevel="0" max="516" min="516" style="0" width="13.71"/>
    <col collapsed="false" customWidth="true" hidden="false" outlineLevel="0" max="517" min="517" style="0" width="13.42"/>
    <col collapsed="false" customWidth="true" hidden="false" outlineLevel="0" max="769" min="769" style="0" width="13.42"/>
    <col collapsed="false" customWidth="true" hidden="false" outlineLevel="0" max="770" min="770" style="0" width="26.71"/>
    <col collapsed="false" customWidth="true" hidden="false" outlineLevel="0" max="771" min="771" style="0" width="10.71"/>
    <col collapsed="false" customWidth="true" hidden="false" outlineLevel="0" max="772" min="772" style="0" width="13.71"/>
    <col collapsed="false" customWidth="true" hidden="false" outlineLevel="0" max="773" min="773" style="0" width="13.42"/>
    <col collapsed="false" customWidth="true" hidden="false" outlineLevel="0" max="1025" min="1025" style="0" width="13.42"/>
    <col collapsed="false" customWidth="true" hidden="false" outlineLevel="0" max="1026" min="1026" style="0" width="26.71"/>
    <col collapsed="false" customWidth="true" hidden="false" outlineLevel="0" max="1027" min="1027" style="0" width="10.71"/>
    <col collapsed="false" customWidth="true" hidden="false" outlineLevel="0" max="1028" min="1028" style="0" width="13.71"/>
    <col collapsed="false" customWidth="true" hidden="false" outlineLevel="0" max="1029" min="1029" style="0" width="13.42"/>
    <col collapsed="false" customWidth="true" hidden="false" outlineLevel="0" max="1281" min="1281" style="0" width="13.42"/>
    <col collapsed="false" customWidth="true" hidden="false" outlineLevel="0" max="1282" min="1282" style="0" width="26.71"/>
    <col collapsed="false" customWidth="true" hidden="false" outlineLevel="0" max="1283" min="1283" style="0" width="10.71"/>
    <col collapsed="false" customWidth="true" hidden="false" outlineLevel="0" max="1284" min="1284" style="0" width="13.71"/>
    <col collapsed="false" customWidth="true" hidden="false" outlineLevel="0" max="1285" min="1285" style="0" width="13.42"/>
    <col collapsed="false" customWidth="true" hidden="false" outlineLevel="0" max="1537" min="1537" style="0" width="13.42"/>
    <col collapsed="false" customWidth="true" hidden="false" outlineLevel="0" max="1538" min="1538" style="0" width="26.71"/>
    <col collapsed="false" customWidth="true" hidden="false" outlineLevel="0" max="1539" min="1539" style="0" width="10.71"/>
    <col collapsed="false" customWidth="true" hidden="false" outlineLevel="0" max="1540" min="1540" style="0" width="13.71"/>
    <col collapsed="false" customWidth="true" hidden="false" outlineLevel="0" max="1541" min="1541" style="0" width="13.42"/>
    <col collapsed="false" customWidth="true" hidden="false" outlineLevel="0" max="1793" min="1793" style="0" width="13.42"/>
    <col collapsed="false" customWidth="true" hidden="false" outlineLevel="0" max="1794" min="1794" style="0" width="26.71"/>
    <col collapsed="false" customWidth="true" hidden="false" outlineLevel="0" max="1795" min="1795" style="0" width="10.71"/>
    <col collapsed="false" customWidth="true" hidden="false" outlineLevel="0" max="1796" min="1796" style="0" width="13.71"/>
    <col collapsed="false" customWidth="true" hidden="false" outlineLevel="0" max="1797" min="1797" style="0" width="13.42"/>
    <col collapsed="false" customWidth="true" hidden="false" outlineLevel="0" max="2049" min="2049" style="0" width="13.42"/>
    <col collapsed="false" customWidth="true" hidden="false" outlineLevel="0" max="2050" min="2050" style="0" width="26.71"/>
    <col collapsed="false" customWidth="true" hidden="false" outlineLevel="0" max="2051" min="2051" style="0" width="10.71"/>
    <col collapsed="false" customWidth="true" hidden="false" outlineLevel="0" max="2052" min="2052" style="0" width="13.71"/>
    <col collapsed="false" customWidth="true" hidden="false" outlineLevel="0" max="2053" min="2053" style="0" width="13.42"/>
    <col collapsed="false" customWidth="true" hidden="false" outlineLevel="0" max="2305" min="2305" style="0" width="13.42"/>
    <col collapsed="false" customWidth="true" hidden="false" outlineLevel="0" max="2306" min="2306" style="0" width="26.71"/>
    <col collapsed="false" customWidth="true" hidden="false" outlineLevel="0" max="2307" min="2307" style="0" width="10.71"/>
    <col collapsed="false" customWidth="true" hidden="false" outlineLevel="0" max="2308" min="2308" style="0" width="13.71"/>
    <col collapsed="false" customWidth="true" hidden="false" outlineLevel="0" max="2309" min="2309" style="0" width="13.42"/>
    <col collapsed="false" customWidth="true" hidden="false" outlineLevel="0" max="2561" min="2561" style="0" width="13.42"/>
    <col collapsed="false" customWidth="true" hidden="false" outlineLevel="0" max="2562" min="2562" style="0" width="26.71"/>
    <col collapsed="false" customWidth="true" hidden="false" outlineLevel="0" max="2563" min="2563" style="0" width="10.71"/>
    <col collapsed="false" customWidth="true" hidden="false" outlineLevel="0" max="2564" min="2564" style="0" width="13.71"/>
    <col collapsed="false" customWidth="true" hidden="false" outlineLevel="0" max="2565" min="2565" style="0" width="13.42"/>
    <col collapsed="false" customWidth="true" hidden="false" outlineLevel="0" max="2817" min="2817" style="0" width="13.42"/>
    <col collapsed="false" customWidth="true" hidden="false" outlineLevel="0" max="2818" min="2818" style="0" width="26.71"/>
    <col collapsed="false" customWidth="true" hidden="false" outlineLevel="0" max="2819" min="2819" style="0" width="10.71"/>
    <col collapsed="false" customWidth="true" hidden="false" outlineLevel="0" max="2820" min="2820" style="0" width="13.71"/>
    <col collapsed="false" customWidth="true" hidden="false" outlineLevel="0" max="2821" min="2821" style="0" width="13.42"/>
    <col collapsed="false" customWidth="true" hidden="false" outlineLevel="0" max="3073" min="3073" style="0" width="13.42"/>
    <col collapsed="false" customWidth="true" hidden="false" outlineLevel="0" max="3074" min="3074" style="0" width="26.71"/>
    <col collapsed="false" customWidth="true" hidden="false" outlineLevel="0" max="3075" min="3075" style="0" width="10.71"/>
    <col collapsed="false" customWidth="true" hidden="false" outlineLevel="0" max="3076" min="3076" style="0" width="13.71"/>
    <col collapsed="false" customWidth="true" hidden="false" outlineLevel="0" max="3077" min="3077" style="0" width="13.42"/>
    <col collapsed="false" customWidth="true" hidden="false" outlineLevel="0" max="3329" min="3329" style="0" width="13.42"/>
    <col collapsed="false" customWidth="true" hidden="false" outlineLevel="0" max="3330" min="3330" style="0" width="26.71"/>
    <col collapsed="false" customWidth="true" hidden="false" outlineLevel="0" max="3331" min="3331" style="0" width="10.71"/>
    <col collapsed="false" customWidth="true" hidden="false" outlineLevel="0" max="3332" min="3332" style="0" width="13.71"/>
    <col collapsed="false" customWidth="true" hidden="false" outlineLevel="0" max="3333" min="3333" style="0" width="13.42"/>
    <col collapsed="false" customWidth="true" hidden="false" outlineLevel="0" max="3585" min="3585" style="0" width="13.42"/>
    <col collapsed="false" customWidth="true" hidden="false" outlineLevel="0" max="3586" min="3586" style="0" width="26.71"/>
    <col collapsed="false" customWidth="true" hidden="false" outlineLevel="0" max="3587" min="3587" style="0" width="10.71"/>
    <col collapsed="false" customWidth="true" hidden="false" outlineLevel="0" max="3588" min="3588" style="0" width="13.71"/>
    <col collapsed="false" customWidth="true" hidden="false" outlineLevel="0" max="3589" min="3589" style="0" width="13.42"/>
    <col collapsed="false" customWidth="true" hidden="false" outlineLevel="0" max="3841" min="3841" style="0" width="13.42"/>
    <col collapsed="false" customWidth="true" hidden="false" outlineLevel="0" max="3842" min="3842" style="0" width="26.71"/>
    <col collapsed="false" customWidth="true" hidden="false" outlineLevel="0" max="3843" min="3843" style="0" width="10.71"/>
    <col collapsed="false" customWidth="true" hidden="false" outlineLevel="0" max="3844" min="3844" style="0" width="13.71"/>
    <col collapsed="false" customWidth="true" hidden="false" outlineLevel="0" max="3845" min="3845" style="0" width="13.42"/>
    <col collapsed="false" customWidth="true" hidden="false" outlineLevel="0" max="4097" min="4097" style="0" width="13.42"/>
    <col collapsed="false" customWidth="true" hidden="false" outlineLevel="0" max="4098" min="4098" style="0" width="26.71"/>
    <col collapsed="false" customWidth="true" hidden="false" outlineLevel="0" max="4099" min="4099" style="0" width="10.71"/>
    <col collapsed="false" customWidth="true" hidden="false" outlineLevel="0" max="4100" min="4100" style="0" width="13.71"/>
    <col collapsed="false" customWidth="true" hidden="false" outlineLevel="0" max="4101" min="4101" style="0" width="13.42"/>
    <col collapsed="false" customWidth="true" hidden="false" outlineLevel="0" max="4353" min="4353" style="0" width="13.42"/>
    <col collapsed="false" customWidth="true" hidden="false" outlineLevel="0" max="4354" min="4354" style="0" width="26.71"/>
    <col collapsed="false" customWidth="true" hidden="false" outlineLevel="0" max="4355" min="4355" style="0" width="10.71"/>
    <col collapsed="false" customWidth="true" hidden="false" outlineLevel="0" max="4356" min="4356" style="0" width="13.71"/>
    <col collapsed="false" customWidth="true" hidden="false" outlineLevel="0" max="4357" min="4357" style="0" width="13.42"/>
    <col collapsed="false" customWidth="true" hidden="false" outlineLevel="0" max="4609" min="4609" style="0" width="13.42"/>
    <col collapsed="false" customWidth="true" hidden="false" outlineLevel="0" max="4610" min="4610" style="0" width="26.71"/>
    <col collapsed="false" customWidth="true" hidden="false" outlineLevel="0" max="4611" min="4611" style="0" width="10.71"/>
    <col collapsed="false" customWidth="true" hidden="false" outlineLevel="0" max="4612" min="4612" style="0" width="13.71"/>
    <col collapsed="false" customWidth="true" hidden="false" outlineLevel="0" max="4613" min="4613" style="0" width="13.42"/>
    <col collapsed="false" customWidth="true" hidden="false" outlineLevel="0" max="4865" min="4865" style="0" width="13.42"/>
    <col collapsed="false" customWidth="true" hidden="false" outlineLevel="0" max="4866" min="4866" style="0" width="26.71"/>
    <col collapsed="false" customWidth="true" hidden="false" outlineLevel="0" max="4867" min="4867" style="0" width="10.71"/>
    <col collapsed="false" customWidth="true" hidden="false" outlineLevel="0" max="4868" min="4868" style="0" width="13.71"/>
    <col collapsed="false" customWidth="true" hidden="false" outlineLevel="0" max="4869" min="4869" style="0" width="13.42"/>
    <col collapsed="false" customWidth="true" hidden="false" outlineLevel="0" max="5121" min="5121" style="0" width="13.42"/>
    <col collapsed="false" customWidth="true" hidden="false" outlineLevel="0" max="5122" min="5122" style="0" width="26.71"/>
    <col collapsed="false" customWidth="true" hidden="false" outlineLevel="0" max="5123" min="5123" style="0" width="10.71"/>
    <col collapsed="false" customWidth="true" hidden="false" outlineLevel="0" max="5124" min="5124" style="0" width="13.71"/>
    <col collapsed="false" customWidth="true" hidden="false" outlineLevel="0" max="5125" min="5125" style="0" width="13.42"/>
    <col collapsed="false" customWidth="true" hidden="false" outlineLevel="0" max="5377" min="5377" style="0" width="13.42"/>
    <col collapsed="false" customWidth="true" hidden="false" outlineLevel="0" max="5378" min="5378" style="0" width="26.71"/>
    <col collapsed="false" customWidth="true" hidden="false" outlineLevel="0" max="5379" min="5379" style="0" width="10.71"/>
    <col collapsed="false" customWidth="true" hidden="false" outlineLevel="0" max="5380" min="5380" style="0" width="13.71"/>
    <col collapsed="false" customWidth="true" hidden="false" outlineLevel="0" max="5381" min="5381" style="0" width="13.42"/>
    <col collapsed="false" customWidth="true" hidden="false" outlineLevel="0" max="5633" min="5633" style="0" width="13.42"/>
    <col collapsed="false" customWidth="true" hidden="false" outlineLevel="0" max="5634" min="5634" style="0" width="26.71"/>
    <col collapsed="false" customWidth="true" hidden="false" outlineLevel="0" max="5635" min="5635" style="0" width="10.71"/>
    <col collapsed="false" customWidth="true" hidden="false" outlineLevel="0" max="5636" min="5636" style="0" width="13.71"/>
    <col collapsed="false" customWidth="true" hidden="false" outlineLevel="0" max="5637" min="5637" style="0" width="13.42"/>
    <col collapsed="false" customWidth="true" hidden="false" outlineLevel="0" max="5889" min="5889" style="0" width="13.42"/>
    <col collapsed="false" customWidth="true" hidden="false" outlineLevel="0" max="5890" min="5890" style="0" width="26.71"/>
    <col collapsed="false" customWidth="true" hidden="false" outlineLevel="0" max="5891" min="5891" style="0" width="10.71"/>
    <col collapsed="false" customWidth="true" hidden="false" outlineLevel="0" max="5892" min="5892" style="0" width="13.71"/>
    <col collapsed="false" customWidth="true" hidden="false" outlineLevel="0" max="5893" min="5893" style="0" width="13.42"/>
    <col collapsed="false" customWidth="true" hidden="false" outlineLevel="0" max="6145" min="6145" style="0" width="13.42"/>
    <col collapsed="false" customWidth="true" hidden="false" outlineLevel="0" max="6146" min="6146" style="0" width="26.71"/>
    <col collapsed="false" customWidth="true" hidden="false" outlineLevel="0" max="6147" min="6147" style="0" width="10.71"/>
    <col collapsed="false" customWidth="true" hidden="false" outlineLevel="0" max="6148" min="6148" style="0" width="13.71"/>
    <col collapsed="false" customWidth="true" hidden="false" outlineLevel="0" max="6149" min="6149" style="0" width="13.42"/>
    <col collapsed="false" customWidth="true" hidden="false" outlineLevel="0" max="6401" min="6401" style="0" width="13.42"/>
    <col collapsed="false" customWidth="true" hidden="false" outlineLevel="0" max="6402" min="6402" style="0" width="26.71"/>
    <col collapsed="false" customWidth="true" hidden="false" outlineLevel="0" max="6403" min="6403" style="0" width="10.71"/>
    <col collapsed="false" customWidth="true" hidden="false" outlineLevel="0" max="6404" min="6404" style="0" width="13.71"/>
    <col collapsed="false" customWidth="true" hidden="false" outlineLevel="0" max="6405" min="6405" style="0" width="13.42"/>
    <col collapsed="false" customWidth="true" hidden="false" outlineLevel="0" max="6657" min="6657" style="0" width="13.42"/>
    <col collapsed="false" customWidth="true" hidden="false" outlineLevel="0" max="6658" min="6658" style="0" width="26.71"/>
    <col collapsed="false" customWidth="true" hidden="false" outlineLevel="0" max="6659" min="6659" style="0" width="10.71"/>
    <col collapsed="false" customWidth="true" hidden="false" outlineLevel="0" max="6660" min="6660" style="0" width="13.71"/>
    <col collapsed="false" customWidth="true" hidden="false" outlineLevel="0" max="6661" min="6661" style="0" width="13.42"/>
    <col collapsed="false" customWidth="true" hidden="false" outlineLevel="0" max="6913" min="6913" style="0" width="13.42"/>
    <col collapsed="false" customWidth="true" hidden="false" outlineLevel="0" max="6914" min="6914" style="0" width="26.71"/>
    <col collapsed="false" customWidth="true" hidden="false" outlineLevel="0" max="6915" min="6915" style="0" width="10.71"/>
    <col collapsed="false" customWidth="true" hidden="false" outlineLevel="0" max="6916" min="6916" style="0" width="13.71"/>
    <col collapsed="false" customWidth="true" hidden="false" outlineLevel="0" max="6917" min="6917" style="0" width="13.42"/>
    <col collapsed="false" customWidth="true" hidden="false" outlineLevel="0" max="7169" min="7169" style="0" width="13.42"/>
    <col collapsed="false" customWidth="true" hidden="false" outlineLevel="0" max="7170" min="7170" style="0" width="26.71"/>
    <col collapsed="false" customWidth="true" hidden="false" outlineLevel="0" max="7171" min="7171" style="0" width="10.71"/>
    <col collapsed="false" customWidth="true" hidden="false" outlineLevel="0" max="7172" min="7172" style="0" width="13.71"/>
    <col collapsed="false" customWidth="true" hidden="false" outlineLevel="0" max="7173" min="7173" style="0" width="13.42"/>
    <col collapsed="false" customWidth="true" hidden="false" outlineLevel="0" max="7425" min="7425" style="0" width="13.42"/>
    <col collapsed="false" customWidth="true" hidden="false" outlineLevel="0" max="7426" min="7426" style="0" width="26.71"/>
    <col collapsed="false" customWidth="true" hidden="false" outlineLevel="0" max="7427" min="7427" style="0" width="10.71"/>
    <col collapsed="false" customWidth="true" hidden="false" outlineLevel="0" max="7428" min="7428" style="0" width="13.71"/>
    <col collapsed="false" customWidth="true" hidden="false" outlineLevel="0" max="7429" min="7429" style="0" width="13.42"/>
    <col collapsed="false" customWidth="true" hidden="false" outlineLevel="0" max="7681" min="7681" style="0" width="13.42"/>
    <col collapsed="false" customWidth="true" hidden="false" outlineLevel="0" max="7682" min="7682" style="0" width="26.71"/>
    <col collapsed="false" customWidth="true" hidden="false" outlineLevel="0" max="7683" min="7683" style="0" width="10.71"/>
    <col collapsed="false" customWidth="true" hidden="false" outlineLevel="0" max="7684" min="7684" style="0" width="13.71"/>
    <col collapsed="false" customWidth="true" hidden="false" outlineLevel="0" max="7685" min="7685" style="0" width="13.42"/>
    <col collapsed="false" customWidth="true" hidden="false" outlineLevel="0" max="7937" min="7937" style="0" width="13.42"/>
    <col collapsed="false" customWidth="true" hidden="false" outlineLevel="0" max="7938" min="7938" style="0" width="26.71"/>
    <col collapsed="false" customWidth="true" hidden="false" outlineLevel="0" max="7939" min="7939" style="0" width="10.71"/>
    <col collapsed="false" customWidth="true" hidden="false" outlineLevel="0" max="7940" min="7940" style="0" width="13.71"/>
    <col collapsed="false" customWidth="true" hidden="false" outlineLevel="0" max="7941" min="7941" style="0" width="13.42"/>
    <col collapsed="false" customWidth="true" hidden="false" outlineLevel="0" max="8193" min="8193" style="0" width="13.42"/>
    <col collapsed="false" customWidth="true" hidden="false" outlineLevel="0" max="8194" min="8194" style="0" width="26.71"/>
    <col collapsed="false" customWidth="true" hidden="false" outlineLevel="0" max="8195" min="8195" style="0" width="10.71"/>
    <col collapsed="false" customWidth="true" hidden="false" outlineLevel="0" max="8196" min="8196" style="0" width="13.71"/>
    <col collapsed="false" customWidth="true" hidden="false" outlineLevel="0" max="8197" min="8197" style="0" width="13.42"/>
    <col collapsed="false" customWidth="true" hidden="false" outlineLevel="0" max="8449" min="8449" style="0" width="13.42"/>
    <col collapsed="false" customWidth="true" hidden="false" outlineLevel="0" max="8450" min="8450" style="0" width="26.71"/>
    <col collapsed="false" customWidth="true" hidden="false" outlineLevel="0" max="8451" min="8451" style="0" width="10.71"/>
    <col collapsed="false" customWidth="true" hidden="false" outlineLevel="0" max="8452" min="8452" style="0" width="13.71"/>
    <col collapsed="false" customWidth="true" hidden="false" outlineLevel="0" max="8453" min="8453" style="0" width="13.42"/>
    <col collapsed="false" customWidth="true" hidden="false" outlineLevel="0" max="8705" min="8705" style="0" width="13.42"/>
    <col collapsed="false" customWidth="true" hidden="false" outlineLevel="0" max="8706" min="8706" style="0" width="26.71"/>
    <col collapsed="false" customWidth="true" hidden="false" outlineLevel="0" max="8707" min="8707" style="0" width="10.71"/>
    <col collapsed="false" customWidth="true" hidden="false" outlineLevel="0" max="8708" min="8708" style="0" width="13.71"/>
    <col collapsed="false" customWidth="true" hidden="false" outlineLevel="0" max="8709" min="8709" style="0" width="13.42"/>
    <col collapsed="false" customWidth="true" hidden="false" outlineLevel="0" max="8961" min="8961" style="0" width="13.42"/>
    <col collapsed="false" customWidth="true" hidden="false" outlineLevel="0" max="8962" min="8962" style="0" width="26.71"/>
    <col collapsed="false" customWidth="true" hidden="false" outlineLevel="0" max="8963" min="8963" style="0" width="10.71"/>
    <col collapsed="false" customWidth="true" hidden="false" outlineLevel="0" max="8964" min="8964" style="0" width="13.71"/>
    <col collapsed="false" customWidth="true" hidden="false" outlineLevel="0" max="8965" min="8965" style="0" width="13.42"/>
    <col collapsed="false" customWidth="true" hidden="false" outlineLevel="0" max="9217" min="9217" style="0" width="13.42"/>
    <col collapsed="false" customWidth="true" hidden="false" outlineLevel="0" max="9218" min="9218" style="0" width="26.71"/>
    <col collapsed="false" customWidth="true" hidden="false" outlineLevel="0" max="9219" min="9219" style="0" width="10.71"/>
    <col collapsed="false" customWidth="true" hidden="false" outlineLevel="0" max="9220" min="9220" style="0" width="13.71"/>
    <col collapsed="false" customWidth="true" hidden="false" outlineLevel="0" max="9221" min="9221" style="0" width="13.42"/>
    <col collapsed="false" customWidth="true" hidden="false" outlineLevel="0" max="9473" min="9473" style="0" width="13.42"/>
    <col collapsed="false" customWidth="true" hidden="false" outlineLevel="0" max="9474" min="9474" style="0" width="26.71"/>
    <col collapsed="false" customWidth="true" hidden="false" outlineLevel="0" max="9475" min="9475" style="0" width="10.71"/>
    <col collapsed="false" customWidth="true" hidden="false" outlineLevel="0" max="9476" min="9476" style="0" width="13.71"/>
    <col collapsed="false" customWidth="true" hidden="false" outlineLevel="0" max="9477" min="9477" style="0" width="13.42"/>
    <col collapsed="false" customWidth="true" hidden="false" outlineLevel="0" max="9729" min="9729" style="0" width="13.42"/>
    <col collapsed="false" customWidth="true" hidden="false" outlineLevel="0" max="9730" min="9730" style="0" width="26.71"/>
    <col collapsed="false" customWidth="true" hidden="false" outlineLevel="0" max="9731" min="9731" style="0" width="10.71"/>
    <col collapsed="false" customWidth="true" hidden="false" outlineLevel="0" max="9732" min="9732" style="0" width="13.71"/>
    <col collapsed="false" customWidth="true" hidden="false" outlineLevel="0" max="9733" min="9733" style="0" width="13.42"/>
    <col collapsed="false" customWidth="true" hidden="false" outlineLevel="0" max="9985" min="9985" style="0" width="13.42"/>
    <col collapsed="false" customWidth="true" hidden="false" outlineLevel="0" max="9986" min="9986" style="0" width="26.71"/>
    <col collapsed="false" customWidth="true" hidden="false" outlineLevel="0" max="9987" min="9987" style="0" width="10.71"/>
    <col collapsed="false" customWidth="true" hidden="false" outlineLevel="0" max="9988" min="9988" style="0" width="13.71"/>
    <col collapsed="false" customWidth="true" hidden="false" outlineLevel="0" max="9989" min="9989" style="0" width="13.42"/>
    <col collapsed="false" customWidth="true" hidden="false" outlineLevel="0" max="10241" min="10241" style="0" width="13.42"/>
    <col collapsed="false" customWidth="true" hidden="false" outlineLevel="0" max="10242" min="10242" style="0" width="26.71"/>
    <col collapsed="false" customWidth="true" hidden="false" outlineLevel="0" max="10243" min="10243" style="0" width="10.71"/>
    <col collapsed="false" customWidth="true" hidden="false" outlineLevel="0" max="10244" min="10244" style="0" width="13.71"/>
    <col collapsed="false" customWidth="true" hidden="false" outlineLevel="0" max="10245" min="10245" style="0" width="13.42"/>
    <col collapsed="false" customWidth="true" hidden="false" outlineLevel="0" max="10497" min="10497" style="0" width="13.42"/>
    <col collapsed="false" customWidth="true" hidden="false" outlineLevel="0" max="10498" min="10498" style="0" width="26.71"/>
    <col collapsed="false" customWidth="true" hidden="false" outlineLevel="0" max="10499" min="10499" style="0" width="10.71"/>
    <col collapsed="false" customWidth="true" hidden="false" outlineLevel="0" max="10500" min="10500" style="0" width="13.71"/>
    <col collapsed="false" customWidth="true" hidden="false" outlineLevel="0" max="10501" min="10501" style="0" width="13.42"/>
    <col collapsed="false" customWidth="true" hidden="false" outlineLevel="0" max="10753" min="10753" style="0" width="13.42"/>
    <col collapsed="false" customWidth="true" hidden="false" outlineLevel="0" max="10754" min="10754" style="0" width="26.71"/>
    <col collapsed="false" customWidth="true" hidden="false" outlineLevel="0" max="10755" min="10755" style="0" width="10.71"/>
    <col collapsed="false" customWidth="true" hidden="false" outlineLevel="0" max="10756" min="10756" style="0" width="13.71"/>
    <col collapsed="false" customWidth="true" hidden="false" outlineLevel="0" max="10757" min="10757" style="0" width="13.42"/>
    <col collapsed="false" customWidth="true" hidden="false" outlineLevel="0" max="11009" min="11009" style="0" width="13.42"/>
    <col collapsed="false" customWidth="true" hidden="false" outlineLevel="0" max="11010" min="11010" style="0" width="26.71"/>
    <col collapsed="false" customWidth="true" hidden="false" outlineLevel="0" max="11011" min="11011" style="0" width="10.71"/>
    <col collapsed="false" customWidth="true" hidden="false" outlineLevel="0" max="11012" min="11012" style="0" width="13.71"/>
    <col collapsed="false" customWidth="true" hidden="false" outlineLevel="0" max="11013" min="11013" style="0" width="13.42"/>
    <col collapsed="false" customWidth="true" hidden="false" outlineLevel="0" max="11265" min="11265" style="0" width="13.42"/>
    <col collapsed="false" customWidth="true" hidden="false" outlineLevel="0" max="11266" min="11266" style="0" width="26.71"/>
    <col collapsed="false" customWidth="true" hidden="false" outlineLevel="0" max="11267" min="11267" style="0" width="10.71"/>
    <col collapsed="false" customWidth="true" hidden="false" outlineLevel="0" max="11268" min="11268" style="0" width="13.71"/>
    <col collapsed="false" customWidth="true" hidden="false" outlineLevel="0" max="11269" min="11269" style="0" width="13.42"/>
    <col collapsed="false" customWidth="true" hidden="false" outlineLevel="0" max="11521" min="11521" style="0" width="13.42"/>
    <col collapsed="false" customWidth="true" hidden="false" outlineLevel="0" max="11522" min="11522" style="0" width="26.71"/>
    <col collapsed="false" customWidth="true" hidden="false" outlineLevel="0" max="11523" min="11523" style="0" width="10.71"/>
    <col collapsed="false" customWidth="true" hidden="false" outlineLevel="0" max="11524" min="11524" style="0" width="13.71"/>
    <col collapsed="false" customWidth="true" hidden="false" outlineLevel="0" max="11525" min="11525" style="0" width="13.42"/>
    <col collapsed="false" customWidth="true" hidden="false" outlineLevel="0" max="11777" min="11777" style="0" width="13.42"/>
    <col collapsed="false" customWidth="true" hidden="false" outlineLevel="0" max="11778" min="11778" style="0" width="26.71"/>
    <col collapsed="false" customWidth="true" hidden="false" outlineLevel="0" max="11779" min="11779" style="0" width="10.71"/>
    <col collapsed="false" customWidth="true" hidden="false" outlineLevel="0" max="11780" min="11780" style="0" width="13.71"/>
    <col collapsed="false" customWidth="true" hidden="false" outlineLevel="0" max="11781" min="11781" style="0" width="13.42"/>
    <col collapsed="false" customWidth="true" hidden="false" outlineLevel="0" max="12033" min="12033" style="0" width="13.42"/>
    <col collapsed="false" customWidth="true" hidden="false" outlineLevel="0" max="12034" min="12034" style="0" width="26.71"/>
    <col collapsed="false" customWidth="true" hidden="false" outlineLevel="0" max="12035" min="12035" style="0" width="10.71"/>
    <col collapsed="false" customWidth="true" hidden="false" outlineLevel="0" max="12036" min="12036" style="0" width="13.71"/>
    <col collapsed="false" customWidth="true" hidden="false" outlineLevel="0" max="12037" min="12037" style="0" width="13.42"/>
    <col collapsed="false" customWidth="true" hidden="false" outlineLevel="0" max="12289" min="12289" style="0" width="13.42"/>
    <col collapsed="false" customWidth="true" hidden="false" outlineLevel="0" max="12290" min="12290" style="0" width="26.71"/>
    <col collapsed="false" customWidth="true" hidden="false" outlineLevel="0" max="12291" min="12291" style="0" width="10.71"/>
    <col collapsed="false" customWidth="true" hidden="false" outlineLevel="0" max="12292" min="12292" style="0" width="13.71"/>
    <col collapsed="false" customWidth="true" hidden="false" outlineLevel="0" max="12293" min="12293" style="0" width="13.42"/>
    <col collapsed="false" customWidth="true" hidden="false" outlineLevel="0" max="12545" min="12545" style="0" width="13.42"/>
    <col collapsed="false" customWidth="true" hidden="false" outlineLevel="0" max="12546" min="12546" style="0" width="26.71"/>
    <col collapsed="false" customWidth="true" hidden="false" outlineLevel="0" max="12547" min="12547" style="0" width="10.71"/>
    <col collapsed="false" customWidth="true" hidden="false" outlineLevel="0" max="12548" min="12548" style="0" width="13.71"/>
    <col collapsed="false" customWidth="true" hidden="false" outlineLevel="0" max="12549" min="12549" style="0" width="13.42"/>
    <col collapsed="false" customWidth="true" hidden="false" outlineLevel="0" max="12801" min="12801" style="0" width="13.42"/>
    <col collapsed="false" customWidth="true" hidden="false" outlineLevel="0" max="12802" min="12802" style="0" width="26.71"/>
    <col collapsed="false" customWidth="true" hidden="false" outlineLevel="0" max="12803" min="12803" style="0" width="10.71"/>
    <col collapsed="false" customWidth="true" hidden="false" outlineLevel="0" max="12804" min="12804" style="0" width="13.71"/>
    <col collapsed="false" customWidth="true" hidden="false" outlineLevel="0" max="12805" min="12805" style="0" width="13.42"/>
    <col collapsed="false" customWidth="true" hidden="false" outlineLevel="0" max="13057" min="13057" style="0" width="13.42"/>
    <col collapsed="false" customWidth="true" hidden="false" outlineLevel="0" max="13058" min="13058" style="0" width="26.71"/>
    <col collapsed="false" customWidth="true" hidden="false" outlineLevel="0" max="13059" min="13059" style="0" width="10.71"/>
    <col collapsed="false" customWidth="true" hidden="false" outlineLevel="0" max="13060" min="13060" style="0" width="13.71"/>
    <col collapsed="false" customWidth="true" hidden="false" outlineLevel="0" max="13061" min="13061" style="0" width="13.42"/>
    <col collapsed="false" customWidth="true" hidden="false" outlineLevel="0" max="13313" min="13313" style="0" width="13.42"/>
    <col collapsed="false" customWidth="true" hidden="false" outlineLevel="0" max="13314" min="13314" style="0" width="26.71"/>
    <col collapsed="false" customWidth="true" hidden="false" outlineLevel="0" max="13315" min="13315" style="0" width="10.71"/>
    <col collapsed="false" customWidth="true" hidden="false" outlineLevel="0" max="13316" min="13316" style="0" width="13.71"/>
    <col collapsed="false" customWidth="true" hidden="false" outlineLevel="0" max="13317" min="13317" style="0" width="13.42"/>
    <col collapsed="false" customWidth="true" hidden="false" outlineLevel="0" max="13569" min="13569" style="0" width="13.42"/>
    <col collapsed="false" customWidth="true" hidden="false" outlineLevel="0" max="13570" min="13570" style="0" width="26.71"/>
    <col collapsed="false" customWidth="true" hidden="false" outlineLevel="0" max="13571" min="13571" style="0" width="10.71"/>
    <col collapsed="false" customWidth="true" hidden="false" outlineLevel="0" max="13572" min="13572" style="0" width="13.71"/>
    <col collapsed="false" customWidth="true" hidden="false" outlineLevel="0" max="13573" min="13573" style="0" width="13.42"/>
    <col collapsed="false" customWidth="true" hidden="false" outlineLevel="0" max="13825" min="13825" style="0" width="13.42"/>
    <col collapsed="false" customWidth="true" hidden="false" outlineLevel="0" max="13826" min="13826" style="0" width="26.71"/>
    <col collapsed="false" customWidth="true" hidden="false" outlineLevel="0" max="13827" min="13827" style="0" width="10.71"/>
    <col collapsed="false" customWidth="true" hidden="false" outlineLevel="0" max="13828" min="13828" style="0" width="13.71"/>
    <col collapsed="false" customWidth="true" hidden="false" outlineLevel="0" max="13829" min="13829" style="0" width="13.42"/>
    <col collapsed="false" customWidth="true" hidden="false" outlineLevel="0" max="14081" min="14081" style="0" width="13.42"/>
    <col collapsed="false" customWidth="true" hidden="false" outlineLevel="0" max="14082" min="14082" style="0" width="26.71"/>
    <col collapsed="false" customWidth="true" hidden="false" outlineLevel="0" max="14083" min="14083" style="0" width="10.71"/>
    <col collapsed="false" customWidth="true" hidden="false" outlineLevel="0" max="14084" min="14084" style="0" width="13.71"/>
    <col collapsed="false" customWidth="true" hidden="false" outlineLevel="0" max="14085" min="14085" style="0" width="13.42"/>
    <col collapsed="false" customWidth="true" hidden="false" outlineLevel="0" max="14337" min="14337" style="0" width="13.42"/>
    <col collapsed="false" customWidth="true" hidden="false" outlineLevel="0" max="14338" min="14338" style="0" width="26.71"/>
    <col collapsed="false" customWidth="true" hidden="false" outlineLevel="0" max="14339" min="14339" style="0" width="10.71"/>
    <col collapsed="false" customWidth="true" hidden="false" outlineLevel="0" max="14340" min="14340" style="0" width="13.71"/>
    <col collapsed="false" customWidth="true" hidden="false" outlineLevel="0" max="14341" min="14341" style="0" width="13.42"/>
    <col collapsed="false" customWidth="true" hidden="false" outlineLevel="0" max="14593" min="14593" style="0" width="13.42"/>
    <col collapsed="false" customWidth="true" hidden="false" outlineLevel="0" max="14594" min="14594" style="0" width="26.71"/>
    <col collapsed="false" customWidth="true" hidden="false" outlineLevel="0" max="14595" min="14595" style="0" width="10.71"/>
    <col collapsed="false" customWidth="true" hidden="false" outlineLevel="0" max="14596" min="14596" style="0" width="13.71"/>
    <col collapsed="false" customWidth="true" hidden="false" outlineLevel="0" max="14597" min="14597" style="0" width="13.42"/>
    <col collapsed="false" customWidth="true" hidden="false" outlineLevel="0" max="14849" min="14849" style="0" width="13.42"/>
    <col collapsed="false" customWidth="true" hidden="false" outlineLevel="0" max="14850" min="14850" style="0" width="26.71"/>
    <col collapsed="false" customWidth="true" hidden="false" outlineLevel="0" max="14851" min="14851" style="0" width="10.71"/>
    <col collapsed="false" customWidth="true" hidden="false" outlineLevel="0" max="14852" min="14852" style="0" width="13.71"/>
    <col collapsed="false" customWidth="true" hidden="false" outlineLevel="0" max="14853" min="14853" style="0" width="13.42"/>
    <col collapsed="false" customWidth="true" hidden="false" outlineLevel="0" max="15105" min="15105" style="0" width="13.42"/>
    <col collapsed="false" customWidth="true" hidden="false" outlineLevel="0" max="15106" min="15106" style="0" width="26.71"/>
    <col collapsed="false" customWidth="true" hidden="false" outlineLevel="0" max="15107" min="15107" style="0" width="10.71"/>
    <col collapsed="false" customWidth="true" hidden="false" outlineLevel="0" max="15108" min="15108" style="0" width="13.71"/>
    <col collapsed="false" customWidth="true" hidden="false" outlineLevel="0" max="15109" min="15109" style="0" width="13.42"/>
    <col collapsed="false" customWidth="true" hidden="false" outlineLevel="0" max="15361" min="15361" style="0" width="13.42"/>
    <col collapsed="false" customWidth="true" hidden="false" outlineLevel="0" max="15362" min="15362" style="0" width="26.71"/>
    <col collapsed="false" customWidth="true" hidden="false" outlineLevel="0" max="15363" min="15363" style="0" width="10.71"/>
    <col collapsed="false" customWidth="true" hidden="false" outlineLevel="0" max="15364" min="15364" style="0" width="13.71"/>
    <col collapsed="false" customWidth="true" hidden="false" outlineLevel="0" max="15365" min="15365" style="0" width="13.42"/>
    <col collapsed="false" customWidth="true" hidden="false" outlineLevel="0" max="15617" min="15617" style="0" width="13.42"/>
    <col collapsed="false" customWidth="true" hidden="false" outlineLevel="0" max="15618" min="15618" style="0" width="26.71"/>
    <col collapsed="false" customWidth="true" hidden="false" outlineLevel="0" max="15619" min="15619" style="0" width="10.71"/>
    <col collapsed="false" customWidth="true" hidden="false" outlineLevel="0" max="15620" min="15620" style="0" width="13.71"/>
    <col collapsed="false" customWidth="true" hidden="false" outlineLevel="0" max="15621" min="15621" style="0" width="13.42"/>
    <col collapsed="false" customWidth="true" hidden="false" outlineLevel="0" max="15873" min="15873" style="0" width="13.42"/>
    <col collapsed="false" customWidth="true" hidden="false" outlineLevel="0" max="15874" min="15874" style="0" width="26.71"/>
    <col collapsed="false" customWidth="true" hidden="false" outlineLevel="0" max="15875" min="15875" style="0" width="10.71"/>
    <col collapsed="false" customWidth="true" hidden="false" outlineLevel="0" max="15876" min="15876" style="0" width="13.71"/>
    <col collapsed="false" customWidth="true" hidden="false" outlineLevel="0" max="15877" min="15877" style="0" width="13.42"/>
    <col collapsed="false" customWidth="true" hidden="false" outlineLevel="0" max="16129" min="16129" style="0" width="13.42"/>
    <col collapsed="false" customWidth="true" hidden="false" outlineLevel="0" max="16130" min="16130" style="0" width="26.71"/>
    <col collapsed="false" customWidth="true" hidden="false" outlineLevel="0" max="16131" min="16131" style="0" width="10.71"/>
    <col collapsed="false" customWidth="true" hidden="false" outlineLevel="0" max="16132" min="16132" style="0" width="13.71"/>
    <col collapsed="false" customWidth="true" hidden="false" outlineLevel="0" max="16133" min="16133" style="0" width="13.42"/>
  </cols>
  <sheetData>
    <row r="1" customFormat="false" ht="15" hidden="false" customHeight="false" outlineLevel="0" collapsed="false">
      <c r="A1" s="22"/>
      <c r="B1" s="22"/>
      <c r="C1" s="22"/>
      <c r="D1" s="22"/>
      <c r="E1" s="22"/>
    </row>
    <row r="2" customFormat="false" ht="15" hidden="false" customHeight="false" outlineLevel="0" collapsed="false">
      <c r="A2" s="169"/>
      <c r="B2" s="22"/>
      <c r="C2" s="22"/>
      <c r="D2" s="22"/>
      <c r="E2" s="22"/>
    </row>
    <row r="3" customFormat="false" ht="15" hidden="false" customHeight="false" outlineLevel="0" collapsed="false">
      <c r="A3" s="22"/>
      <c r="B3" s="22"/>
      <c r="C3" s="22"/>
      <c r="D3" s="22"/>
      <c r="E3" s="22"/>
    </row>
    <row r="4" customFormat="false" ht="15" hidden="false" customHeight="false" outlineLevel="0" collapsed="false">
      <c r="A4" s="22"/>
      <c r="B4" s="22"/>
      <c r="C4" s="22"/>
      <c r="D4" s="22"/>
      <c r="E4" s="22"/>
    </row>
    <row r="5" customFormat="false" ht="13.5" hidden="false" customHeight="true" outlineLevel="0" collapsed="false">
      <c r="A5" s="170" t="s">
        <v>109</v>
      </c>
    </row>
    <row r="6" customFormat="false" ht="13.5" hidden="false" customHeight="true" outlineLevel="0" collapsed="false">
      <c r="A6" s="170" t="s">
        <v>110</v>
      </c>
      <c r="C6" s="86" t="str">
        <f aca="false">'BDI - PREENCHIMENTO'!C2:G2</f>
        <v>PAVIMENTAÇÃO - ESTRADA DE ACESSO LINHA 1</v>
      </c>
      <c r="D6" s="86"/>
      <c r="E6" s="86"/>
      <c r="F6" s="86"/>
    </row>
    <row r="7" s="173" customFormat="true" ht="13.5" hidden="false" customHeight="true" outlineLevel="0" collapsed="false">
      <c r="A7" s="171" t="s">
        <v>111</v>
      </c>
      <c r="B7" s="172" t="str">
        <f aca="false">'BDI - PREENCHIMENTO'!C1</f>
        <v>Nova Esperança do Sul</v>
      </c>
      <c r="C7" s="173" t="s">
        <v>112</v>
      </c>
    </row>
    <row r="8" customFormat="false" ht="9.75" hidden="false" customHeight="true" outlineLevel="0" collapsed="false"/>
    <row r="9" customFormat="false" ht="9.75" hidden="false" customHeight="true" outlineLevel="0" collapsed="false"/>
    <row r="10" s="174" customFormat="true" ht="22.5" hidden="false" customHeight="true" outlineLevel="0" collapsed="false">
      <c r="B10" s="175" t="s">
        <v>113</v>
      </c>
      <c r="C10" s="175"/>
      <c r="D10" s="175"/>
    </row>
    <row r="11" s="174" customFormat="true" ht="18" hidden="false" customHeight="true" outlineLevel="0" collapsed="false">
      <c r="B11" s="176" t="s">
        <v>114</v>
      </c>
      <c r="C11" s="176"/>
      <c r="D11" s="177" t="n">
        <f aca="false">'BDI - PREENCHIMENTO'!D20</f>
        <v>0</v>
      </c>
    </row>
    <row r="12" s="174" customFormat="true" ht="18" hidden="false" customHeight="true" outlineLevel="0" collapsed="false">
      <c r="B12" s="176" t="s">
        <v>115</v>
      </c>
      <c r="C12" s="176"/>
      <c r="D12" s="177" t="n">
        <f aca="false">'BDI - PREENCHIMENTO'!D21</f>
        <v>0</v>
      </c>
    </row>
    <row r="13" s="174" customFormat="true" ht="18" hidden="false" customHeight="true" outlineLevel="0" collapsed="false">
      <c r="B13" s="176" t="s">
        <v>116</v>
      </c>
      <c r="C13" s="176"/>
      <c r="D13" s="177" t="n">
        <f aca="false">'BDI - PREENCHIMENTO'!D22</f>
        <v>0</v>
      </c>
    </row>
    <row r="14" s="174" customFormat="true" ht="18" hidden="false" customHeight="true" outlineLevel="0" collapsed="false">
      <c r="B14" s="176" t="s">
        <v>117</v>
      </c>
      <c r="C14" s="176"/>
      <c r="D14" s="177" t="n">
        <f aca="false">'BDI - PREENCHIMENTO'!D23</f>
        <v>0</v>
      </c>
    </row>
    <row r="15" s="174" customFormat="true" ht="18" hidden="false" customHeight="true" outlineLevel="0" collapsed="false">
      <c r="B15" s="176" t="s">
        <v>118</v>
      </c>
      <c r="C15" s="176"/>
      <c r="D15" s="177" t="n">
        <f aca="false">'BDI - PREENCHIMENTO'!D24</f>
        <v>0</v>
      </c>
    </row>
    <row r="16" s="174" customFormat="true" ht="18" hidden="false" customHeight="true" outlineLevel="0" collapsed="false">
      <c r="B16" s="176" t="s">
        <v>119</v>
      </c>
      <c r="C16" s="176"/>
      <c r="D16" s="177" t="n">
        <f aca="false">'BDI - PREENCHIMENTO'!AL27</f>
        <v>0.0765</v>
      </c>
    </row>
    <row r="17" s="174" customFormat="true" ht="18" hidden="false" customHeight="true" outlineLevel="0" collapsed="false">
      <c r="B17" s="178" t="s">
        <v>97</v>
      </c>
      <c r="C17" s="179" t="n">
        <f aca="false">'BDI - PREENCHIMENTO'!AL22</f>
        <v>0.65</v>
      </c>
      <c r="D17" s="177"/>
    </row>
    <row r="18" s="174" customFormat="true" ht="18" hidden="false" customHeight="true" outlineLevel="0" collapsed="false">
      <c r="B18" s="178" t="s">
        <v>99</v>
      </c>
      <c r="C18" s="179" t="n">
        <f aca="false">'BDI - PREENCHIMENTO'!AL23</f>
        <v>3</v>
      </c>
      <c r="D18" s="177"/>
    </row>
    <row r="19" s="174" customFormat="true" ht="18" hidden="false" customHeight="true" outlineLevel="0" collapsed="false">
      <c r="B19" s="178" t="str">
        <f aca="false">[1]Verificação!AK24</f>
        <v>ISSQN Lei Municipal 811/2003 (Código Tributário Municipal)</v>
      </c>
      <c r="C19" s="179" t="n">
        <f aca="false">'BDI - PREENCHIMENTO'!AL24</f>
        <v>4</v>
      </c>
      <c r="D19" s="177"/>
    </row>
    <row r="20" s="174" customFormat="true" ht="28.5" hidden="false" customHeight="true" outlineLevel="0" collapsed="false">
      <c r="B20" s="178" t="s">
        <v>103</v>
      </c>
      <c r="C20" s="179" t="n">
        <f aca="false">'BDI - PREENCHIMENTO'!AL25</f>
        <v>0</v>
      </c>
      <c r="D20" s="177"/>
    </row>
    <row r="21" s="174" customFormat="true" ht="19.5" hidden="false" customHeight="true" outlineLevel="0" collapsed="false">
      <c r="B21" s="180" t="s">
        <v>120</v>
      </c>
      <c r="C21" s="180"/>
      <c r="D21" s="181" t="n">
        <f aca="false">'BDI - PREENCHIMENTO'!C33</f>
        <v>0.0828370330265296</v>
      </c>
    </row>
    <row r="22" customFormat="false" ht="9.75" hidden="false" customHeight="true" outlineLevel="0" collapsed="false"/>
    <row r="23" customFormat="false" ht="9.75" hidden="false" customHeight="true" outlineLevel="0" collapsed="false"/>
    <row r="24" customFormat="false" ht="15" hidden="false" customHeight="false" outlineLevel="0" collapsed="false">
      <c r="B24" s="0" t="s">
        <v>121</v>
      </c>
    </row>
    <row r="30" customFormat="false" ht="12.75" hidden="false" customHeight="true" outlineLevel="0" collapsed="false">
      <c r="A30" s="182" t="s">
        <v>122</v>
      </c>
      <c r="B30" s="183" t="s">
        <v>123</v>
      </c>
      <c r="C30" s="183"/>
      <c r="D30" s="183"/>
    </row>
    <row r="31" customFormat="false" ht="15" hidden="false" customHeight="false" outlineLevel="0" collapsed="false">
      <c r="A31" s="182"/>
      <c r="B31" s="183"/>
      <c r="C31" s="183"/>
      <c r="D31" s="183"/>
    </row>
    <row r="32" customFormat="false" ht="18.75" hidden="false" customHeight="true" outlineLevel="0" collapsed="false">
      <c r="B32" s="183"/>
      <c r="C32" s="183"/>
      <c r="D32" s="183"/>
    </row>
    <row r="33" customFormat="false" ht="9.75" hidden="false" customHeight="true" outlineLevel="0" collapsed="false"/>
  </sheetData>
  <mergeCells count="12">
    <mergeCell ref="C6:F6"/>
    <mergeCell ref="B10:D10"/>
    <mergeCell ref="B11:C11"/>
    <mergeCell ref="B12:C12"/>
    <mergeCell ref="B13:C13"/>
    <mergeCell ref="B14:C14"/>
    <mergeCell ref="B15:C15"/>
    <mergeCell ref="B16:C16"/>
    <mergeCell ref="D16:D20"/>
    <mergeCell ref="B21:C21"/>
    <mergeCell ref="A30:A31"/>
    <mergeCell ref="B30:D32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</TotalTime>
  <Application>LibreOffice/26.2.5.2$Windows_X86_64 LibreOffice_project/cd7284b4cbbfeb507e630c1aac019f4157393acb</Application>
  <AppVersion>15.0000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2017-03-17T13:49:11Z</dcterms:created>
  <dc:creator>engenharia</dc:creator>
  <dc:description/>
  <dc:language>pt-BR</dc:language>
  <cp:lastModifiedBy/>
  <cp:lastPrinted>2023-10-23T15:16:52Z</cp:lastPrinted>
  <dcterms:modified xsi:type="dcterms:W3CDTF">2026-09-21T08:56:27Z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