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U:\Compras\Geral\LICITAÇÕES\2026\PREGÕES E DISPENSAS ELETRÔNICAS\EDITAIS E ANEXOS\DISPENSA ELETRÔNICA DE SERVIÇOS 6000- 2026\6001-2026 CONTRATAÇÃO EMERGENCIAL SEGURANÇA\"/>
    </mc:Choice>
  </mc:AlternateContent>
  <xr:revisionPtr revIDLastSave="0" documentId="8_{A49ECE8E-BB66-408E-A159-F72726C2DA11}" xr6:coauthVersionLast="47" xr6:coauthVersionMax="47" xr10:uidLastSave="{00000000-0000-0000-0000-000000000000}"/>
  <bookViews>
    <workbookView xWindow="-120" yWindow="-120" windowWidth="29040" windowHeight="15720" tabRatio="919" firstSheet="7" activeTab="14" xr2:uid="{00000000-000D-0000-FFFF-FFFF00000000}"/>
  </bookViews>
  <sheets>
    <sheet name="Cargo diurno Cachoeira do Sul" sheetId="5" r:id="rId1"/>
    <sheet name="Cargo noturno Cachoeira do Sul" sheetId="6" r:id="rId2"/>
    <sheet name="Cargo diurno Cachoeirinha" sheetId="7" r:id="rId3"/>
    <sheet name="Cargo noturno Cachoeirinha " sheetId="8" r:id="rId4"/>
    <sheet name="Cargo diurno Pamares do Sul " sheetId="9" r:id="rId5"/>
    <sheet name="Cargo noturno Palmares do Sul" sheetId="10" r:id="rId6"/>
    <sheet name="Cargo diurno Pelotas" sheetId="11" r:id="rId7"/>
    <sheet name="Cargo noturno Pelotas" sheetId="12" r:id="rId8"/>
    <sheet name="Cargo diurno POA" sheetId="1" r:id="rId9"/>
    <sheet name="Cargo noturno POA" sheetId="2" r:id="rId10"/>
    <sheet name="Cargo diurno Stª Vitória do Pal" sheetId="13" r:id="rId11"/>
    <sheet name="Cargo noturno Stª Vitória do Pa" sheetId="14" r:id="rId12"/>
    <sheet name="Cargo diurno St° Antônio da Pat" sheetId="15" r:id="rId13"/>
    <sheet name="Cargo noturno Stº Antônio da Pa" sheetId="16" r:id="rId14"/>
    <sheet name="Resumo" sheetId="4" r:id="rId15"/>
  </sheets>
  <externalReferences>
    <externalReference r:id="rId16"/>
    <externalReference r:id="rId17"/>
  </externalReferences>
  <definedNames>
    <definedName name="_xlnm.Print_Area" localSheetId="0">'Cargo diurno Cachoeira do Sul'!$A$1:$I$191</definedName>
    <definedName name="_xlnm.Print_Area" localSheetId="2">'Cargo diurno Cachoeirinha'!$A$1:$I$191</definedName>
    <definedName name="_xlnm.Print_Area" localSheetId="4">'Cargo diurno Pamares do Sul '!$A$1:$I$191</definedName>
    <definedName name="_xlnm.Print_Area" localSheetId="6">'Cargo diurno Pelotas'!$A$1:$I$191</definedName>
    <definedName name="_xlnm.Print_Area" localSheetId="8">'Cargo diurno POA'!$A$1:$I$191</definedName>
    <definedName name="_xlnm.Print_Area" localSheetId="12">'Cargo diurno St° Antônio da Pat'!$A$1:$I$191</definedName>
    <definedName name="_xlnm.Print_Area" localSheetId="10">'Cargo diurno Stª Vitória do Pal'!$A$1:$I$191</definedName>
    <definedName name="_xlnm.Print_Area" localSheetId="1">'Cargo noturno Cachoeira do Sul'!$A$1:$I$191</definedName>
    <definedName name="_xlnm.Print_Area" localSheetId="3">'Cargo noturno Cachoeirinha '!$A$1:$I$191</definedName>
    <definedName name="_xlnm.Print_Area" localSheetId="5">'Cargo noturno Palmares do Sul'!$A$1:$I$191</definedName>
    <definedName name="_xlnm.Print_Area" localSheetId="7">'Cargo noturno Pelotas'!$A$1:$I$191</definedName>
    <definedName name="_xlnm.Print_Area" localSheetId="9">'Cargo noturno POA'!$A$1:$I$191</definedName>
    <definedName name="_xlnm.Print_Area" localSheetId="11">'Cargo noturno Stª Vitória do Pa'!$A$1:$I$191</definedName>
    <definedName name="_xlnm.Print_Area" localSheetId="13">'Cargo noturno Stº Antônio da Pa'!$A$1:$I$191</definedName>
    <definedName name="Auxiliar" localSheetId="1">#REF!</definedName>
    <definedName name="Auxiliar" localSheetId="3">#REF!</definedName>
    <definedName name="Auxiliar" localSheetId="5">#REF!</definedName>
    <definedName name="Auxiliar" localSheetId="7">#REF!</definedName>
    <definedName name="Auxiliar" localSheetId="9">#REF!</definedName>
    <definedName name="Auxiliar" localSheetId="11">#REF!</definedName>
    <definedName name="Auxiliar" localSheetId="13">#REF!</definedName>
    <definedName name="Auxiliar" localSheetId="14">#REF!</definedName>
    <definedName name="Auxiliar">#REF!</definedName>
    <definedName name="CUSTO_VALE_TRANSPORTE" localSheetId="1">#REF!</definedName>
    <definedName name="CUSTO_VALE_TRANSPORTE" localSheetId="3">#REF!</definedName>
    <definedName name="CUSTO_VALE_TRANSPORTE" localSheetId="5">#REF!</definedName>
    <definedName name="CUSTO_VALE_TRANSPORTE" localSheetId="7">#REF!</definedName>
    <definedName name="CUSTO_VALE_TRANSPORTE" localSheetId="9">#REF!</definedName>
    <definedName name="CUSTO_VALE_TRANSPORTE" localSheetId="11">#REF!</definedName>
    <definedName name="CUSTO_VALE_TRANSPORTE" localSheetId="13">#REF!</definedName>
    <definedName name="CUSTO_VALE_TRANSPORTE">#REF!</definedName>
    <definedName name="ecwece4c" localSheetId="1">#REF!</definedName>
    <definedName name="ecwece4c" localSheetId="3">#REF!</definedName>
    <definedName name="ecwece4c" localSheetId="5">#REF!</definedName>
    <definedName name="ecwece4c" localSheetId="7">#REF!</definedName>
    <definedName name="ecwece4c" localSheetId="9">#REF!</definedName>
    <definedName name="ecwece4c" localSheetId="11">#REF!</definedName>
    <definedName name="ecwece4c" localSheetId="13">#REF!</definedName>
    <definedName name="ecwece4c">#REF!</definedName>
    <definedName name="MOMB4">'[1]SERVENTE MANUTENCAO'!$I$144</definedName>
    <definedName name="MONA1" localSheetId="1">#REF!</definedName>
    <definedName name="MONA1" localSheetId="3">#REF!</definedName>
    <definedName name="MONA1" localSheetId="5">#REF!</definedName>
    <definedName name="MONA1" localSheetId="7">#REF!</definedName>
    <definedName name="MONA1" localSheetId="9">#REF!</definedName>
    <definedName name="MONA1" localSheetId="11">#REF!</definedName>
    <definedName name="MONA1" localSheetId="13">#REF!</definedName>
    <definedName name="MONA1" localSheetId="14">#REF!</definedName>
    <definedName name="MONA1">#REF!</definedName>
    <definedName name="MONA2" localSheetId="1">#REF!</definedName>
    <definedName name="MONA2" localSheetId="3">#REF!</definedName>
    <definedName name="MONA2" localSheetId="5">#REF!</definedName>
    <definedName name="MONA2" localSheetId="7">#REF!</definedName>
    <definedName name="MONA2" localSheetId="9">#REF!</definedName>
    <definedName name="MONA2" localSheetId="11">#REF!</definedName>
    <definedName name="MONA2" localSheetId="13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3">#REF!</definedName>
    <definedName name="MONA5" localSheetId="5">#REF!</definedName>
    <definedName name="MONA5" localSheetId="7">#REF!</definedName>
    <definedName name="MONA5" localSheetId="9">#REF!</definedName>
    <definedName name="MONA5" localSheetId="11">#REF!</definedName>
    <definedName name="MONA5" localSheetId="13">#REF!</definedName>
    <definedName name="MONA5" localSheetId="14">#REF!</definedName>
    <definedName name="MONA5">#REF!</definedName>
    <definedName name="MONA6" localSheetId="1">#REF!</definedName>
    <definedName name="MONA6" localSheetId="3">#REF!</definedName>
    <definedName name="MONA6" localSheetId="5">#REF!</definedName>
    <definedName name="MONA6" localSheetId="7">#REF!</definedName>
    <definedName name="MONA6" localSheetId="9">#REF!</definedName>
    <definedName name="MONA6" localSheetId="11">#REF!</definedName>
    <definedName name="MONA6" localSheetId="13">#REF!</definedName>
    <definedName name="MONA6">#REF!</definedName>
    <definedName name="MONA7" localSheetId="1">#REF!</definedName>
    <definedName name="MONA7" localSheetId="3">#REF!</definedName>
    <definedName name="MONA7" localSheetId="5">#REF!</definedName>
    <definedName name="MONA7" localSheetId="7">#REF!</definedName>
    <definedName name="MONA7" localSheetId="9">#REF!</definedName>
    <definedName name="MONA7" localSheetId="11">#REF!</definedName>
    <definedName name="MONA7" localSheetId="13">#REF!</definedName>
    <definedName name="MONA7">#REF!</definedName>
    <definedName name="MONA8">[2]MECANICO_REFRIGERACAO!$I$138</definedName>
    <definedName name="MONB1" localSheetId="1">#REF!</definedName>
    <definedName name="MONB1" localSheetId="3">#REF!</definedName>
    <definedName name="MONB1" localSheetId="5">#REF!</definedName>
    <definedName name="MONB1" localSheetId="7">#REF!</definedName>
    <definedName name="MONB1" localSheetId="9">#REF!</definedName>
    <definedName name="MONB1" localSheetId="11">#REF!</definedName>
    <definedName name="MONB1" localSheetId="13">#REF!</definedName>
    <definedName name="MONB1" localSheetId="14">#REF!</definedName>
    <definedName name="MONB1">#REF!</definedName>
    <definedName name="MONB2" localSheetId="1">#REF!</definedName>
    <definedName name="MONB2" localSheetId="3">#REF!</definedName>
    <definedName name="MONB2" localSheetId="5">#REF!</definedName>
    <definedName name="MONB2" localSheetId="7">#REF!</definedName>
    <definedName name="MONB2" localSheetId="9">#REF!</definedName>
    <definedName name="MONB2" localSheetId="11">#REF!</definedName>
    <definedName name="MONB2" localSheetId="13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3">#REF!</definedName>
    <definedName name="MONB5" localSheetId="5">#REF!</definedName>
    <definedName name="MONB5" localSheetId="7">#REF!</definedName>
    <definedName name="MONB5" localSheetId="9">#REF!</definedName>
    <definedName name="MONB5" localSheetId="11">#REF!</definedName>
    <definedName name="MONB5" localSheetId="13">#REF!</definedName>
    <definedName name="MONB5" localSheetId="14">#REF!</definedName>
    <definedName name="MONB5">#REF!</definedName>
    <definedName name="MONB6" localSheetId="1">#REF!</definedName>
    <definedName name="MONB6" localSheetId="3">#REF!</definedName>
    <definedName name="MONB6" localSheetId="5">#REF!</definedName>
    <definedName name="MONB6" localSheetId="7">#REF!</definedName>
    <definedName name="MONB6" localSheetId="9">#REF!</definedName>
    <definedName name="MONB6" localSheetId="11">#REF!</definedName>
    <definedName name="MONB6" localSheetId="13">#REF!</definedName>
    <definedName name="MONB6">#REF!</definedName>
    <definedName name="MONB7" localSheetId="1">#REF!</definedName>
    <definedName name="MONB7" localSheetId="3">#REF!</definedName>
    <definedName name="MONB7" localSheetId="5">#REF!</definedName>
    <definedName name="MONB7" localSheetId="7">#REF!</definedName>
    <definedName name="MONB7" localSheetId="9">#REF!</definedName>
    <definedName name="MONB7" localSheetId="11">#REF!</definedName>
    <definedName name="MONB7" localSheetId="13">#REF!</definedName>
    <definedName name="MONB7">#REF!</definedName>
    <definedName name="MONB8">[2]MECANICO_REFRIGERACAO!$I$144</definedName>
    <definedName name="MONC1" localSheetId="1">#REF!</definedName>
    <definedName name="MONC1" localSheetId="3">#REF!</definedName>
    <definedName name="MONC1" localSheetId="5">#REF!</definedName>
    <definedName name="MONC1" localSheetId="7">#REF!</definedName>
    <definedName name="MONC1" localSheetId="9">#REF!</definedName>
    <definedName name="MONC1" localSheetId="11">#REF!</definedName>
    <definedName name="MONC1" localSheetId="13">#REF!</definedName>
    <definedName name="MONC1" localSheetId="14">#REF!</definedName>
    <definedName name="MONC1">#REF!</definedName>
    <definedName name="MONC2" localSheetId="1">#REF!</definedName>
    <definedName name="MONC2" localSheetId="3">#REF!</definedName>
    <definedName name="MONC2" localSheetId="5">#REF!</definedName>
    <definedName name="MONC2" localSheetId="7">#REF!</definedName>
    <definedName name="MONC2" localSheetId="9">#REF!</definedName>
    <definedName name="MONC2" localSheetId="11">#REF!</definedName>
    <definedName name="MONC2" localSheetId="13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3">#REF!</definedName>
    <definedName name="MONC5" localSheetId="5">#REF!</definedName>
    <definedName name="MONC5" localSheetId="7">#REF!</definedName>
    <definedName name="MONC5" localSheetId="9">#REF!</definedName>
    <definedName name="MONC5" localSheetId="11">#REF!</definedName>
    <definedName name="MONC5" localSheetId="13">#REF!</definedName>
    <definedName name="MONC5" localSheetId="14">#REF!</definedName>
    <definedName name="MONC5">#REF!</definedName>
    <definedName name="MONC6" localSheetId="1">#REF!</definedName>
    <definedName name="MONC6" localSheetId="3">#REF!</definedName>
    <definedName name="MONC6" localSheetId="5">#REF!</definedName>
    <definedName name="MONC6" localSheetId="7">#REF!</definedName>
    <definedName name="MONC6" localSheetId="9">#REF!</definedName>
    <definedName name="MONC6" localSheetId="11">#REF!</definedName>
    <definedName name="MONC6" localSheetId="13">#REF!</definedName>
    <definedName name="MONC6">#REF!</definedName>
    <definedName name="MONC7" localSheetId="1">#REF!</definedName>
    <definedName name="MONC7" localSheetId="3">#REF!</definedName>
    <definedName name="MONC7" localSheetId="5">#REF!</definedName>
    <definedName name="MONC7" localSheetId="7">#REF!</definedName>
    <definedName name="MONC7" localSheetId="9">#REF!</definedName>
    <definedName name="MONC7" localSheetId="11">#REF!</definedName>
    <definedName name="MONC7" localSheetId="13">#REF!</definedName>
    <definedName name="MONC7">#REF!</definedName>
    <definedName name="MONC8">[2]MECANICO_REFRIGERACAO!$I$148</definedName>
    <definedName name="mont" localSheetId="1">#REF!</definedName>
    <definedName name="mont" localSheetId="3">#REF!</definedName>
    <definedName name="mont" localSheetId="5">#REF!</definedName>
    <definedName name="mont" localSheetId="7">#REF!</definedName>
    <definedName name="mont" localSheetId="9">#REF!</definedName>
    <definedName name="mont" localSheetId="11">#REF!</definedName>
    <definedName name="mont" localSheetId="13">#REF!</definedName>
    <definedName name="mont" localSheetId="14">#REF!</definedName>
    <definedName name="mont">#REF!</definedName>
    <definedName name="MONTANTEA" localSheetId="1">#REF!</definedName>
    <definedName name="MONTANTEA" localSheetId="3">#REF!</definedName>
    <definedName name="MONTANTEA" localSheetId="5">#REF!</definedName>
    <definedName name="MONTANTEA" localSheetId="7">#REF!</definedName>
    <definedName name="MONTANTEA" localSheetId="9">#REF!</definedName>
    <definedName name="MONTANTEA" localSheetId="11">#REF!</definedName>
    <definedName name="MONTANTEA" localSheetId="13">#REF!</definedName>
    <definedName name="MONTANTEA">#REF!</definedName>
    <definedName name="MONTANTEA1" localSheetId="1">#REF!</definedName>
    <definedName name="MONTANTEA1" localSheetId="3">#REF!</definedName>
    <definedName name="MONTANTEA1" localSheetId="5">#REF!</definedName>
    <definedName name="MONTANTEA1" localSheetId="7">#REF!</definedName>
    <definedName name="MONTANTEA1" localSheetId="9">#REF!</definedName>
    <definedName name="MONTANTEA1" localSheetId="11">#REF!</definedName>
    <definedName name="MONTANTEA1" localSheetId="13">#REF!</definedName>
    <definedName name="MONTANTEA1">#REF!</definedName>
    <definedName name="MONTANTEA2" localSheetId="1">#REF!</definedName>
    <definedName name="MONTANTEA2" localSheetId="3">#REF!</definedName>
    <definedName name="MONTANTEA2" localSheetId="5">#REF!</definedName>
    <definedName name="MONTANTEA2" localSheetId="7">#REF!</definedName>
    <definedName name="MONTANTEA2" localSheetId="9">#REF!</definedName>
    <definedName name="MONTANTEA2" localSheetId="11">#REF!</definedName>
    <definedName name="MONTANTEA2" localSheetId="13">#REF!</definedName>
    <definedName name="MONTANTEA2">#REF!</definedName>
    <definedName name="MONTANTEB" localSheetId="1">#REF!</definedName>
    <definedName name="MONTANTEB" localSheetId="3">#REF!</definedName>
    <definedName name="MONTANTEB" localSheetId="5">#REF!</definedName>
    <definedName name="MONTANTEB" localSheetId="7">#REF!</definedName>
    <definedName name="MONTANTEB" localSheetId="9">#REF!</definedName>
    <definedName name="MONTANTEB" localSheetId="11">#REF!</definedName>
    <definedName name="MONTANTEB" localSheetId="13">#REF!</definedName>
    <definedName name="MONTANTEB">#REF!</definedName>
    <definedName name="MONTANTEB1" localSheetId="1">#REF!</definedName>
    <definedName name="MONTANTEB1" localSheetId="3">#REF!</definedName>
    <definedName name="MONTANTEB1" localSheetId="5">#REF!</definedName>
    <definedName name="MONTANTEB1" localSheetId="7">#REF!</definedName>
    <definedName name="MONTANTEB1" localSheetId="9">#REF!</definedName>
    <definedName name="MONTANTEB1" localSheetId="11">#REF!</definedName>
    <definedName name="MONTANTEB1" localSheetId="13">#REF!</definedName>
    <definedName name="MONTANTEB1">#REF!</definedName>
    <definedName name="MONTANTEB2" localSheetId="1">#REF!</definedName>
    <definedName name="MONTANTEB2" localSheetId="3">#REF!</definedName>
    <definedName name="MONTANTEB2" localSheetId="5">#REF!</definedName>
    <definedName name="MONTANTEB2" localSheetId="7">#REF!</definedName>
    <definedName name="MONTANTEB2" localSheetId="9">#REF!</definedName>
    <definedName name="MONTANTEB2" localSheetId="11">#REF!</definedName>
    <definedName name="MONTANTEB2" localSheetId="13">#REF!</definedName>
    <definedName name="MONTANTEB2">#REF!</definedName>
    <definedName name="MONTANTEC" localSheetId="1">#REF!</definedName>
    <definedName name="MONTANTEC" localSheetId="3">#REF!</definedName>
    <definedName name="MONTANTEC" localSheetId="5">#REF!</definedName>
    <definedName name="MONTANTEC" localSheetId="7">#REF!</definedName>
    <definedName name="MONTANTEC" localSheetId="9">#REF!</definedName>
    <definedName name="MONTANTEC" localSheetId="11">#REF!</definedName>
    <definedName name="MONTANTEC" localSheetId="13">#REF!</definedName>
    <definedName name="MONTANTEC">#REF!</definedName>
    <definedName name="MONTANTEC1" localSheetId="1">#REF!</definedName>
    <definedName name="MONTANTEC1" localSheetId="3">#REF!</definedName>
    <definedName name="MONTANTEC1" localSheetId="5">#REF!</definedName>
    <definedName name="MONTANTEC1" localSheetId="7">#REF!</definedName>
    <definedName name="MONTANTEC1" localSheetId="9">#REF!</definedName>
    <definedName name="MONTANTEC1" localSheetId="11">#REF!</definedName>
    <definedName name="MONTANTEC1" localSheetId="13">#REF!</definedName>
    <definedName name="MONTANTEC1">#REF!</definedName>
    <definedName name="MONTANTEC2" localSheetId="1">#REF!</definedName>
    <definedName name="MONTANTEC2" localSheetId="3">#REF!</definedName>
    <definedName name="MONTANTEC2" localSheetId="5">#REF!</definedName>
    <definedName name="MONTANTEC2" localSheetId="7">#REF!</definedName>
    <definedName name="MONTANTEC2" localSheetId="9">#REF!</definedName>
    <definedName name="MONTANTEC2" localSheetId="11">#REF!</definedName>
    <definedName name="MONTANTEC2" localSheetId="13">#REF!</definedName>
    <definedName name="MONTANTEC2">#REF!</definedName>
    <definedName name="ok" localSheetId="1">#REF!</definedName>
    <definedName name="ok" localSheetId="3">#REF!</definedName>
    <definedName name="ok" localSheetId="5">#REF!</definedName>
    <definedName name="ok" localSheetId="7">#REF!</definedName>
    <definedName name="ok" localSheetId="9">#REF!</definedName>
    <definedName name="ok" localSheetId="11">#REF!</definedName>
    <definedName name="ok" localSheetId="13">#REF!</definedName>
    <definedName name="ok">#REF!</definedName>
    <definedName name="REMUNERACAO1" localSheetId="1">#REF!</definedName>
    <definedName name="REMUNERACAO1" localSheetId="3">#REF!</definedName>
    <definedName name="REMUNERACAO1" localSheetId="5">#REF!</definedName>
    <definedName name="REMUNERACAO1" localSheetId="7">#REF!</definedName>
    <definedName name="REMUNERACAO1" localSheetId="9">#REF!</definedName>
    <definedName name="REMUNERACAO1" localSheetId="11">#REF!</definedName>
    <definedName name="REMUNERACAO1" localSheetId="13">#REF!</definedName>
    <definedName name="REMUNERACAO1">#REF!</definedName>
    <definedName name="REMUNERACAO2" localSheetId="1">#REF!</definedName>
    <definedName name="REMUNERACAO2" localSheetId="3">#REF!</definedName>
    <definedName name="REMUNERACAO2" localSheetId="5">#REF!</definedName>
    <definedName name="REMUNERACAO2" localSheetId="7">#REF!</definedName>
    <definedName name="REMUNERACAO2" localSheetId="9">#REF!</definedName>
    <definedName name="REMUNERACAO2" localSheetId="11">#REF!</definedName>
    <definedName name="REMUNERACAO2" localSheetId="13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3">#REF!</definedName>
    <definedName name="REMUNERACAO5" localSheetId="5">#REF!</definedName>
    <definedName name="REMUNERACAO5" localSheetId="7">#REF!</definedName>
    <definedName name="REMUNERACAO5" localSheetId="9">#REF!</definedName>
    <definedName name="REMUNERACAO5" localSheetId="11">#REF!</definedName>
    <definedName name="REMUNERACAO5" localSheetId="13">#REF!</definedName>
    <definedName name="REMUNERACAO5" localSheetId="14">#REF!</definedName>
    <definedName name="REMUNERACAO5">#REF!</definedName>
    <definedName name="REMUNERACAO6" localSheetId="1">#REF!</definedName>
    <definedName name="REMUNERACAO6" localSheetId="3">#REF!</definedName>
    <definedName name="REMUNERACAO6" localSheetId="5">#REF!</definedName>
    <definedName name="REMUNERACAO6" localSheetId="7">#REF!</definedName>
    <definedName name="REMUNERACAO6" localSheetId="9">#REF!</definedName>
    <definedName name="REMUNERACAO6" localSheetId="11">#REF!</definedName>
    <definedName name="REMUNERACAO6" localSheetId="13">#REF!</definedName>
    <definedName name="REMUNERACAO6">#REF!</definedName>
    <definedName name="REMUNERACAO7" localSheetId="1">#REF!</definedName>
    <definedName name="REMUNERACAO7" localSheetId="3">#REF!</definedName>
    <definedName name="REMUNERACAO7" localSheetId="5">#REF!</definedName>
    <definedName name="REMUNERACAO7" localSheetId="7">#REF!</definedName>
    <definedName name="REMUNERACAO7" localSheetId="9">#REF!</definedName>
    <definedName name="REMUNERACAO7" localSheetId="11">#REF!</definedName>
    <definedName name="REMUNERACAO7" localSheetId="13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3">#REF!</definedName>
    <definedName name="TOTAL_MONT_A" localSheetId="5">#REF!</definedName>
    <definedName name="TOTAL_MONT_A" localSheetId="7">#REF!</definedName>
    <definedName name="TOTAL_MONT_A" localSheetId="9">#REF!</definedName>
    <definedName name="TOTAL_MONT_A" localSheetId="11">#REF!</definedName>
    <definedName name="TOTAL_MONT_A" localSheetId="13">#REF!</definedName>
    <definedName name="TOTAL_MONT_A" localSheetId="14">#REF!</definedName>
    <definedName name="TOTAL_MONT_A">#REF!</definedName>
    <definedName name="TOTAL1" localSheetId="1">#REF!</definedName>
    <definedName name="TOTAL1" localSheetId="3">#REF!</definedName>
    <definedName name="TOTAL1" localSheetId="5">#REF!</definedName>
    <definedName name="TOTAL1" localSheetId="7">#REF!</definedName>
    <definedName name="TOTAL1" localSheetId="9">#REF!</definedName>
    <definedName name="TOTAL1" localSheetId="11">#REF!</definedName>
    <definedName name="TOTAL1" localSheetId="13">#REF!</definedName>
    <definedName name="TOTAL1">#REF!</definedName>
    <definedName name="TOTAL2" localSheetId="1">#REF!</definedName>
    <definedName name="TOTAL2" localSheetId="3">#REF!</definedName>
    <definedName name="TOTAL2" localSheetId="5">#REF!</definedName>
    <definedName name="TOTAL2" localSheetId="7">#REF!</definedName>
    <definedName name="TOTAL2" localSheetId="9">#REF!</definedName>
    <definedName name="TOTAL2" localSheetId="11">#REF!</definedName>
    <definedName name="TOTAL2" localSheetId="13">#REF!</definedName>
    <definedName name="TOTAL2">#REF!</definedName>
    <definedName name="VALE_TRANSPORTE" localSheetId="1">#REF!</definedName>
    <definedName name="VALE_TRANSPORTE" localSheetId="3">#REF!</definedName>
    <definedName name="VALE_TRANSPORTE" localSheetId="5">#REF!</definedName>
    <definedName name="VALE_TRANSPORTE" localSheetId="7">#REF!</definedName>
    <definedName name="VALE_TRANSPORTE" localSheetId="9">#REF!</definedName>
    <definedName name="VALE_TRANSPORTE" localSheetId="11">#REF!</definedName>
    <definedName name="VALE_TRANSPORTE" localSheetId="13">#REF!</definedName>
    <definedName name="VALE_TRANSPOR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6" i="4" l="1"/>
  <c r="I12" i="4"/>
  <c r="F10" i="4"/>
  <c r="H8" i="4"/>
  <c r="I8" i="4" s="1"/>
  <c r="H7" i="4"/>
  <c r="H5" i="4"/>
  <c r="I5" i="4" s="1"/>
  <c r="H4" i="4"/>
  <c r="I3" i="4"/>
  <c r="I4" i="4"/>
  <c r="I6" i="4"/>
  <c r="I7" i="4"/>
  <c r="H3" i="4"/>
  <c r="G3" i="4"/>
  <c r="G4" i="4"/>
  <c r="G5" i="4"/>
  <c r="G6" i="4"/>
  <c r="G7" i="4"/>
  <c r="G8" i="4"/>
  <c r="F8" i="4"/>
  <c r="F7" i="4"/>
  <c r="F6" i="4"/>
  <c r="F5" i="4"/>
  <c r="F4" i="4"/>
  <c r="F3" i="4"/>
  <c r="H191" i="16"/>
  <c r="G162" i="16"/>
  <c r="E160" i="16"/>
  <c r="H159" i="16"/>
  <c r="H162" i="16" s="1"/>
  <c r="D159" i="16" s="1"/>
  <c r="E159" i="16" s="1"/>
  <c r="G159" i="16"/>
  <c r="D158" i="16"/>
  <c r="E158" i="16" s="1"/>
  <c r="I133" i="16"/>
  <c r="I177" i="16" s="1"/>
  <c r="F126" i="16"/>
  <c r="I120" i="16" s="1"/>
  <c r="G111" i="16"/>
  <c r="C111" i="16"/>
  <c r="A111" i="16"/>
  <c r="E111" i="16" s="1"/>
  <c r="H110" i="16"/>
  <c r="G107" i="16"/>
  <c r="C107" i="16"/>
  <c r="A107" i="16"/>
  <c r="E107" i="16" s="1"/>
  <c r="G103" i="16"/>
  <c r="C103" i="16"/>
  <c r="A103" i="16"/>
  <c r="I98" i="16"/>
  <c r="I97" i="16"/>
  <c r="H85" i="16"/>
  <c r="H78" i="16"/>
  <c r="H66" i="16"/>
  <c r="H88" i="16" s="1"/>
  <c r="H89" i="16" s="1"/>
  <c r="I54" i="16"/>
  <c r="I53" i="16"/>
  <c r="I50" i="16"/>
  <c r="I48" i="16"/>
  <c r="I47" i="16"/>
  <c r="I46" i="16"/>
  <c r="I45" i="16"/>
  <c r="I44" i="16"/>
  <c r="I43" i="16"/>
  <c r="I42" i="16"/>
  <c r="I41" i="16"/>
  <c r="I40" i="16"/>
  <c r="A38" i="16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I37" i="16"/>
  <c r="I33" i="16"/>
  <c r="I32" i="16"/>
  <c r="I31" i="16"/>
  <c r="I30" i="16"/>
  <c r="I49" i="16" s="1"/>
  <c r="I15" i="16"/>
  <c r="G11" i="16"/>
  <c r="A6" i="16"/>
  <c r="I5" i="16"/>
  <c r="G5" i="16"/>
  <c r="H191" i="15"/>
  <c r="G162" i="15"/>
  <c r="D158" i="15" s="1"/>
  <c r="E158" i="15" s="1"/>
  <c r="E160" i="15"/>
  <c r="H159" i="15"/>
  <c r="H162" i="15" s="1"/>
  <c r="D159" i="15" s="1"/>
  <c r="E159" i="15" s="1"/>
  <c r="G159" i="15"/>
  <c r="I133" i="15"/>
  <c r="I177" i="15" s="1"/>
  <c r="F126" i="15"/>
  <c r="I120" i="15"/>
  <c r="G111" i="15"/>
  <c r="A111" i="15"/>
  <c r="H110" i="15"/>
  <c r="G107" i="15"/>
  <c r="C107" i="15"/>
  <c r="A107" i="15"/>
  <c r="E107" i="15" s="1"/>
  <c r="G103" i="15"/>
  <c r="C103" i="15"/>
  <c r="A103" i="15"/>
  <c r="I98" i="15"/>
  <c r="I97" i="15"/>
  <c r="H85" i="15"/>
  <c r="H78" i="15"/>
  <c r="H66" i="15"/>
  <c r="H88" i="15" s="1"/>
  <c r="H89" i="15" s="1"/>
  <c r="B47" i="15"/>
  <c r="I45" i="15"/>
  <c r="I46" i="15" s="1"/>
  <c r="I44" i="15"/>
  <c r="I43" i="15"/>
  <c r="I42" i="15"/>
  <c r="I41" i="15"/>
  <c r="I40" i="15"/>
  <c r="I39" i="15"/>
  <c r="A38" i="15"/>
  <c r="A39" i="15" s="1"/>
  <c r="A40" i="15" s="1"/>
  <c r="A41" i="15" s="1"/>
  <c r="A42" i="15" s="1"/>
  <c r="A43" i="15" s="1"/>
  <c r="A44" i="15" s="1"/>
  <c r="A45" i="15" s="1"/>
  <c r="A46" i="15" s="1"/>
  <c r="A47" i="15" s="1"/>
  <c r="I37" i="15"/>
  <c r="I38" i="15" s="1"/>
  <c r="I18" i="15"/>
  <c r="C111" i="15" s="1"/>
  <c r="E111" i="15" s="1"/>
  <c r="I15" i="15"/>
  <c r="A6" i="15"/>
  <c r="I5" i="15"/>
  <c r="G5" i="15"/>
  <c r="H191" i="14"/>
  <c r="H162" i="14"/>
  <c r="D159" i="14" s="1"/>
  <c r="E159" i="14" s="1"/>
  <c r="E160" i="14"/>
  <c r="H159" i="14"/>
  <c r="G159" i="14"/>
  <c r="G162" i="14" s="1"/>
  <c r="D158" i="14" s="1"/>
  <c r="E158" i="14" s="1"/>
  <c r="I133" i="14"/>
  <c r="I177" i="14" s="1"/>
  <c r="F126" i="14"/>
  <c r="I120" i="14" s="1"/>
  <c r="G111" i="14"/>
  <c r="C111" i="14"/>
  <c r="A111" i="14"/>
  <c r="E111" i="14" s="1"/>
  <c r="H110" i="14"/>
  <c r="G107" i="14"/>
  <c r="C107" i="14"/>
  <c r="A107" i="14"/>
  <c r="E107" i="14" s="1"/>
  <c r="G103" i="14"/>
  <c r="C103" i="14"/>
  <c r="A103" i="14"/>
  <c r="E103" i="14" s="1"/>
  <c r="I98" i="14"/>
  <c r="I97" i="14"/>
  <c r="H85" i="14"/>
  <c r="H91" i="14" s="1"/>
  <c r="H78" i="14"/>
  <c r="H66" i="14"/>
  <c r="H88" i="14" s="1"/>
  <c r="H89" i="14" s="1"/>
  <c r="I54" i="14"/>
  <c r="I53" i="14"/>
  <c r="I50" i="14"/>
  <c r="I47" i="14"/>
  <c r="I46" i="14"/>
  <c r="I45" i="14"/>
  <c r="I44" i="14"/>
  <c r="I43" i="14"/>
  <c r="I42" i="14"/>
  <c r="I41" i="14"/>
  <c r="I40" i="14"/>
  <c r="A38" i="14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I37" i="14"/>
  <c r="F103" i="14" s="1"/>
  <c r="H103" i="14" s="1"/>
  <c r="I33" i="14"/>
  <c r="I32" i="14"/>
  <c r="I31" i="14"/>
  <c r="I30" i="14"/>
  <c r="I49" i="14" s="1"/>
  <c r="I15" i="14"/>
  <c r="G11" i="14"/>
  <c r="A6" i="14"/>
  <c r="I5" i="14"/>
  <c r="G5" i="14"/>
  <c r="H191" i="13"/>
  <c r="E160" i="13"/>
  <c r="H159" i="13"/>
  <c r="H162" i="13" s="1"/>
  <c r="D159" i="13" s="1"/>
  <c r="E159" i="13" s="1"/>
  <c r="G159" i="13"/>
  <c r="G162" i="13" s="1"/>
  <c r="D158" i="13" s="1"/>
  <c r="E158" i="13" s="1"/>
  <c r="I133" i="13"/>
  <c r="I177" i="13" s="1"/>
  <c r="F126" i="13"/>
  <c r="I120" i="13"/>
  <c r="G111" i="13"/>
  <c r="A111" i="13"/>
  <c r="H110" i="13"/>
  <c r="G107" i="13"/>
  <c r="C107" i="13"/>
  <c r="A107" i="13"/>
  <c r="E107" i="13" s="1"/>
  <c r="G103" i="13"/>
  <c r="C103" i="13"/>
  <c r="E103" i="13" s="1"/>
  <c r="A103" i="13"/>
  <c r="I98" i="13"/>
  <c r="I97" i="13"/>
  <c r="H85" i="13"/>
  <c r="H78" i="13"/>
  <c r="H66" i="13"/>
  <c r="H88" i="13" s="1"/>
  <c r="H89" i="13" s="1"/>
  <c r="B47" i="13"/>
  <c r="I45" i="13"/>
  <c r="I46" i="13" s="1"/>
  <c r="I44" i="13"/>
  <c r="I43" i="13"/>
  <c r="I42" i="13"/>
  <c r="I41" i="13"/>
  <c r="I40" i="13"/>
  <c r="I39" i="13"/>
  <c r="A38" i="13"/>
  <c r="A39" i="13" s="1"/>
  <c r="A40" i="13" s="1"/>
  <c r="A41" i="13" s="1"/>
  <c r="A42" i="13" s="1"/>
  <c r="A43" i="13" s="1"/>
  <c r="A44" i="13" s="1"/>
  <c r="A45" i="13" s="1"/>
  <c r="A46" i="13" s="1"/>
  <c r="A47" i="13" s="1"/>
  <c r="I37" i="13"/>
  <c r="I18" i="13"/>
  <c r="C111" i="13" s="1"/>
  <c r="E111" i="13" s="1"/>
  <c r="I15" i="13"/>
  <c r="A6" i="13"/>
  <c r="I5" i="13"/>
  <c r="G5" i="13"/>
  <c r="H191" i="12"/>
  <c r="E160" i="12"/>
  <c r="H159" i="12"/>
  <c r="H162" i="12" s="1"/>
  <c r="D159" i="12" s="1"/>
  <c r="E159" i="12" s="1"/>
  <c r="G159" i="12"/>
  <c r="G162" i="12" s="1"/>
  <c r="D158" i="12" s="1"/>
  <c r="E158" i="12" s="1"/>
  <c r="I133" i="12"/>
  <c r="I177" i="12" s="1"/>
  <c r="F126" i="12"/>
  <c r="I120" i="12"/>
  <c r="G111" i="12"/>
  <c r="C111" i="12"/>
  <c r="A111" i="12"/>
  <c r="E111" i="12" s="1"/>
  <c r="H110" i="12"/>
  <c r="G107" i="12"/>
  <c r="C107" i="12"/>
  <c r="A107" i="12"/>
  <c r="E107" i="12" s="1"/>
  <c r="G103" i="12"/>
  <c r="C103" i="12"/>
  <c r="E103" i="12" s="1"/>
  <c r="A103" i="12"/>
  <c r="I98" i="12"/>
  <c r="I97" i="12"/>
  <c r="H85" i="12"/>
  <c r="H78" i="12"/>
  <c r="H66" i="12"/>
  <c r="H88" i="12" s="1"/>
  <c r="H89" i="12" s="1"/>
  <c r="I54" i="12"/>
  <c r="I53" i="12"/>
  <c r="I50" i="12"/>
  <c r="I47" i="12"/>
  <c r="I46" i="12"/>
  <c r="I45" i="12"/>
  <c r="I44" i="12"/>
  <c r="I43" i="12"/>
  <c r="I42" i="12"/>
  <c r="I41" i="12"/>
  <c r="I40" i="12"/>
  <c r="A38" i="12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I37" i="12"/>
  <c r="I33" i="12"/>
  <c r="I32" i="12"/>
  <c r="I31" i="12"/>
  <c r="I30" i="12"/>
  <c r="I49" i="12" s="1"/>
  <c r="I15" i="12"/>
  <c r="G11" i="12"/>
  <c r="A6" i="12"/>
  <c r="I5" i="12"/>
  <c r="G5" i="12"/>
  <c r="H191" i="11"/>
  <c r="E160" i="11"/>
  <c r="H159" i="11"/>
  <c r="H162" i="11" s="1"/>
  <c r="D159" i="11" s="1"/>
  <c r="E159" i="11" s="1"/>
  <c r="G159" i="11"/>
  <c r="G162" i="11" s="1"/>
  <c r="D158" i="11" s="1"/>
  <c r="E158" i="11" s="1"/>
  <c r="I133" i="11"/>
  <c r="I177" i="11" s="1"/>
  <c r="F126" i="11"/>
  <c r="I120" i="11"/>
  <c r="G111" i="11"/>
  <c r="A111" i="11"/>
  <c r="H110" i="11"/>
  <c r="G107" i="11"/>
  <c r="C107" i="11"/>
  <c r="A107" i="11"/>
  <c r="E107" i="11" s="1"/>
  <c r="G103" i="11"/>
  <c r="C103" i="11"/>
  <c r="A103" i="11"/>
  <c r="I98" i="11"/>
  <c r="I97" i="11"/>
  <c r="H85" i="11"/>
  <c r="H78" i="11"/>
  <c r="H66" i="11"/>
  <c r="H88" i="11" s="1"/>
  <c r="H89" i="11" s="1"/>
  <c r="B47" i="11"/>
  <c r="I45" i="11"/>
  <c r="I46" i="11" s="1"/>
  <c r="I44" i="11"/>
  <c r="I43" i="11"/>
  <c r="I42" i="11"/>
  <c r="I41" i="11"/>
  <c r="I40" i="11"/>
  <c r="I39" i="11"/>
  <c r="A38" i="11"/>
  <c r="A39" i="11" s="1"/>
  <c r="A40" i="11" s="1"/>
  <c r="A41" i="11" s="1"/>
  <c r="A42" i="11" s="1"/>
  <c r="A43" i="11" s="1"/>
  <c r="A44" i="11" s="1"/>
  <c r="A45" i="11" s="1"/>
  <c r="A46" i="11" s="1"/>
  <c r="A47" i="11" s="1"/>
  <c r="I37" i="11"/>
  <c r="I18" i="11"/>
  <c r="C111" i="11" s="1"/>
  <c r="I15" i="11"/>
  <c r="A6" i="11"/>
  <c r="I5" i="11"/>
  <c r="G5" i="11"/>
  <c r="H191" i="10"/>
  <c r="G162" i="10"/>
  <c r="D158" i="10" s="1"/>
  <c r="E158" i="10" s="1"/>
  <c r="E160" i="10"/>
  <c r="H159" i="10"/>
  <c r="H162" i="10" s="1"/>
  <c r="D159" i="10" s="1"/>
  <c r="E159" i="10" s="1"/>
  <c r="G159" i="10"/>
  <c r="I133" i="10"/>
  <c r="I177" i="10" s="1"/>
  <c r="F126" i="10"/>
  <c r="I120" i="10" s="1"/>
  <c r="G111" i="10"/>
  <c r="C111" i="10"/>
  <c r="A111" i="10"/>
  <c r="E111" i="10" s="1"/>
  <c r="H110" i="10"/>
  <c r="G107" i="10"/>
  <c r="C107" i="10"/>
  <c r="A107" i="10"/>
  <c r="E107" i="10" s="1"/>
  <c r="G103" i="10"/>
  <c r="F103" i="10"/>
  <c r="H103" i="10" s="1"/>
  <c r="C103" i="10"/>
  <c r="A103" i="10"/>
  <c r="E103" i="10" s="1"/>
  <c r="I98" i="10"/>
  <c r="I97" i="10"/>
  <c r="H85" i="10"/>
  <c r="H78" i="10"/>
  <c r="H66" i="10"/>
  <c r="H88" i="10" s="1"/>
  <c r="H89" i="10" s="1"/>
  <c r="I53" i="10"/>
  <c r="I54" i="10" s="1"/>
  <c r="I50" i="10"/>
  <c r="I47" i="10"/>
  <c r="I45" i="10"/>
  <c r="I44" i="10"/>
  <c r="I43" i="10"/>
  <c r="I42" i="10"/>
  <c r="I41" i="10"/>
  <c r="I40" i="10"/>
  <c r="A38" i="10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I37" i="10"/>
  <c r="I33" i="10"/>
  <c r="I32" i="10"/>
  <c r="I46" i="10" s="1"/>
  <c r="I31" i="10"/>
  <c r="I30" i="10"/>
  <c r="I49" i="10" s="1"/>
  <c r="I15" i="10"/>
  <c r="G11" i="10"/>
  <c r="A6" i="10"/>
  <c r="I5" i="10"/>
  <c r="G5" i="10"/>
  <c r="H191" i="9"/>
  <c r="H162" i="9"/>
  <c r="D159" i="9" s="1"/>
  <c r="E159" i="9" s="1"/>
  <c r="E160" i="9"/>
  <c r="H159" i="9"/>
  <c r="G159" i="9"/>
  <c r="G162" i="9" s="1"/>
  <c r="D158" i="9" s="1"/>
  <c r="E158" i="9" s="1"/>
  <c r="I133" i="9"/>
  <c r="I177" i="9" s="1"/>
  <c r="F126" i="9"/>
  <c r="I120" i="9" s="1"/>
  <c r="G111" i="9"/>
  <c r="A111" i="9"/>
  <c r="H110" i="9"/>
  <c r="G107" i="9"/>
  <c r="C107" i="9"/>
  <c r="E107" i="9" s="1"/>
  <c r="A107" i="9"/>
  <c r="G103" i="9"/>
  <c r="A103" i="9"/>
  <c r="I98" i="9"/>
  <c r="I97" i="9"/>
  <c r="H85" i="9"/>
  <c r="H78" i="9"/>
  <c r="H66" i="9"/>
  <c r="H88" i="9" s="1"/>
  <c r="H89" i="9" s="1"/>
  <c r="B47" i="9"/>
  <c r="I45" i="9"/>
  <c r="I46" i="9" s="1"/>
  <c r="I44" i="9"/>
  <c r="I43" i="9"/>
  <c r="I42" i="9"/>
  <c r="I41" i="9"/>
  <c r="I40" i="9"/>
  <c r="I39" i="9"/>
  <c r="A38" i="9"/>
  <c r="A39" i="9" s="1"/>
  <c r="A40" i="9" s="1"/>
  <c r="A41" i="9" s="1"/>
  <c r="A42" i="9" s="1"/>
  <c r="A43" i="9" s="1"/>
  <c r="A44" i="9" s="1"/>
  <c r="A45" i="9" s="1"/>
  <c r="A46" i="9" s="1"/>
  <c r="A47" i="9" s="1"/>
  <c r="I37" i="9"/>
  <c r="I18" i="9"/>
  <c r="C111" i="9" s="1"/>
  <c r="I15" i="9"/>
  <c r="C103" i="9" s="1"/>
  <c r="E103" i="9" s="1"/>
  <c r="A6" i="9"/>
  <c r="I5" i="9"/>
  <c r="G5" i="9"/>
  <c r="I30" i="8"/>
  <c r="H191" i="8"/>
  <c r="E160" i="8"/>
  <c r="H159" i="8"/>
  <c r="H162" i="8" s="1"/>
  <c r="D159" i="8" s="1"/>
  <c r="E159" i="8" s="1"/>
  <c r="G159" i="8"/>
  <c r="G162" i="8" s="1"/>
  <c r="D158" i="8" s="1"/>
  <c r="E158" i="8" s="1"/>
  <c r="I133" i="8"/>
  <c r="I177" i="8" s="1"/>
  <c r="F126" i="8"/>
  <c r="I120" i="8" s="1"/>
  <c r="G111" i="8"/>
  <c r="C111" i="8"/>
  <c r="A111" i="8"/>
  <c r="E111" i="8" s="1"/>
  <c r="H110" i="8"/>
  <c r="G107" i="8"/>
  <c r="C107" i="8"/>
  <c r="A107" i="8"/>
  <c r="E107" i="8" s="1"/>
  <c r="G103" i="8"/>
  <c r="C103" i="8"/>
  <c r="A103" i="8"/>
  <c r="I98" i="8"/>
  <c r="I97" i="8"/>
  <c r="H85" i="8"/>
  <c r="H78" i="8"/>
  <c r="H66" i="8"/>
  <c r="H88" i="8" s="1"/>
  <c r="H89" i="8" s="1"/>
  <c r="I54" i="8"/>
  <c r="I53" i="8"/>
  <c r="I50" i="8"/>
  <c r="I47" i="8"/>
  <c r="I46" i="8"/>
  <c r="I45" i="8"/>
  <c r="I44" i="8"/>
  <c r="I43" i="8"/>
  <c r="I42" i="8"/>
  <c r="I41" i="8"/>
  <c r="I40" i="8"/>
  <c r="A38" i="8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I37" i="8"/>
  <c r="I33" i="8"/>
  <c r="I32" i="8"/>
  <c r="I31" i="8"/>
  <c r="I49" i="8"/>
  <c r="I15" i="8"/>
  <c r="G11" i="8"/>
  <c r="A6" i="8"/>
  <c r="I5" i="8"/>
  <c r="G5" i="8"/>
  <c r="H191" i="7"/>
  <c r="E160" i="7"/>
  <c r="H159" i="7"/>
  <c r="H162" i="7" s="1"/>
  <c r="D159" i="7" s="1"/>
  <c r="E159" i="7" s="1"/>
  <c r="G159" i="7"/>
  <c r="G162" i="7" s="1"/>
  <c r="D158" i="7" s="1"/>
  <c r="E158" i="7" s="1"/>
  <c r="I133" i="7"/>
  <c r="I177" i="7" s="1"/>
  <c r="F126" i="7"/>
  <c r="I120" i="7" s="1"/>
  <c r="G111" i="7"/>
  <c r="A111" i="7"/>
  <c r="H110" i="7"/>
  <c r="G107" i="7"/>
  <c r="C107" i="7"/>
  <c r="A107" i="7"/>
  <c r="E107" i="7" s="1"/>
  <c r="G103" i="7"/>
  <c r="C103" i="7"/>
  <c r="E103" i="7" s="1"/>
  <c r="A103" i="7"/>
  <c r="I98" i="7"/>
  <c r="I97" i="7"/>
  <c r="H85" i="7"/>
  <c r="H78" i="7"/>
  <c r="H66" i="7"/>
  <c r="H88" i="7" s="1"/>
  <c r="H89" i="7" s="1"/>
  <c r="B47" i="7"/>
  <c r="I45" i="7"/>
  <c r="I46" i="7" s="1"/>
  <c r="I44" i="7"/>
  <c r="I43" i="7"/>
  <c r="I42" i="7"/>
  <c r="I41" i="7"/>
  <c r="I40" i="7"/>
  <c r="I39" i="7"/>
  <c r="A38" i="7"/>
  <c r="A39" i="7" s="1"/>
  <c r="A40" i="7" s="1"/>
  <c r="A41" i="7" s="1"/>
  <c r="A42" i="7" s="1"/>
  <c r="A43" i="7" s="1"/>
  <c r="A44" i="7" s="1"/>
  <c r="A45" i="7" s="1"/>
  <c r="A46" i="7" s="1"/>
  <c r="A47" i="7" s="1"/>
  <c r="I37" i="7"/>
  <c r="I38" i="7" s="1"/>
  <c r="I18" i="7"/>
  <c r="C111" i="7" s="1"/>
  <c r="I15" i="7"/>
  <c r="A6" i="7"/>
  <c r="I5" i="7"/>
  <c r="G5" i="7"/>
  <c r="H191" i="6"/>
  <c r="G162" i="6"/>
  <c r="E160" i="6"/>
  <c r="H159" i="6"/>
  <c r="H162" i="6" s="1"/>
  <c r="D159" i="6" s="1"/>
  <c r="E159" i="6" s="1"/>
  <c r="G159" i="6"/>
  <c r="D158" i="6"/>
  <c r="E158" i="6" s="1"/>
  <c r="I133" i="6"/>
  <c r="I177" i="6" s="1"/>
  <c r="F126" i="6"/>
  <c r="I120" i="6"/>
  <c r="G111" i="6"/>
  <c r="E111" i="6"/>
  <c r="F111" i="6" s="1"/>
  <c r="H111" i="6" s="1"/>
  <c r="C111" i="6"/>
  <c r="A111" i="6"/>
  <c r="H110" i="6"/>
  <c r="G107" i="6"/>
  <c r="C107" i="6"/>
  <c r="A107" i="6"/>
  <c r="E107" i="6" s="1"/>
  <c r="G103" i="6"/>
  <c r="C103" i="6"/>
  <c r="A103" i="6"/>
  <c r="I98" i="6"/>
  <c r="I97" i="6"/>
  <c r="H85" i="6"/>
  <c r="H78" i="6"/>
  <c r="H66" i="6"/>
  <c r="H88" i="6" s="1"/>
  <c r="H89" i="6" s="1"/>
  <c r="I53" i="6"/>
  <c r="I50" i="6"/>
  <c r="I47" i="6"/>
  <c r="I46" i="6"/>
  <c r="I45" i="6"/>
  <c r="I44" i="6"/>
  <c r="I43" i="6"/>
  <c r="I42" i="6"/>
  <c r="I41" i="6"/>
  <c r="I40" i="6"/>
  <c r="A38" i="6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I37" i="6"/>
  <c r="I33" i="6"/>
  <c r="I32" i="6"/>
  <c r="I31" i="6"/>
  <c r="I30" i="6"/>
  <c r="I49" i="6" s="1"/>
  <c r="I15" i="6"/>
  <c r="G11" i="6"/>
  <c r="A6" i="6"/>
  <c r="I5" i="6"/>
  <c r="G5" i="6"/>
  <c r="H191" i="5"/>
  <c r="G162" i="5"/>
  <c r="D158" i="5" s="1"/>
  <c r="E158" i="5" s="1"/>
  <c r="E160" i="5"/>
  <c r="H159" i="5"/>
  <c r="H162" i="5" s="1"/>
  <c r="D159" i="5" s="1"/>
  <c r="E159" i="5" s="1"/>
  <c r="G159" i="5"/>
  <c r="I133" i="5"/>
  <c r="I177" i="5" s="1"/>
  <c r="F126" i="5"/>
  <c r="I120" i="5" s="1"/>
  <c r="G111" i="5"/>
  <c r="C111" i="5"/>
  <c r="A111" i="5"/>
  <c r="E111" i="5" s="1"/>
  <c r="H110" i="5"/>
  <c r="G107" i="5"/>
  <c r="C107" i="5"/>
  <c r="A107" i="5"/>
  <c r="E107" i="5" s="1"/>
  <c r="G103" i="5"/>
  <c r="C103" i="5"/>
  <c r="A103" i="5"/>
  <c r="I98" i="5"/>
  <c r="I97" i="5"/>
  <c r="H85" i="5"/>
  <c r="H78" i="5"/>
  <c r="H66" i="5"/>
  <c r="H88" i="5" s="1"/>
  <c r="H89" i="5" s="1"/>
  <c r="B47" i="5"/>
  <c r="I45" i="5"/>
  <c r="I46" i="5" s="1"/>
  <c r="I44" i="5"/>
  <c r="I43" i="5"/>
  <c r="I42" i="5"/>
  <c r="I41" i="5"/>
  <c r="I40" i="5"/>
  <c r="I39" i="5"/>
  <c r="A38" i="5"/>
  <c r="A39" i="5" s="1"/>
  <c r="A40" i="5" s="1"/>
  <c r="A41" i="5" s="1"/>
  <c r="A42" i="5" s="1"/>
  <c r="A43" i="5" s="1"/>
  <c r="A44" i="5" s="1"/>
  <c r="A45" i="5" s="1"/>
  <c r="A46" i="5" s="1"/>
  <c r="A47" i="5" s="1"/>
  <c r="I37" i="5"/>
  <c r="I38" i="5" s="1"/>
  <c r="I18" i="5"/>
  <c r="I15" i="5"/>
  <c r="A6" i="5"/>
  <c r="I5" i="5"/>
  <c r="G5" i="5"/>
  <c r="E103" i="16" l="1"/>
  <c r="E103" i="15"/>
  <c r="F111" i="16"/>
  <c r="H111" i="16" s="1"/>
  <c r="I111" i="16"/>
  <c r="I94" i="16" s="1"/>
  <c r="I51" i="16"/>
  <c r="F107" i="16"/>
  <c r="H107" i="16" s="1"/>
  <c r="I107" i="16"/>
  <c r="I95" i="16" s="1"/>
  <c r="F103" i="16"/>
  <c r="H103" i="16" s="1"/>
  <c r="I103" i="16" s="1"/>
  <c r="I96" i="16" s="1"/>
  <c r="I52" i="16"/>
  <c r="H91" i="16"/>
  <c r="H44" i="15"/>
  <c r="H97" i="15"/>
  <c r="H40" i="15"/>
  <c r="F111" i="15"/>
  <c r="H111" i="15" s="1"/>
  <c r="I111" i="15"/>
  <c r="I94" i="15" s="1"/>
  <c r="H42" i="15"/>
  <c r="H38" i="15"/>
  <c r="F107" i="15"/>
  <c r="H107" i="15" s="1"/>
  <c r="I107" i="15" s="1"/>
  <c r="I95" i="15" s="1"/>
  <c r="H95" i="15" s="1"/>
  <c r="H46" i="15"/>
  <c r="F103" i="15"/>
  <c r="H103" i="15" s="1"/>
  <c r="I103" i="15" s="1"/>
  <c r="I96" i="15" s="1"/>
  <c r="I188" i="15"/>
  <c r="I48" i="15"/>
  <c r="H91" i="15"/>
  <c r="I51" i="14"/>
  <c r="I103" i="14"/>
  <c r="I96" i="14" s="1"/>
  <c r="F111" i="14"/>
  <c r="H111" i="14" s="1"/>
  <c r="I111" i="14" s="1"/>
  <c r="I94" i="14" s="1"/>
  <c r="F107" i="14"/>
  <c r="H107" i="14" s="1"/>
  <c r="I107" i="14"/>
  <c r="I95" i="14" s="1"/>
  <c r="I48" i="14"/>
  <c r="I52" i="14"/>
  <c r="H44" i="13"/>
  <c r="H97" i="13"/>
  <c r="F111" i="13"/>
  <c r="H111" i="13" s="1"/>
  <c r="I111" i="13"/>
  <c r="I94" i="13" s="1"/>
  <c r="H42" i="13"/>
  <c r="H46" i="13"/>
  <c r="I38" i="13"/>
  <c r="I107" i="13"/>
  <c r="I95" i="13" s="1"/>
  <c r="H95" i="13" s="1"/>
  <c r="F107" i="13"/>
  <c r="H107" i="13" s="1"/>
  <c r="F103" i="13"/>
  <c r="H103" i="13" s="1"/>
  <c r="I103" i="13" s="1"/>
  <c r="I96" i="13" s="1"/>
  <c r="I188" i="13"/>
  <c r="I48" i="13"/>
  <c r="H91" i="13"/>
  <c r="E103" i="11"/>
  <c r="F107" i="12"/>
  <c r="H107" i="12" s="1"/>
  <c r="I107" i="12" s="1"/>
  <c r="I95" i="12" s="1"/>
  <c r="F111" i="12"/>
  <c r="H111" i="12" s="1"/>
  <c r="I111" i="12"/>
  <c r="I94" i="12" s="1"/>
  <c r="I51" i="12"/>
  <c r="I39" i="12"/>
  <c r="I48" i="12"/>
  <c r="I52" i="12"/>
  <c r="F103" i="12"/>
  <c r="H103" i="12" s="1"/>
  <c r="I103" i="12" s="1"/>
  <c r="I96" i="12" s="1"/>
  <c r="H91" i="12"/>
  <c r="E111" i="11"/>
  <c r="I38" i="11"/>
  <c r="F107" i="11"/>
  <c r="H107" i="11" s="1"/>
  <c r="I107" i="11" s="1"/>
  <c r="I95" i="11" s="1"/>
  <c r="H95" i="11" s="1"/>
  <c r="F103" i="11"/>
  <c r="H103" i="11" s="1"/>
  <c r="I103" i="11" s="1"/>
  <c r="I96" i="11" s="1"/>
  <c r="I48" i="11"/>
  <c r="H91" i="11"/>
  <c r="I51" i="10"/>
  <c r="F107" i="10"/>
  <c r="H107" i="10" s="1"/>
  <c r="I107" i="10"/>
  <c r="I95" i="10" s="1"/>
  <c r="I52" i="10"/>
  <c r="I48" i="10"/>
  <c r="I103" i="10"/>
  <c r="I96" i="10" s="1"/>
  <c r="F111" i="10"/>
  <c r="H111" i="10" s="1"/>
  <c r="I111" i="10"/>
  <c r="I94" i="10" s="1"/>
  <c r="H91" i="10"/>
  <c r="E111" i="9"/>
  <c r="I38" i="9"/>
  <c r="I48" i="9" s="1"/>
  <c r="F107" i="9"/>
  <c r="H107" i="9" s="1"/>
  <c r="I107" i="9"/>
  <c r="I95" i="9" s="1"/>
  <c r="H91" i="9"/>
  <c r="F103" i="9"/>
  <c r="H103" i="9" s="1"/>
  <c r="I103" i="9" s="1"/>
  <c r="I96" i="9" s="1"/>
  <c r="E103" i="8"/>
  <c r="I103" i="8" s="1"/>
  <c r="I96" i="8" s="1"/>
  <c r="F111" i="8"/>
  <c r="H111" i="8" s="1"/>
  <c r="I111" i="8"/>
  <c r="I94" i="8" s="1"/>
  <c r="I51" i="8"/>
  <c r="I39" i="8"/>
  <c r="I107" i="8"/>
  <c r="I95" i="8" s="1"/>
  <c r="F107" i="8"/>
  <c r="H107" i="8" s="1"/>
  <c r="I52" i="8"/>
  <c r="F103" i="8"/>
  <c r="H103" i="8" s="1"/>
  <c r="H91" i="8"/>
  <c r="I48" i="8"/>
  <c r="H38" i="7"/>
  <c r="F107" i="7"/>
  <c r="H107" i="7" s="1"/>
  <c r="I107" i="7" s="1"/>
  <c r="I95" i="7" s="1"/>
  <c r="H95" i="7" s="1"/>
  <c r="H97" i="7"/>
  <c r="I103" i="7"/>
  <c r="I96" i="7" s="1"/>
  <c r="E111" i="7"/>
  <c r="H42" i="7"/>
  <c r="F103" i="7"/>
  <c r="H103" i="7" s="1"/>
  <c r="I48" i="7"/>
  <c r="H40" i="7" s="1"/>
  <c r="H91" i="7"/>
  <c r="E103" i="5"/>
  <c r="E103" i="6"/>
  <c r="F107" i="6"/>
  <c r="H107" i="6" s="1"/>
  <c r="I107" i="6" s="1"/>
  <c r="I95" i="6" s="1"/>
  <c r="H95" i="6" s="1"/>
  <c r="I51" i="6"/>
  <c r="I39" i="6"/>
  <c r="I52" i="6"/>
  <c r="I55" i="6"/>
  <c r="H41" i="6" s="1"/>
  <c r="I54" i="6"/>
  <c r="F103" i="6"/>
  <c r="H103" i="6" s="1"/>
  <c r="I103" i="6" s="1"/>
  <c r="I96" i="6" s="1"/>
  <c r="I111" i="6"/>
  <c r="I94" i="6" s="1"/>
  <c r="I48" i="6"/>
  <c r="H91" i="6"/>
  <c r="F111" i="5"/>
  <c r="H111" i="5" s="1"/>
  <c r="I111" i="5"/>
  <c r="I94" i="5" s="1"/>
  <c r="I48" i="5"/>
  <c r="H38" i="5" s="1"/>
  <c r="F107" i="5"/>
  <c r="H107" i="5" s="1"/>
  <c r="I107" i="5" s="1"/>
  <c r="I95" i="5" s="1"/>
  <c r="H95" i="5" s="1"/>
  <c r="F103" i="5"/>
  <c r="H103" i="5" s="1"/>
  <c r="I103" i="5" s="1"/>
  <c r="I96" i="5" s="1"/>
  <c r="H91" i="5"/>
  <c r="I139" i="16" l="1"/>
  <c r="I126" i="16"/>
  <c r="I99" i="16"/>
  <c r="I39" i="16"/>
  <c r="I139" i="15"/>
  <c r="I126" i="15"/>
  <c r="H96" i="15"/>
  <c r="H94" i="15"/>
  <c r="I99" i="15"/>
  <c r="I73" i="15"/>
  <c r="I65" i="15"/>
  <c r="I59" i="15"/>
  <c r="H98" i="15"/>
  <c r="I83" i="15"/>
  <c r="I72" i="15"/>
  <c r="I64" i="15"/>
  <c r="I58" i="15"/>
  <c r="A141" i="15"/>
  <c r="A128" i="15"/>
  <c r="I88" i="15"/>
  <c r="I89" i="15" s="1"/>
  <c r="I77" i="15"/>
  <c r="I71" i="15"/>
  <c r="I63" i="15"/>
  <c r="I61" i="15"/>
  <c r="H43" i="15"/>
  <c r="H37" i="15"/>
  <c r="I84" i="15"/>
  <c r="I76" i="15"/>
  <c r="I70" i="15"/>
  <c r="I62" i="15"/>
  <c r="I170" i="15"/>
  <c r="I75" i="15"/>
  <c r="H47" i="15"/>
  <c r="I82" i="15"/>
  <c r="I85" i="15" s="1"/>
  <c r="I74" i="15"/>
  <c r="I60" i="15"/>
  <c r="H45" i="15"/>
  <c r="H41" i="15"/>
  <c r="H39" i="15"/>
  <c r="I99" i="14"/>
  <c r="I139" i="14"/>
  <c r="I126" i="14"/>
  <c r="I39" i="14"/>
  <c r="I139" i="13"/>
  <c r="I126" i="13"/>
  <c r="H96" i="13"/>
  <c r="H94" i="13"/>
  <c r="I99" i="13"/>
  <c r="I73" i="13"/>
  <c r="I65" i="13"/>
  <c r="I59" i="13"/>
  <c r="A141" i="13"/>
  <c r="I72" i="13"/>
  <c r="I64" i="13"/>
  <c r="I58" i="13"/>
  <c r="I60" i="13"/>
  <c r="H45" i="13"/>
  <c r="H39" i="13"/>
  <c r="I77" i="13"/>
  <c r="I71" i="13"/>
  <c r="I63" i="13"/>
  <c r="H41" i="13"/>
  <c r="H37" i="13"/>
  <c r="H48" i="13" s="1"/>
  <c r="I84" i="13"/>
  <c r="I76" i="13"/>
  <c r="I70" i="13"/>
  <c r="I62" i="13"/>
  <c r="A128" i="13"/>
  <c r="I88" i="13"/>
  <c r="I89" i="13" s="1"/>
  <c r="I82" i="13"/>
  <c r="I74" i="13"/>
  <c r="I170" i="13"/>
  <c r="H98" i="13"/>
  <c r="I83" i="13"/>
  <c r="I75" i="13"/>
  <c r="I61" i="13"/>
  <c r="H47" i="13"/>
  <c r="H43" i="13"/>
  <c r="H38" i="13"/>
  <c r="H40" i="13"/>
  <c r="I139" i="12"/>
  <c r="I126" i="12"/>
  <c r="I55" i="12"/>
  <c r="I99" i="12"/>
  <c r="I139" i="11"/>
  <c r="I126" i="11"/>
  <c r="H96" i="11"/>
  <c r="I73" i="11"/>
  <c r="I65" i="11"/>
  <c r="I59" i="11"/>
  <c r="A128" i="11"/>
  <c r="I82" i="11"/>
  <c r="I85" i="11" s="1"/>
  <c r="I60" i="11"/>
  <c r="H43" i="11"/>
  <c r="H41" i="11"/>
  <c r="H37" i="11"/>
  <c r="I72" i="11"/>
  <c r="I64" i="11"/>
  <c r="I58" i="11"/>
  <c r="A141" i="11"/>
  <c r="I74" i="11"/>
  <c r="I77" i="11"/>
  <c r="I71" i="11"/>
  <c r="I63" i="11"/>
  <c r="I84" i="11"/>
  <c r="I76" i="11"/>
  <c r="I70" i="11"/>
  <c r="I62" i="11"/>
  <c r="I88" i="11"/>
  <c r="I89" i="11" s="1"/>
  <c r="H45" i="11"/>
  <c r="H39" i="11"/>
  <c r="I170" i="11"/>
  <c r="H98" i="11"/>
  <c r="I83" i="11"/>
  <c r="I75" i="11"/>
  <c r="I61" i="11"/>
  <c r="H47" i="11"/>
  <c r="H38" i="11"/>
  <c r="H97" i="11"/>
  <c r="I188" i="11"/>
  <c r="H44" i="11"/>
  <c r="H42" i="11"/>
  <c r="H46" i="11"/>
  <c r="H40" i="11"/>
  <c r="F111" i="11"/>
  <c r="H111" i="11" s="1"/>
  <c r="I111" i="11"/>
  <c r="I94" i="11" s="1"/>
  <c r="I99" i="10"/>
  <c r="I39" i="10"/>
  <c r="I139" i="10"/>
  <c r="I126" i="10"/>
  <c r="I139" i="9"/>
  <c r="I126" i="9"/>
  <c r="H96" i="9"/>
  <c r="I73" i="9"/>
  <c r="I65" i="9"/>
  <c r="I59" i="9"/>
  <c r="I70" i="9"/>
  <c r="I72" i="9"/>
  <c r="I64" i="9"/>
  <c r="I58" i="9"/>
  <c r="I77" i="9"/>
  <c r="I71" i="9"/>
  <c r="I63" i="9"/>
  <c r="I188" i="9"/>
  <c r="H98" i="9"/>
  <c r="I83" i="9"/>
  <c r="I75" i="9"/>
  <c r="A141" i="9"/>
  <c r="A128" i="9"/>
  <c r="I88" i="9"/>
  <c r="I89" i="9" s="1"/>
  <c r="I82" i="9"/>
  <c r="I74" i="9"/>
  <c r="I60" i="9"/>
  <c r="I84" i="9"/>
  <c r="I76" i="9"/>
  <c r="I62" i="9"/>
  <c r="I170" i="9"/>
  <c r="I61" i="9"/>
  <c r="H47" i="9"/>
  <c r="H40" i="9"/>
  <c r="H46" i="9"/>
  <c r="H37" i="9"/>
  <c r="H45" i="9"/>
  <c r="H43" i="9"/>
  <c r="H41" i="9"/>
  <c r="H39" i="9"/>
  <c r="H42" i="9"/>
  <c r="H44" i="9"/>
  <c r="H97" i="9"/>
  <c r="F111" i="9"/>
  <c r="H111" i="9" s="1"/>
  <c r="I111" i="9" s="1"/>
  <c r="I94" i="9" s="1"/>
  <c r="H38" i="9"/>
  <c r="H95" i="9"/>
  <c r="H94" i="8"/>
  <c r="I99" i="8"/>
  <c r="I139" i="8"/>
  <c r="I126" i="8"/>
  <c r="I55" i="8"/>
  <c r="H39" i="8"/>
  <c r="F111" i="7"/>
  <c r="H111" i="7" s="1"/>
  <c r="I111" i="7" s="1"/>
  <c r="I94" i="7" s="1"/>
  <c r="H44" i="7"/>
  <c r="I139" i="7"/>
  <c r="I126" i="7"/>
  <c r="H96" i="7"/>
  <c r="I73" i="7"/>
  <c r="I65" i="7"/>
  <c r="I59" i="7"/>
  <c r="A128" i="7"/>
  <c r="I88" i="7"/>
  <c r="I89" i="7" s="1"/>
  <c r="I82" i="7"/>
  <c r="I60" i="7"/>
  <c r="I72" i="7"/>
  <c r="I64" i="7"/>
  <c r="I58" i="7"/>
  <c r="I170" i="7"/>
  <c r="I83" i="7"/>
  <c r="A141" i="7"/>
  <c r="I74" i="7"/>
  <c r="I77" i="7"/>
  <c r="I71" i="7"/>
  <c r="I63" i="7"/>
  <c r="I75" i="7"/>
  <c r="I61" i="7"/>
  <c r="H47" i="7"/>
  <c r="I84" i="7"/>
  <c r="I76" i="7"/>
  <c r="I70" i="7"/>
  <c r="I62" i="7"/>
  <c r="H98" i="7"/>
  <c r="H45" i="7"/>
  <c r="H41" i="7"/>
  <c r="H39" i="7"/>
  <c r="H37" i="7"/>
  <c r="I188" i="7"/>
  <c r="H46" i="7"/>
  <c r="H43" i="7"/>
  <c r="I139" i="6"/>
  <c r="I126" i="6"/>
  <c r="H96" i="6"/>
  <c r="I188" i="6"/>
  <c r="H97" i="6"/>
  <c r="H52" i="6"/>
  <c r="I73" i="6"/>
  <c r="I65" i="6"/>
  <c r="I59" i="6"/>
  <c r="I72" i="6"/>
  <c r="I64" i="6"/>
  <c r="I58" i="6"/>
  <c r="H37" i="6"/>
  <c r="I77" i="6"/>
  <c r="I71" i="6"/>
  <c r="I63" i="6"/>
  <c r="H98" i="6"/>
  <c r="I75" i="6"/>
  <c r="I61" i="6"/>
  <c r="H38" i="6"/>
  <c r="A128" i="6"/>
  <c r="I88" i="6"/>
  <c r="I89" i="6" s="1"/>
  <c r="I82" i="6"/>
  <c r="I74" i="6"/>
  <c r="H50" i="6"/>
  <c r="H46" i="6"/>
  <c r="H42" i="6"/>
  <c r="H40" i="6"/>
  <c r="I84" i="6"/>
  <c r="I76" i="6"/>
  <c r="I70" i="6"/>
  <c r="I62" i="6"/>
  <c r="I170" i="6"/>
  <c r="I83" i="6"/>
  <c r="A141" i="6"/>
  <c r="I60" i="6"/>
  <c r="H44" i="6"/>
  <c r="H43" i="6"/>
  <c r="H54" i="6"/>
  <c r="H47" i="6"/>
  <c r="H48" i="6"/>
  <c r="H49" i="6"/>
  <c r="H39" i="6"/>
  <c r="H94" i="6"/>
  <c r="I99" i="6"/>
  <c r="H53" i="6"/>
  <c r="H51" i="6"/>
  <c r="H45" i="6"/>
  <c r="I139" i="5"/>
  <c r="I126" i="5"/>
  <c r="H96" i="5"/>
  <c r="I73" i="5"/>
  <c r="I65" i="5"/>
  <c r="I59" i="5"/>
  <c r="A128" i="5"/>
  <c r="H37" i="5"/>
  <c r="I72" i="5"/>
  <c r="I64" i="5"/>
  <c r="I58" i="5"/>
  <c r="A141" i="5"/>
  <c r="I88" i="5"/>
  <c r="I89" i="5" s="1"/>
  <c r="I82" i="5"/>
  <c r="I74" i="5"/>
  <c r="I60" i="5"/>
  <c r="I77" i="5"/>
  <c r="I71" i="5"/>
  <c r="I63" i="5"/>
  <c r="H44" i="5"/>
  <c r="H42" i="5"/>
  <c r="H40" i="5"/>
  <c r="H43" i="5"/>
  <c r="H39" i="5"/>
  <c r="I84" i="5"/>
  <c r="I76" i="5"/>
  <c r="I70" i="5"/>
  <c r="I62" i="5"/>
  <c r="H45" i="5"/>
  <c r="H41" i="5"/>
  <c r="I170" i="5"/>
  <c r="H98" i="5"/>
  <c r="I83" i="5"/>
  <c r="I75" i="5"/>
  <c r="I61" i="5"/>
  <c r="H47" i="5"/>
  <c r="H94" i="5"/>
  <c r="I99" i="5"/>
  <c r="H46" i="5"/>
  <c r="I188" i="5"/>
  <c r="H97" i="5"/>
  <c r="I172" i="16" l="1"/>
  <c r="G141" i="16"/>
  <c r="G128" i="16"/>
  <c r="I55" i="16"/>
  <c r="I78" i="15"/>
  <c r="I66" i="15"/>
  <c r="E141" i="15"/>
  <c r="E128" i="15"/>
  <c r="H48" i="15"/>
  <c r="F141" i="15"/>
  <c r="F128" i="15"/>
  <c r="I172" i="15"/>
  <c r="G141" i="15"/>
  <c r="G128" i="15"/>
  <c r="H99" i="15"/>
  <c r="I55" i="14"/>
  <c r="I172" i="14"/>
  <c r="G141" i="14"/>
  <c r="G128" i="14"/>
  <c r="I66" i="13"/>
  <c r="I78" i="13"/>
  <c r="F141" i="13"/>
  <c r="F128" i="13"/>
  <c r="I172" i="13"/>
  <c r="G141" i="13"/>
  <c r="G128" i="13"/>
  <c r="I85" i="13"/>
  <c r="H99" i="13"/>
  <c r="H113" i="13" s="1"/>
  <c r="I73" i="12"/>
  <c r="I65" i="12"/>
  <c r="I59" i="12"/>
  <c r="I170" i="12"/>
  <c r="I82" i="12"/>
  <c r="H54" i="12"/>
  <c r="H40" i="12"/>
  <c r="I72" i="12"/>
  <c r="I64" i="12"/>
  <c r="I58" i="12"/>
  <c r="H37" i="12"/>
  <c r="I88" i="12"/>
  <c r="I89" i="12" s="1"/>
  <c r="I60" i="12"/>
  <c r="H50" i="12"/>
  <c r="H42" i="12"/>
  <c r="I77" i="12"/>
  <c r="I71" i="12"/>
  <c r="I63" i="12"/>
  <c r="H98" i="12"/>
  <c r="I75" i="12"/>
  <c r="H46" i="12"/>
  <c r="I84" i="12"/>
  <c r="I76" i="12"/>
  <c r="I70" i="12"/>
  <c r="I62" i="12"/>
  <c r="I83" i="12"/>
  <c r="I61" i="12"/>
  <c r="H38" i="12"/>
  <c r="A141" i="12"/>
  <c r="A128" i="12"/>
  <c r="I74" i="12"/>
  <c r="H44" i="12"/>
  <c r="H97" i="12"/>
  <c r="H43" i="12"/>
  <c r="H53" i="12"/>
  <c r="H41" i="12"/>
  <c r="H47" i="12"/>
  <c r="H49" i="12"/>
  <c r="H45" i="12"/>
  <c r="I188" i="12"/>
  <c r="H52" i="12"/>
  <c r="I172" i="12"/>
  <c r="G141" i="12"/>
  <c r="G128" i="12"/>
  <c r="H39" i="12"/>
  <c r="H94" i="12"/>
  <c r="H95" i="12"/>
  <c r="H48" i="12"/>
  <c r="H96" i="12"/>
  <c r="H51" i="12"/>
  <c r="F141" i="11"/>
  <c r="F128" i="11"/>
  <c r="E141" i="11"/>
  <c r="E128" i="11"/>
  <c r="H94" i="11"/>
  <c r="H99" i="11" s="1"/>
  <c r="I99" i="11"/>
  <c r="I78" i="11"/>
  <c r="H48" i="11"/>
  <c r="I66" i="11"/>
  <c r="I172" i="10"/>
  <c r="G141" i="10"/>
  <c r="G128" i="10"/>
  <c r="I55" i="10"/>
  <c r="H94" i="9"/>
  <c r="H99" i="9" s="1"/>
  <c r="I99" i="9"/>
  <c r="I78" i="9"/>
  <c r="I66" i="9"/>
  <c r="I85" i="9"/>
  <c r="H48" i="9"/>
  <c r="F141" i="9"/>
  <c r="F128" i="9"/>
  <c r="I73" i="8"/>
  <c r="I65" i="8"/>
  <c r="I59" i="8"/>
  <c r="I88" i="8"/>
  <c r="I89" i="8" s="1"/>
  <c r="I60" i="8"/>
  <c r="H50" i="8"/>
  <c r="H42" i="8"/>
  <c r="I72" i="8"/>
  <c r="I64" i="8"/>
  <c r="I58" i="8"/>
  <c r="H37" i="8"/>
  <c r="H98" i="8"/>
  <c r="I75" i="8"/>
  <c r="H38" i="8"/>
  <c r="A128" i="8"/>
  <c r="H40" i="8"/>
  <c r="I77" i="8"/>
  <c r="I71" i="8"/>
  <c r="I63" i="8"/>
  <c r="H53" i="8"/>
  <c r="I82" i="8"/>
  <c r="H54" i="8"/>
  <c r="H46" i="8"/>
  <c r="I84" i="8"/>
  <c r="I76" i="8"/>
  <c r="I70" i="8"/>
  <c r="I62" i="8"/>
  <c r="I170" i="8"/>
  <c r="I83" i="8"/>
  <c r="I61" i="8"/>
  <c r="A141" i="8"/>
  <c r="I74" i="8"/>
  <c r="H44" i="8"/>
  <c r="H43" i="8"/>
  <c r="H49" i="8"/>
  <c r="H45" i="8"/>
  <c r="H41" i="8"/>
  <c r="I188" i="8"/>
  <c r="H97" i="8"/>
  <c r="H47" i="8"/>
  <c r="H95" i="8"/>
  <c r="H96" i="8"/>
  <c r="H48" i="8"/>
  <c r="H51" i="8"/>
  <c r="H52" i="8"/>
  <c r="I172" i="8"/>
  <c r="G141" i="8"/>
  <c r="G128" i="8"/>
  <c r="H94" i="7"/>
  <c r="H99" i="7" s="1"/>
  <c r="I99" i="7"/>
  <c r="H48" i="7"/>
  <c r="I78" i="7"/>
  <c r="I85" i="7"/>
  <c r="F141" i="7"/>
  <c r="F128" i="7"/>
  <c r="I66" i="7"/>
  <c r="I172" i="6"/>
  <c r="G141" i="6"/>
  <c r="G128" i="6"/>
  <c r="I85" i="6"/>
  <c r="H99" i="6"/>
  <c r="F141" i="6"/>
  <c r="F128" i="6"/>
  <c r="I78" i="6"/>
  <c r="H55" i="6"/>
  <c r="I66" i="6"/>
  <c r="I66" i="5"/>
  <c r="I78" i="5"/>
  <c r="I172" i="5"/>
  <c r="G141" i="5"/>
  <c r="G128" i="5"/>
  <c r="I85" i="5"/>
  <c r="H99" i="5"/>
  <c r="F141" i="5"/>
  <c r="F128" i="5"/>
  <c r="H48" i="5"/>
  <c r="H113" i="15" l="1"/>
  <c r="I73" i="16"/>
  <c r="I65" i="16"/>
  <c r="I59" i="16"/>
  <c r="I170" i="16"/>
  <c r="I72" i="16"/>
  <c r="I64" i="16"/>
  <c r="I58" i="16"/>
  <c r="H37" i="16"/>
  <c r="I83" i="16"/>
  <c r="H38" i="16"/>
  <c r="A128" i="16"/>
  <c r="I88" i="16"/>
  <c r="I89" i="16" s="1"/>
  <c r="I60" i="16"/>
  <c r="H46" i="16"/>
  <c r="H40" i="16"/>
  <c r="I77" i="16"/>
  <c r="I71" i="16"/>
  <c r="I63" i="16"/>
  <c r="I75" i="16"/>
  <c r="H54" i="16"/>
  <c r="H48" i="16"/>
  <c r="H44" i="16"/>
  <c r="I84" i="16"/>
  <c r="I76" i="16"/>
  <c r="I70" i="16"/>
  <c r="I62" i="16"/>
  <c r="H98" i="16"/>
  <c r="I61" i="16"/>
  <c r="A141" i="16"/>
  <c r="I82" i="16"/>
  <c r="I74" i="16"/>
  <c r="H50" i="16"/>
  <c r="H42" i="16"/>
  <c r="H45" i="16"/>
  <c r="H97" i="16"/>
  <c r="I188" i="16"/>
  <c r="H41" i="16"/>
  <c r="H43" i="16"/>
  <c r="H49" i="16"/>
  <c r="H53" i="16"/>
  <c r="H47" i="16"/>
  <c r="H52" i="16"/>
  <c r="H95" i="16"/>
  <c r="H96" i="16"/>
  <c r="H51" i="16"/>
  <c r="H94" i="16"/>
  <c r="H39" i="16"/>
  <c r="D141" i="15"/>
  <c r="D128" i="15"/>
  <c r="C128" i="15"/>
  <c r="I91" i="15"/>
  <c r="I113" i="15" s="1"/>
  <c r="A157" i="15" s="1"/>
  <c r="I171" i="15"/>
  <c r="C141" i="15"/>
  <c r="H141" i="15" s="1"/>
  <c r="I141" i="15" s="1"/>
  <c r="I73" i="14"/>
  <c r="I65" i="14"/>
  <c r="I59" i="14"/>
  <c r="H53" i="14"/>
  <c r="H47" i="14"/>
  <c r="H43" i="14"/>
  <c r="H41" i="14"/>
  <c r="I72" i="14"/>
  <c r="I64" i="14"/>
  <c r="I58" i="14"/>
  <c r="H37" i="14"/>
  <c r="H98" i="14"/>
  <c r="I83" i="14"/>
  <c r="I75" i="14"/>
  <c r="I61" i="14"/>
  <c r="H38" i="14"/>
  <c r="I84" i="14"/>
  <c r="I76" i="14"/>
  <c r="I70" i="14"/>
  <c r="I62" i="14"/>
  <c r="A141" i="14"/>
  <c r="A128" i="14"/>
  <c r="I88" i="14"/>
  <c r="I89" i="14" s="1"/>
  <c r="I82" i="14"/>
  <c r="I74" i="14"/>
  <c r="I60" i="14"/>
  <c r="I77" i="14"/>
  <c r="I71" i="14"/>
  <c r="I63" i="14"/>
  <c r="H45" i="14"/>
  <c r="I170" i="14"/>
  <c r="H49" i="14"/>
  <c r="H46" i="14"/>
  <c r="H40" i="14"/>
  <c r="I188" i="14"/>
  <c r="H44" i="14"/>
  <c r="H42" i="14"/>
  <c r="H54" i="14"/>
  <c r="H50" i="14"/>
  <c r="H97" i="14"/>
  <c r="H51" i="14"/>
  <c r="H96" i="14"/>
  <c r="H94" i="14"/>
  <c r="H99" i="14" s="1"/>
  <c r="H48" i="14"/>
  <c r="H52" i="14"/>
  <c r="H95" i="14"/>
  <c r="H39" i="14"/>
  <c r="E141" i="13"/>
  <c r="E128" i="13"/>
  <c r="I91" i="13"/>
  <c r="I113" i="13" s="1"/>
  <c r="A157" i="13" s="1"/>
  <c r="I171" i="13"/>
  <c r="C141" i="13"/>
  <c r="H141" i="13" s="1"/>
  <c r="I141" i="13" s="1"/>
  <c r="C128" i="13"/>
  <c r="D141" i="13"/>
  <c r="D128" i="13"/>
  <c r="F141" i="12"/>
  <c r="F128" i="12"/>
  <c r="H55" i="12"/>
  <c r="H113" i="12" s="1"/>
  <c r="I66" i="12"/>
  <c r="I78" i="12"/>
  <c r="H99" i="12"/>
  <c r="I85" i="12"/>
  <c r="H113" i="11"/>
  <c r="D141" i="11"/>
  <c r="D128" i="11"/>
  <c r="I91" i="11"/>
  <c r="I113" i="11" s="1"/>
  <c r="A157" i="11" s="1"/>
  <c r="I171" i="11"/>
  <c r="C141" i="11"/>
  <c r="C128" i="11"/>
  <c r="I172" i="11"/>
  <c r="G141" i="11"/>
  <c r="G128" i="11"/>
  <c r="I73" i="10"/>
  <c r="I65" i="10"/>
  <c r="I59" i="10"/>
  <c r="I74" i="10"/>
  <c r="H50" i="10"/>
  <c r="H42" i="10"/>
  <c r="I72" i="10"/>
  <c r="I64" i="10"/>
  <c r="I58" i="10"/>
  <c r="H37" i="10"/>
  <c r="I77" i="10"/>
  <c r="I71" i="10"/>
  <c r="I63" i="10"/>
  <c r="H53" i="10"/>
  <c r="I82" i="10"/>
  <c r="I85" i="10" s="1"/>
  <c r="I60" i="10"/>
  <c r="H44" i="10"/>
  <c r="I84" i="10"/>
  <c r="I76" i="10"/>
  <c r="I70" i="10"/>
  <c r="I62" i="10"/>
  <c r="I88" i="10"/>
  <c r="I89" i="10" s="1"/>
  <c r="I170" i="10"/>
  <c r="I83" i="10"/>
  <c r="I75" i="10"/>
  <c r="I61" i="10"/>
  <c r="H38" i="10"/>
  <c r="A141" i="10"/>
  <c r="A128" i="10"/>
  <c r="H40" i="10"/>
  <c r="H49" i="10"/>
  <c r="H98" i="10"/>
  <c r="H54" i="10"/>
  <c r="H47" i="10"/>
  <c r="I188" i="10"/>
  <c r="H45" i="10"/>
  <c r="H97" i="10"/>
  <c r="H43" i="10"/>
  <c r="H41" i="10"/>
  <c r="H46" i="10"/>
  <c r="H51" i="10"/>
  <c r="H94" i="10"/>
  <c r="H48" i="10"/>
  <c r="H95" i="10"/>
  <c r="H52" i="10"/>
  <c r="H96" i="10"/>
  <c r="H39" i="10"/>
  <c r="E141" i="9"/>
  <c r="E128" i="9"/>
  <c r="H113" i="9"/>
  <c r="D141" i="9"/>
  <c r="D128" i="9"/>
  <c r="I172" i="9"/>
  <c r="G141" i="9"/>
  <c r="G128" i="9"/>
  <c r="C141" i="9"/>
  <c r="I91" i="9"/>
  <c r="I113" i="9" s="1"/>
  <c r="A157" i="9" s="1"/>
  <c r="I171" i="9"/>
  <c r="C128" i="9"/>
  <c r="H128" i="9" s="1"/>
  <c r="I128" i="9" s="1"/>
  <c r="H99" i="8"/>
  <c r="H55" i="8"/>
  <c r="H113" i="8" s="1"/>
  <c r="I66" i="8"/>
  <c r="I85" i="8"/>
  <c r="F141" i="8"/>
  <c r="F128" i="8"/>
  <c r="I78" i="8"/>
  <c r="E141" i="7"/>
  <c r="E128" i="7"/>
  <c r="H113" i="7"/>
  <c r="C128" i="7"/>
  <c r="I91" i="7"/>
  <c r="I113" i="7" s="1"/>
  <c r="A157" i="7" s="1"/>
  <c r="I171" i="7"/>
  <c r="C141" i="7"/>
  <c r="D141" i="7"/>
  <c r="D128" i="7"/>
  <c r="I172" i="7"/>
  <c r="G141" i="7"/>
  <c r="G128" i="7"/>
  <c r="H113" i="6"/>
  <c r="D141" i="6"/>
  <c r="D128" i="6"/>
  <c r="E141" i="6"/>
  <c r="E128" i="6"/>
  <c r="I91" i="6"/>
  <c r="I113" i="6" s="1"/>
  <c r="A157" i="6" s="1"/>
  <c r="I171" i="6"/>
  <c r="C141" i="6"/>
  <c r="C128" i="6"/>
  <c r="H128" i="6" s="1"/>
  <c r="I128" i="6" s="1"/>
  <c r="D141" i="5"/>
  <c r="D128" i="5"/>
  <c r="H113" i="5"/>
  <c r="E141" i="5"/>
  <c r="E128" i="5"/>
  <c r="I91" i="5"/>
  <c r="I113" i="5" s="1"/>
  <c r="A157" i="5" s="1"/>
  <c r="I171" i="5"/>
  <c r="C141" i="5"/>
  <c r="H141" i="5" s="1"/>
  <c r="I141" i="5" s="1"/>
  <c r="C128" i="5"/>
  <c r="H128" i="5" s="1"/>
  <c r="I128" i="5" s="1"/>
  <c r="H55" i="16" l="1"/>
  <c r="H113" i="16" s="1"/>
  <c r="I78" i="16"/>
  <c r="I66" i="16"/>
  <c r="H99" i="16"/>
  <c r="I85" i="16"/>
  <c r="F141" i="16"/>
  <c r="F128" i="16"/>
  <c r="I173" i="15"/>
  <c r="H128" i="15"/>
  <c r="I128" i="15" s="1"/>
  <c r="G139" i="15"/>
  <c r="I136" i="15" s="1"/>
  <c r="H132" i="15"/>
  <c r="H131" i="15"/>
  <c r="H133" i="15" s="1"/>
  <c r="I85" i="14"/>
  <c r="F141" i="14"/>
  <c r="F128" i="14"/>
  <c r="H55" i="14"/>
  <c r="H113" i="14" s="1"/>
  <c r="I66" i="14"/>
  <c r="I78" i="14"/>
  <c r="H128" i="13"/>
  <c r="I128" i="13" s="1"/>
  <c r="G139" i="13"/>
  <c r="I136" i="13" s="1"/>
  <c r="H132" i="13"/>
  <c r="H131" i="13"/>
  <c r="H133" i="13" s="1"/>
  <c r="I173" i="13"/>
  <c r="E141" i="12"/>
  <c r="E128" i="12"/>
  <c r="C141" i="12"/>
  <c r="I91" i="12"/>
  <c r="I113" i="12" s="1"/>
  <c r="A157" i="12" s="1"/>
  <c r="C128" i="12"/>
  <c r="I171" i="12"/>
  <c r="D141" i="12"/>
  <c r="D128" i="12"/>
  <c r="H128" i="11"/>
  <c r="I128" i="11" s="1"/>
  <c r="H141" i="11"/>
  <c r="I141" i="11" s="1"/>
  <c r="I173" i="11"/>
  <c r="E141" i="10"/>
  <c r="E128" i="10"/>
  <c r="I66" i="10"/>
  <c r="I78" i="10"/>
  <c r="H99" i="10"/>
  <c r="F141" i="10"/>
  <c r="F128" i="10"/>
  <c r="H55" i="10"/>
  <c r="H113" i="10" s="1"/>
  <c r="H141" i="9"/>
  <c r="I141" i="9" s="1"/>
  <c r="H121" i="9"/>
  <c r="H117" i="9"/>
  <c r="G126" i="9"/>
  <c r="I118" i="9" s="1"/>
  <c r="H119" i="9"/>
  <c r="H122" i="9"/>
  <c r="H120" i="9"/>
  <c r="I173" i="9"/>
  <c r="E141" i="8"/>
  <c r="E128" i="8"/>
  <c r="I91" i="8"/>
  <c r="I113" i="8" s="1"/>
  <c r="A157" i="8" s="1"/>
  <c r="C128" i="8"/>
  <c r="I171" i="8"/>
  <c r="C141" i="8"/>
  <c r="D141" i="8"/>
  <c r="D128" i="8"/>
  <c r="I173" i="7"/>
  <c r="H128" i="7"/>
  <c r="I128" i="7" s="1"/>
  <c r="H141" i="7"/>
  <c r="I141" i="7" s="1"/>
  <c r="I173" i="6"/>
  <c r="H121" i="6"/>
  <c r="H117" i="6"/>
  <c r="G126" i="6"/>
  <c r="I118" i="6" s="1"/>
  <c r="H119" i="6"/>
  <c r="H122" i="6"/>
  <c r="H120" i="6"/>
  <c r="H141" i="6"/>
  <c r="I141" i="6" s="1"/>
  <c r="H121" i="5"/>
  <c r="H117" i="5"/>
  <c r="G126" i="5"/>
  <c r="I118" i="5" s="1"/>
  <c r="H122" i="5"/>
  <c r="H119" i="5"/>
  <c r="H120" i="5"/>
  <c r="G139" i="5"/>
  <c r="I136" i="5" s="1"/>
  <c r="H132" i="5"/>
  <c r="H131" i="5"/>
  <c r="H133" i="5" s="1"/>
  <c r="I173" i="5"/>
  <c r="E141" i="16" l="1"/>
  <c r="E128" i="16"/>
  <c r="D141" i="16"/>
  <c r="D128" i="16"/>
  <c r="I91" i="16"/>
  <c r="I113" i="16" s="1"/>
  <c r="A157" i="16" s="1"/>
  <c r="C128" i="16"/>
  <c r="I171" i="16"/>
  <c r="C141" i="16"/>
  <c r="I137" i="15"/>
  <c r="I178" i="15" s="1"/>
  <c r="H136" i="15"/>
  <c r="H137" i="15" s="1"/>
  <c r="H121" i="15"/>
  <c r="H117" i="15"/>
  <c r="G126" i="15"/>
  <c r="I118" i="15" s="1"/>
  <c r="H122" i="15"/>
  <c r="H119" i="15"/>
  <c r="H120" i="15"/>
  <c r="E141" i="14"/>
  <c r="E128" i="14"/>
  <c r="I91" i="14"/>
  <c r="I113" i="14" s="1"/>
  <c r="A157" i="14" s="1"/>
  <c r="C141" i="14"/>
  <c r="C128" i="14"/>
  <c r="I171" i="14"/>
  <c r="D141" i="14"/>
  <c r="D128" i="14"/>
  <c r="I137" i="13"/>
  <c r="I178" i="13" s="1"/>
  <c r="H136" i="13"/>
  <c r="H137" i="13" s="1"/>
  <c r="H121" i="13"/>
  <c r="H117" i="13"/>
  <c r="G126" i="13"/>
  <c r="I118" i="13" s="1"/>
  <c r="H122" i="13"/>
  <c r="H119" i="13"/>
  <c r="H120" i="13"/>
  <c r="I173" i="12"/>
  <c r="H128" i="12"/>
  <c r="I128" i="12" s="1"/>
  <c r="H141" i="12"/>
  <c r="I141" i="12" s="1"/>
  <c r="G139" i="11"/>
  <c r="I136" i="11" s="1"/>
  <c r="H132" i="11"/>
  <c r="H131" i="11"/>
  <c r="H133" i="11" s="1"/>
  <c r="H121" i="11"/>
  <c r="H117" i="11"/>
  <c r="G126" i="11"/>
  <c r="I118" i="11" s="1"/>
  <c r="H122" i="11"/>
  <c r="H119" i="11"/>
  <c r="H120" i="11"/>
  <c r="D141" i="10"/>
  <c r="D128" i="10"/>
  <c r="I91" i="10"/>
  <c r="I113" i="10" s="1"/>
  <c r="A157" i="10" s="1"/>
  <c r="I171" i="10"/>
  <c r="C141" i="10"/>
  <c r="C128" i="10"/>
  <c r="I123" i="9"/>
  <c r="H118" i="9"/>
  <c r="H123" i="9"/>
  <c r="H131" i="9"/>
  <c r="G139" i="9"/>
  <c r="I136" i="9" s="1"/>
  <c r="H132" i="9"/>
  <c r="H141" i="8"/>
  <c r="I141" i="8" s="1"/>
  <c r="I173" i="8"/>
  <c r="H128" i="8"/>
  <c r="I128" i="8" s="1"/>
  <c r="H121" i="7"/>
  <c r="H117" i="7"/>
  <c r="G126" i="7"/>
  <c r="I118" i="7" s="1"/>
  <c r="H122" i="7"/>
  <c r="H119" i="7"/>
  <c r="H120" i="7"/>
  <c r="G139" i="7"/>
  <c r="I136" i="7" s="1"/>
  <c r="H132" i="7"/>
  <c r="H131" i="7"/>
  <c r="G139" i="6"/>
  <c r="I136" i="6" s="1"/>
  <c r="H132" i="6"/>
  <c r="H131" i="6"/>
  <c r="H118" i="6"/>
  <c r="H123" i="6" s="1"/>
  <c r="I123" i="6"/>
  <c r="H118" i="5"/>
  <c r="I123" i="5"/>
  <c r="H123" i="5"/>
  <c r="I137" i="5"/>
  <c r="I178" i="5" s="1"/>
  <c r="H136" i="5"/>
  <c r="H137" i="5" s="1"/>
  <c r="I173" i="16" l="1"/>
  <c r="H128" i="16"/>
  <c r="I128" i="16" s="1"/>
  <c r="H141" i="16"/>
  <c r="I141" i="16" s="1"/>
  <c r="I123" i="15"/>
  <c r="H118" i="15"/>
  <c r="H123" i="15"/>
  <c r="H143" i="15" s="1"/>
  <c r="I173" i="14"/>
  <c r="H128" i="14"/>
  <c r="I128" i="14" s="1"/>
  <c r="H141" i="14"/>
  <c r="I141" i="14" s="1"/>
  <c r="I123" i="13"/>
  <c r="H118" i="13"/>
  <c r="H123" i="13"/>
  <c r="H143" i="13" s="1"/>
  <c r="G139" i="12"/>
  <c r="I136" i="12" s="1"/>
  <c r="H132" i="12"/>
  <c r="H131" i="12"/>
  <c r="H121" i="12"/>
  <c r="H117" i="12"/>
  <c r="H122" i="12"/>
  <c r="G126" i="12"/>
  <c r="I118" i="12" s="1"/>
  <c r="H119" i="12"/>
  <c r="H120" i="12"/>
  <c r="I137" i="11"/>
  <c r="I178" i="11" s="1"/>
  <c r="H136" i="11"/>
  <c r="H137" i="11" s="1"/>
  <c r="I123" i="11"/>
  <c r="H118" i="11"/>
  <c r="H123" i="11" s="1"/>
  <c r="H141" i="10"/>
  <c r="I141" i="10" s="1"/>
  <c r="H128" i="10"/>
  <c r="I128" i="10" s="1"/>
  <c r="I173" i="10"/>
  <c r="I137" i="9"/>
  <c r="I178" i="9" s="1"/>
  <c r="H136" i="9"/>
  <c r="H137" i="9" s="1"/>
  <c r="I176" i="9"/>
  <c r="H133" i="9"/>
  <c r="H143" i="9" s="1"/>
  <c r="H133" i="7"/>
  <c r="G139" i="8"/>
  <c r="I136" i="8" s="1"/>
  <c r="H132" i="8"/>
  <c r="H131" i="8"/>
  <c r="H133" i="8" s="1"/>
  <c r="H121" i="8"/>
  <c r="H117" i="8"/>
  <c r="H122" i="8"/>
  <c r="G126" i="8"/>
  <c r="I118" i="8" s="1"/>
  <c r="H119" i="8"/>
  <c r="H120" i="8"/>
  <c r="H118" i="7"/>
  <c r="H123" i="7" s="1"/>
  <c r="H143" i="7" s="1"/>
  <c r="I123" i="7"/>
  <c r="H136" i="7"/>
  <c r="H137" i="7" s="1"/>
  <c r="I137" i="7"/>
  <c r="I178" i="7" s="1"/>
  <c r="I176" i="6"/>
  <c r="H133" i="6"/>
  <c r="H143" i="6" s="1"/>
  <c r="I137" i="6"/>
  <c r="I178" i="6" s="1"/>
  <c r="H136" i="6"/>
  <c r="H137" i="6" s="1"/>
  <c r="H143" i="5"/>
  <c r="I176" i="5"/>
  <c r="I143" i="5"/>
  <c r="C157" i="5" s="1"/>
  <c r="D157" i="5" s="1"/>
  <c r="H121" i="16" l="1"/>
  <c r="H117" i="16"/>
  <c r="G126" i="16"/>
  <c r="I118" i="16" s="1"/>
  <c r="H122" i="16"/>
  <c r="H119" i="16"/>
  <c r="H120" i="16"/>
  <c r="G139" i="16"/>
  <c r="I136" i="16" s="1"/>
  <c r="H132" i="16"/>
  <c r="H131" i="16"/>
  <c r="I176" i="15"/>
  <c r="I143" i="15"/>
  <c r="C157" i="15" s="1"/>
  <c r="D157" i="15" s="1"/>
  <c r="H132" i="14"/>
  <c r="G139" i="14"/>
  <c r="I136" i="14" s="1"/>
  <c r="H131" i="14"/>
  <c r="H121" i="14"/>
  <c r="H117" i="14"/>
  <c r="G126" i="14"/>
  <c r="I118" i="14" s="1"/>
  <c r="H119" i="14"/>
  <c r="H122" i="14"/>
  <c r="H120" i="14"/>
  <c r="I176" i="13"/>
  <c r="I143" i="13"/>
  <c r="C157" i="13" s="1"/>
  <c r="D157" i="13" s="1"/>
  <c r="H143" i="11"/>
  <c r="I137" i="12"/>
  <c r="I178" i="12" s="1"/>
  <c r="H136" i="12"/>
  <c r="H137" i="12" s="1"/>
  <c r="H118" i="12"/>
  <c r="H123" i="12" s="1"/>
  <c r="H143" i="12" s="1"/>
  <c r="I123" i="12"/>
  <c r="H133" i="12"/>
  <c r="I176" i="11"/>
  <c r="I143" i="11"/>
  <c r="C157" i="11" s="1"/>
  <c r="D157" i="11" s="1"/>
  <c r="G139" i="10"/>
  <c r="I136" i="10" s="1"/>
  <c r="H132" i="10"/>
  <c r="H131" i="10"/>
  <c r="H133" i="10" s="1"/>
  <c r="H121" i="10"/>
  <c r="H117" i="10"/>
  <c r="G126" i="10"/>
  <c r="I118" i="10" s="1"/>
  <c r="H119" i="10"/>
  <c r="H122" i="10"/>
  <c r="H120" i="10"/>
  <c r="I179" i="9"/>
  <c r="I143" i="9"/>
  <c r="C157" i="9" s="1"/>
  <c r="D157" i="9" s="1"/>
  <c r="H118" i="8"/>
  <c r="H123" i="8" s="1"/>
  <c r="H143" i="8" s="1"/>
  <c r="I123" i="8"/>
  <c r="I137" i="8"/>
  <c r="I178" i="8" s="1"/>
  <c r="H136" i="8"/>
  <c r="H137" i="8" s="1"/>
  <c r="I176" i="7"/>
  <c r="I143" i="7"/>
  <c r="C157" i="7" s="1"/>
  <c r="D157" i="7" s="1"/>
  <c r="I143" i="6"/>
  <c r="C157" i="6" s="1"/>
  <c r="D157" i="6" s="1"/>
  <c r="I179" i="6"/>
  <c r="I179" i="5"/>
  <c r="I150" i="5"/>
  <c r="H150" i="5" s="1"/>
  <c r="I147" i="5"/>
  <c r="I149" i="5"/>
  <c r="H149" i="5" s="1"/>
  <c r="I151" i="5"/>
  <c r="H151" i="5" s="1"/>
  <c r="I148" i="5"/>
  <c r="H148" i="5" s="1"/>
  <c r="H133" i="16" l="1"/>
  <c r="I123" i="16"/>
  <c r="H118" i="16"/>
  <c r="H123" i="16"/>
  <c r="H136" i="16"/>
  <c r="H137" i="16" s="1"/>
  <c r="I137" i="16"/>
  <c r="I178" i="16" s="1"/>
  <c r="I150" i="15"/>
  <c r="H150" i="15" s="1"/>
  <c r="I147" i="15"/>
  <c r="I148" i="15"/>
  <c r="H148" i="15" s="1"/>
  <c r="I149" i="15"/>
  <c r="H149" i="15" s="1"/>
  <c r="I151" i="15"/>
  <c r="H151" i="15" s="1"/>
  <c r="I179" i="15"/>
  <c r="H133" i="14"/>
  <c r="I123" i="14"/>
  <c r="H118" i="14"/>
  <c r="I137" i="14"/>
  <c r="I178" i="14" s="1"/>
  <c r="H136" i="14"/>
  <c r="H137" i="14" s="1"/>
  <c r="H123" i="14"/>
  <c r="H143" i="14" s="1"/>
  <c r="I150" i="13"/>
  <c r="H150" i="13" s="1"/>
  <c r="I147" i="13"/>
  <c r="I149" i="13"/>
  <c r="H149" i="13" s="1"/>
  <c r="I151" i="13"/>
  <c r="H151" i="13" s="1"/>
  <c r="I148" i="13"/>
  <c r="H148" i="13" s="1"/>
  <c r="I179" i="13"/>
  <c r="I176" i="12"/>
  <c r="I143" i="12"/>
  <c r="C157" i="12" s="1"/>
  <c r="D157" i="12" s="1"/>
  <c r="I150" i="11"/>
  <c r="H150" i="11" s="1"/>
  <c r="I147" i="11"/>
  <c r="I149" i="11"/>
  <c r="H149" i="11" s="1"/>
  <c r="I151" i="11"/>
  <c r="H151" i="11" s="1"/>
  <c r="I148" i="11"/>
  <c r="H148" i="11" s="1"/>
  <c r="I179" i="11"/>
  <c r="I137" i="10"/>
  <c r="I178" i="10" s="1"/>
  <c r="H136" i="10"/>
  <c r="H137" i="10" s="1"/>
  <c r="H118" i="10"/>
  <c r="H123" i="10" s="1"/>
  <c r="H143" i="10" s="1"/>
  <c r="I123" i="10"/>
  <c r="I150" i="9"/>
  <c r="H150" i="9" s="1"/>
  <c r="I147" i="9"/>
  <c r="I148" i="9"/>
  <c r="H148" i="9" s="1"/>
  <c r="I149" i="9"/>
  <c r="H149" i="9" s="1"/>
  <c r="I151" i="9"/>
  <c r="H151" i="9" s="1"/>
  <c r="I176" i="8"/>
  <c r="I143" i="8"/>
  <c r="C157" i="8" s="1"/>
  <c r="D157" i="8" s="1"/>
  <c r="I150" i="7"/>
  <c r="H150" i="7" s="1"/>
  <c r="I147" i="7"/>
  <c r="I151" i="7"/>
  <c r="H151" i="7" s="1"/>
  <c r="I149" i="7"/>
  <c r="H149" i="7" s="1"/>
  <c r="I148" i="7"/>
  <c r="H148" i="7" s="1"/>
  <c r="I179" i="7"/>
  <c r="I150" i="6"/>
  <c r="H150" i="6" s="1"/>
  <c r="I147" i="6"/>
  <c r="I149" i="6"/>
  <c r="H149" i="6" s="1"/>
  <c r="I151" i="6"/>
  <c r="H151" i="6" s="1"/>
  <c r="I148" i="6"/>
  <c r="H148" i="6" s="1"/>
  <c r="H147" i="5"/>
  <c r="H152" i="5" s="1"/>
  <c r="H166" i="5" s="1"/>
  <c r="I152" i="5"/>
  <c r="H143" i="16" l="1"/>
  <c r="I176" i="16"/>
  <c r="I143" i="16"/>
  <c r="C157" i="16" s="1"/>
  <c r="D157" i="16" s="1"/>
  <c r="H147" i="15"/>
  <c r="H152" i="15" s="1"/>
  <c r="H166" i="15" s="1"/>
  <c r="I152" i="15"/>
  <c r="I176" i="14"/>
  <c r="I143" i="14"/>
  <c r="C157" i="14" s="1"/>
  <c r="D157" i="14" s="1"/>
  <c r="H147" i="13"/>
  <c r="H152" i="13" s="1"/>
  <c r="H166" i="13" s="1"/>
  <c r="I152" i="13"/>
  <c r="I150" i="12"/>
  <c r="H150" i="12" s="1"/>
  <c r="I147" i="12"/>
  <c r="I148" i="12"/>
  <c r="H148" i="12" s="1"/>
  <c r="I149" i="12"/>
  <c r="H149" i="12" s="1"/>
  <c r="I151" i="12"/>
  <c r="H151" i="12" s="1"/>
  <c r="I179" i="12"/>
  <c r="H147" i="11"/>
  <c r="H152" i="11" s="1"/>
  <c r="H166" i="11" s="1"/>
  <c r="I152" i="11"/>
  <c r="I176" i="10"/>
  <c r="I143" i="10"/>
  <c r="C157" i="10" s="1"/>
  <c r="D157" i="10" s="1"/>
  <c r="H147" i="9"/>
  <c r="H152" i="9" s="1"/>
  <c r="H166" i="9" s="1"/>
  <c r="I152" i="9"/>
  <c r="I150" i="8"/>
  <c r="H150" i="8" s="1"/>
  <c r="I147" i="8"/>
  <c r="I149" i="8"/>
  <c r="H149" i="8" s="1"/>
  <c r="I151" i="8"/>
  <c r="H151" i="8" s="1"/>
  <c r="I148" i="8"/>
  <c r="H148" i="8" s="1"/>
  <c r="I179" i="8"/>
  <c r="H147" i="7"/>
  <c r="H152" i="7" s="1"/>
  <c r="H166" i="7" s="1"/>
  <c r="I152" i="7"/>
  <c r="H147" i="6"/>
  <c r="H152" i="6" s="1"/>
  <c r="H166" i="6" s="1"/>
  <c r="I152" i="6"/>
  <c r="I182" i="5"/>
  <c r="I166" i="5"/>
  <c r="I183" i="5"/>
  <c r="G191" i="5" s="1"/>
  <c r="I150" i="16" l="1"/>
  <c r="H150" i="16" s="1"/>
  <c r="I147" i="16"/>
  <c r="I148" i="16"/>
  <c r="H148" i="16" s="1"/>
  <c r="I149" i="16"/>
  <c r="H149" i="16" s="1"/>
  <c r="I151" i="16"/>
  <c r="H151" i="16" s="1"/>
  <c r="I179" i="16"/>
  <c r="I182" i="15"/>
  <c r="I166" i="15"/>
  <c r="I183" i="15"/>
  <c r="G191" i="15" s="1"/>
  <c r="I150" i="14"/>
  <c r="H150" i="14" s="1"/>
  <c r="I147" i="14"/>
  <c r="I149" i="14"/>
  <c r="H149" i="14" s="1"/>
  <c r="I151" i="14"/>
  <c r="H151" i="14" s="1"/>
  <c r="I148" i="14"/>
  <c r="H148" i="14" s="1"/>
  <c r="I179" i="14"/>
  <c r="I182" i="13"/>
  <c r="I166" i="13"/>
  <c r="I183" i="13"/>
  <c r="G191" i="13" s="1"/>
  <c r="H147" i="12"/>
  <c r="H152" i="12" s="1"/>
  <c r="H166" i="12" s="1"/>
  <c r="I152" i="12"/>
  <c r="I182" i="11"/>
  <c r="I166" i="11"/>
  <c r="I183" i="11"/>
  <c r="G191" i="11" s="1"/>
  <c r="I179" i="10"/>
  <c r="I150" i="10"/>
  <c r="H150" i="10" s="1"/>
  <c r="I147" i="10"/>
  <c r="I149" i="10"/>
  <c r="H149" i="10" s="1"/>
  <c r="I151" i="10"/>
  <c r="H151" i="10" s="1"/>
  <c r="I148" i="10"/>
  <c r="H148" i="10" s="1"/>
  <c r="I182" i="9"/>
  <c r="I166" i="9"/>
  <c r="I183" i="9"/>
  <c r="G191" i="9" s="1"/>
  <c r="H147" i="8"/>
  <c r="H152" i="8" s="1"/>
  <c r="H166" i="8" s="1"/>
  <c r="I152" i="8"/>
  <c r="I182" i="7"/>
  <c r="I166" i="7"/>
  <c r="I183" i="7"/>
  <c r="G191" i="7" s="1"/>
  <c r="I182" i="6"/>
  <c r="I166" i="6"/>
  <c r="I183" i="6"/>
  <c r="G191" i="6" s="1"/>
  <c r="I191" i="5"/>
  <c r="H177" i="5"/>
  <c r="H170" i="5"/>
  <c r="H172" i="5"/>
  <c r="H171" i="5"/>
  <c r="H178" i="5"/>
  <c r="H176" i="5"/>
  <c r="H182" i="5"/>
  <c r="H183" i="5" s="1"/>
  <c r="H147" i="16" l="1"/>
  <c r="H152" i="16" s="1"/>
  <c r="H166" i="16" s="1"/>
  <c r="I152" i="16"/>
  <c r="I191" i="15"/>
  <c r="H177" i="15"/>
  <c r="H170" i="15"/>
  <c r="H172" i="15"/>
  <c r="H171" i="15"/>
  <c r="H178" i="15"/>
  <c r="H176" i="15"/>
  <c r="H182" i="15"/>
  <c r="H183" i="15" s="1"/>
  <c r="H147" i="14"/>
  <c r="H152" i="14" s="1"/>
  <c r="H166" i="14" s="1"/>
  <c r="I152" i="14"/>
  <c r="I191" i="13"/>
  <c r="H177" i="13"/>
  <c r="H170" i="13"/>
  <c r="H172" i="13"/>
  <c r="H171" i="13"/>
  <c r="H178" i="13"/>
  <c r="H176" i="13"/>
  <c r="H182" i="13"/>
  <c r="H183" i="13" s="1"/>
  <c r="I182" i="12"/>
  <c r="I166" i="12"/>
  <c r="I183" i="12"/>
  <c r="G191" i="12" s="1"/>
  <c r="I191" i="11"/>
  <c r="H177" i="11"/>
  <c r="H170" i="11"/>
  <c r="H172" i="11"/>
  <c r="H171" i="11"/>
  <c r="H178" i="11"/>
  <c r="H176" i="11"/>
  <c r="H182" i="11"/>
  <c r="H183" i="11" s="1"/>
  <c r="H147" i="10"/>
  <c r="H152" i="10" s="1"/>
  <c r="H166" i="10" s="1"/>
  <c r="I152" i="10"/>
  <c r="I191" i="9"/>
  <c r="H177" i="9"/>
  <c r="H170" i="9"/>
  <c r="H171" i="9"/>
  <c r="H172" i="9"/>
  <c r="H178" i="9"/>
  <c r="H176" i="9"/>
  <c r="H182" i="9"/>
  <c r="H183" i="9" s="1"/>
  <c r="I182" i="8"/>
  <c r="I166" i="8"/>
  <c r="I183" i="8"/>
  <c r="G191" i="8" s="1"/>
  <c r="I191" i="7"/>
  <c r="H177" i="7"/>
  <c r="H170" i="7"/>
  <c r="H172" i="7"/>
  <c r="H171" i="7"/>
  <c r="H178" i="7"/>
  <c r="H176" i="7"/>
  <c r="H182" i="7"/>
  <c r="H183" i="7" s="1"/>
  <c r="H173" i="5"/>
  <c r="I191" i="6"/>
  <c r="H177" i="6"/>
  <c r="H170" i="6"/>
  <c r="H172" i="6"/>
  <c r="H171" i="6"/>
  <c r="H178" i="6"/>
  <c r="H176" i="6"/>
  <c r="H182" i="6"/>
  <c r="H183" i="6" s="1"/>
  <c r="H179" i="5"/>
  <c r="I182" i="16" l="1"/>
  <c r="I166" i="16"/>
  <c r="I183" i="16"/>
  <c r="G191" i="16" s="1"/>
  <c r="H173" i="15"/>
  <c r="H179" i="15"/>
  <c r="I182" i="14"/>
  <c r="I166" i="14"/>
  <c r="I183" i="14"/>
  <c r="G191" i="14" s="1"/>
  <c r="H173" i="13"/>
  <c r="H179" i="13"/>
  <c r="I191" i="12"/>
  <c r="H177" i="12"/>
  <c r="H170" i="12"/>
  <c r="H172" i="12"/>
  <c r="H171" i="12"/>
  <c r="H178" i="12"/>
  <c r="H176" i="12"/>
  <c r="H182" i="12"/>
  <c r="H183" i="12" s="1"/>
  <c r="H173" i="11"/>
  <c r="H179" i="11"/>
  <c r="I182" i="10"/>
  <c r="I166" i="10"/>
  <c r="I183" i="10"/>
  <c r="G191" i="10" s="1"/>
  <c r="H173" i="9"/>
  <c r="H179" i="9"/>
  <c r="H179" i="7"/>
  <c r="I191" i="8"/>
  <c r="H177" i="8"/>
  <c r="H170" i="8"/>
  <c r="H172" i="8"/>
  <c r="H171" i="8"/>
  <c r="H178" i="8"/>
  <c r="H176" i="8"/>
  <c r="H182" i="8"/>
  <c r="H183" i="8" s="1"/>
  <c r="H173" i="7"/>
  <c r="H173" i="6"/>
  <c r="H179" i="6"/>
  <c r="I191" i="16" l="1"/>
  <c r="H177" i="16"/>
  <c r="H172" i="16"/>
  <c r="H170" i="16"/>
  <c r="H171" i="16"/>
  <c r="H178" i="16"/>
  <c r="H176" i="16"/>
  <c r="H182" i="16"/>
  <c r="H183" i="16" s="1"/>
  <c r="I191" i="14"/>
  <c r="H177" i="14"/>
  <c r="H172" i="14"/>
  <c r="H170" i="14"/>
  <c r="H171" i="14"/>
  <c r="H178" i="14"/>
  <c r="H176" i="14"/>
  <c r="H182" i="14"/>
  <c r="H183" i="14" s="1"/>
  <c r="H173" i="12"/>
  <c r="H179" i="12"/>
  <c r="I191" i="10"/>
  <c r="H177" i="10"/>
  <c r="H172" i="10"/>
  <c r="H170" i="10"/>
  <c r="H171" i="10"/>
  <c r="H178" i="10"/>
  <c r="H176" i="10"/>
  <c r="H182" i="10"/>
  <c r="H183" i="10" s="1"/>
  <c r="H173" i="8"/>
  <c r="H179" i="8"/>
  <c r="H173" i="16" l="1"/>
  <c r="H179" i="16"/>
  <c r="H173" i="14"/>
  <c r="H179" i="14"/>
  <c r="H173" i="10"/>
  <c r="H179" i="10"/>
  <c r="H191" i="2" l="1"/>
  <c r="H191" i="1"/>
  <c r="G111" i="2" l="1"/>
  <c r="G107" i="2"/>
  <c r="G103" i="2"/>
  <c r="C111" i="2"/>
  <c r="A111" i="2"/>
  <c r="A107" i="2"/>
  <c r="A103" i="2"/>
  <c r="G111" i="1"/>
  <c r="G107" i="1"/>
  <c r="G103" i="1"/>
  <c r="C107" i="1"/>
  <c r="A111" i="1"/>
  <c r="A107" i="1"/>
  <c r="A103" i="1"/>
  <c r="I50" i="2" l="1"/>
  <c r="I47" i="2"/>
  <c r="I18" i="1" l="1"/>
  <c r="C111" i="1" s="1"/>
  <c r="E160" i="2" l="1"/>
  <c r="H159" i="2"/>
  <c r="H162" i="2" s="1"/>
  <c r="D159" i="2" s="1"/>
  <c r="E159" i="2" s="1"/>
  <c r="G159" i="2"/>
  <c r="G162" i="2" s="1"/>
  <c r="D158" i="2" s="1"/>
  <c r="E158" i="2" s="1"/>
  <c r="I133" i="2"/>
  <c r="I177" i="2" s="1"/>
  <c r="F126" i="2"/>
  <c r="H110" i="2"/>
  <c r="I98" i="2"/>
  <c r="I97" i="2"/>
  <c r="H85" i="2"/>
  <c r="H78" i="2"/>
  <c r="H66" i="2"/>
  <c r="I53" i="2"/>
  <c r="I45" i="2"/>
  <c r="I44" i="2"/>
  <c r="I42" i="2"/>
  <c r="I41" i="2"/>
  <c r="I40" i="2"/>
  <c r="A38" i="2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7" i="2"/>
  <c r="F103" i="2" s="1"/>
  <c r="H103" i="2" s="1"/>
  <c r="I33" i="2"/>
  <c r="I32" i="2"/>
  <c r="I31" i="2"/>
  <c r="I30" i="2"/>
  <c r="C107" i="2"/>
  <c r="E111" i="2"/>
  <c r="I15" i="2"/>
  <c r="C103" i="2" s="1"/>
  <c r="G11" i="2"/>
  <c r="A6" i="2"/>
  <c r="I5" i="2"/>
  <c r="G5" i="2"/>
  <c r="E160" i="1"/>
  <c r="H159" i="1"/>
  <c r="H162" i="1" s="1"/>
  <c r="D159" i="1" s="1"/>
  <c r="E159" i="1" s="1"/>
  <c r="G159" i="1"/>
  <c r="G162" i="1" s="1"/>
  <c r="D158" i="1" s="1"/>
  <c r="E158" i="1" s="1"/>
  <c r="I133" i="1"/>
  <c r="I177" i="1" s="1"/>
  <c r="F126" i="1"/>
  <c r="H110" i="1"/>
  <c r="I98" i="1"/>
  <c r="I97" i="1"/>
  <c r="H85" i="1"/>
  <c r="H78" i="1"/>
  <c r="H66" i="1"/>
  <c r="B47" i="1"/>
  <c r="I45" i="1"/>
  <c r="I46" i="1" s="1"/>
  <c r="I44" i="1"/>
  <c r="I43" i="1"/>
  <c r="I41" i="1"/>
  <c r="I40" i="1"/>
  <c r="I39" i="1"/>
  <c r="A38" i="1"/>
  <c r="A39" i="1" s="1"/>
  <c r="A40" i="1" s="1"/>
  <c r="A41" i="1" s="1"/>
  <c r="A42" i="1" s="1"/>
  <c r="A43" i="1" s="1"/>
  <c r="A44" i="1" s="1"/>
  <c r="A45" i="1" s="1"/>
  <c r="A46" i="1" s="1"/>
  <c r="A47" i="1" s="1"/>
  <c r="I15" i="1"/>
  <c r="C103" i="1" s="1"/>
  <c r="A6" i="1"/>
  <c r="I5" i="1"/>
  <c r="I37" i="1" s="1"/>
  <c r="G5" i="1"/>
  <c r="E111" i="1" l="1"/>
  <c r="F111" i="1" s="1"/>
  <c r="H111" i="1" s="1"/>
  <c r="I111" i="1" s="1"/>
  <c r="I94" i="1" s="1"/>
  <c r="I49" i="2"/>
  <c r="I51" i="2" s="1"/>
  <c r="E103" i="2"/>
  <c r="I103" i="2" s="1"/>
  <c r="I96" i="2" s="1"/>
  <c r="E107" i="2"/>
  <c r="F107" i="2" s="1"/>
  <c r="H107" i="2" s="1"/>
  <c r="I107" i="2" s="1"/>
  <c r="I95" i="2" s="1"/>
  <c r="I46" i="2"/>
  <c r="F111" i="2"/>
  <c r="H111" i="2" s="1"/>
  <c r="I111" i="2" s="1"/>
  <c r="I94" i="2" s="1"/>
  <c r="E103" i="1"/>
  <c r="E107" i="1"/>
  <c r="F103" i="1"/>
  <c r="H103" i="1" s="1"/>
  <c r="I42" i="1"/>
  <c r="I38" i="1"/>
  <c r="H88" i="2"/>
  <c r="H89" i="2" s="1"/>
  <c r="H91" i="2" s="1"/>
  <c r="H88" i="1"/>
  <c r="H89" i="1" s="1"/>
  <c r="H91" i="1" s="1"/>
  <c r="I54" i="2"/>
  <c r="I43" i="2"/>
  <c r="I103" i="1" l="1"/>
  <c r="I96" i="1" s="1"/>
  <c r="I52" i="2"/>
  <c r="I48" i="2"/>
  <c r="I99" i="2"/>
  <c r="I139" i="1"/>
  <c r="I126" i="1"/>
  <c r="I139" i="2"/>
  <c r="I126" i="2"/>
  <c r="I39" i="2"/>
  <c r="I48" i="1"/>
  <c r="I188" i="1" s="1"/>
  <c r="F107" i="1"/>
  <c r="H107" i="1" s="1"/>
  <c r="I107" i="1" s="1"/>
  <c r="I95" i="1" s="1"/>
  <c r="H42" i="1" l="1"/>
  <c r="H95" i="1"/>
  <c r="I99" i="1"/>
  <c r="I55" i="2"/>
  <c r="H96" i="1"/>
  <c r="I83" i="1"/>
  <c r="I73" i="1"/>
  <c r="I63" i="1"/>
  <c r="H47" i="1"/>
  <c r="H39" i="1"/>
  <c r="H44" i="1"/>
  <c r="I74" i="1"/>
  <c r="I82" i="1"/>
  <c r="I72" i="1"/>
  <c r="I62" i="1"/>
  <c r="H45" i="1"/>
  <c r="I71" i="1"/>
  <c r="I61" i="1"/>
  <c r="A141" i="1"/>
  <c r="I88" i="1"/>
  <c r="I89" i="1" s="1"/>
  <c r="I70" i="1"/>
  <c r="I60" i="1"/>
  <c r="I64" i="1"/>
  <c r="I77" i="1"/>
  <c r="I59" i="1"/>
  <c r="A128" i="1"/>
  <c r="I76" i="1"/>
  <c r="I58" i="1"/>
  <c r="I84" i="1"/>
  <c r="I170" i="1"/>
  <c r="H98" i="1"/>
  <c r="I75" i="1"/>
  <c r="I65" i="1"/>
  <c r="H40" i="1"/>
  <c r="H37" i="1"/>
  <c r="H46" i="1"/>
  <c r="H43" i="1"/>
  <c r="H97" i="1"/>
  <c r="H41" i="1"/>
  <c r="H94" i="1"/>
  <c r="H38" i="1"/>
  <c r="G128" i="2"/>
  <c r="I172" i="2"/>
  <c r="G141" i="2"/>
  <c r="H39" i="2" l="1"/>
  <c r="I188" i="2"/>
  <c r="F2" i="4" s="1"/>
  <c r="G2" i="4" s="1"/>
  <c r="H48" i="1"/>
  <c r="H99" i="1"/>
  <c r="H113" i="1" s="1"/>
  <c r="H50" i="2"/>
  <c r="H51" i="2"/>
  <c r="H47" i="2"/>
  <c r="H48" i="2"/>
  <c r="I85" i="1"/>
  <c r="I84" i="2"/>
  <c r="I74" i="2"/>
  <c r="I64" i="2"/>
  <c r="H38" i="2"/>
  <c r="I83" i="2"/>
  <c r="I73" i="2"/>
  <c r="I63" i="2"/>
  <c r="I82" i="2"/>
  <c r="I72" i="2"/>
  <c r="I62" i="2"/>
  <c r="I65" i="2"/>
  <c r="H44" i="2"/>
  <c r="I71" i="2"/>
  <c r="I61" i="2"/>
  <c r="H98" i="2"/>
  <c r="A141" i="2"/>
  <c r="I88" i="2"/>
  <c r="I89" i="2" s="1"/>
  <c r="I70" i="2"/>
  <c r="I60" i="2"/>
  <c r="I77" i="2"/>
  <c r="I59" i="2"/>
  <c r="H42" i="2"/>
  <c r="I170" i="2"/>
  <c r="A128" i="2"/>
  <c r="I76" i="2"/>
  <c r="I58" i="2"/>
  <c r="I75" i="2"/>
  <c r="H53" i="2"/>
  <c r="H41" i="2"/>
  <c r="H40" i="2"/>
  <c r="H37" i="2"/>
  <c r="H49" i="2"/>
  <c r="H45" i="2"/>
  <c r="H97" i="2"/>
  <c r="H46" i="2"/>
  <c r="H52" i="2"/>
  <c r="H43" i="2"/>
  <c r="H94" i="2"/>
  <c r="H95" i="2"/>
  <c r="H54" i="2"/>
  <c r="H96" i="2"/>
  <c r="I78" i="1"/>
  <c r="I66" i="1"/>
  <c r="G128" i="1"/>
  <c r="I172" i="1"/>
  <c r="G141" i="1"/>
  <c r="F128" i="1"/>
  <c r="F141" i="1"/>
  <c r="F141" i="2" l="1"/>
  <c r="F128" i="2"/>
  <c r="I85" i="2"/>
  <c r="I66" i="2"/>
  <c r="H99" i="2"/>
  <c r="I78" i="2"/>
  <c r="H55" i="2"/>
  <c r="C141" i="1"/>
  <c r="I171" i="1"/>
  <c r="C128" i="1"/>
  <c r="H128" i="1" s="1"/>
  <c r="I128" i="1" s="1"/>
  <c r="I91" i="1"/>
  <c r="I113" i="1" s="1"/>
  <c r="A157" i="1" s="1"/>
  <c r="D141" i="1"/>
  <c r="D128" i="1"/>
  <c r="E141" i="1"/>
  <c r="E128" i="1"/>
  <c r="H113" i="2" l="1"/>
  <c r="H141" i="1"/>
  <c r="I141" i="1" s="1"/>
  <c r="H132" i="1" s="1"/>
  <c r="H117" i="1"/>
  <c r="H122" i="1"/>
  <c r="G126" i="1"/>
  <c r="H121" i="1"/>
  <c r="H119" i="1"/>
  <c r="E141" i="2"/>
  <c r="E128" i="2"/>
  <c r="D141" i="2"/>
  <c r="D128" i="2"/>
  <c r="I91" i="2"/>
  <c r="I113" i="2" s="1"/>
  <c r="A157" i="2" s="1"/>
  <c r="C141" i="2"/>
  <c r="I171" i="2"/>
  <c r="C128" i="2"/>
  <c r="I173" i="1"/>
  <c r="I120" i="1" l="1"/>
  <c r="I118" i="1"/>
  <c r="H118" i="1" s="1"/>
  <c r="H120" i="1"/>
  <c r="H131" i="1"/>
  <c r="H133" i="1" s="1"/>
  <c r="G139" i="1"/>
  <c r="I136" i="1" s="1"/>
  <c r="H136" i="1" s="1"/>
  <c r="H137" i="1" s="1"/>
  <c r="H128" i="2"/>
  <c r="I128" i="2" s="1"/>
  <c r="I173" i="2"/>
  <c r="H141" i="2"/>
  <c r="I141" i="2" s="1"/>
  <c r="H123" i="1" l="1"/>
  <c r="I123" i="1"/>
  <c r="I176" i="1" s="1"/>
  <c r="I137" i="1"/>
  <c r="I143" i="1" s="1"/>
  <c r="C157" i="1" s="1"/>
  <c r="D157" i="1" s="1"/>
  <c r="H143" i="1"/>
  <c r="G126" i="2"/>
  <c r="H119" i="2"/>
  <c r="H117" i="2"/>
  <c r="H122" i="2"/>
  <c r="H121" i="2"/>
  <c r="H132" i="2"/>
  <c r="G139" i="2"/>
  <c r="I136" i="2" s="1"/>
  <c r="H131" i="2"/>
  <c r="I120" i="2" l="1"/>
  <c r="I118" i="2"/>
  <c r="H118" i="2" s="1"/>
  <c r="H123" i="2" s="1"/>
  <c r="I178" i="1"/>
  <c r="H120" i="2"/>
  <c r="H133" i="2"/>
  <c r="I137" i="2"/>
  <c r="H136" i="2"/>
  <c r="H137" i="2" s="1"/>
  <c r="I151" i="1"/>
  <c r="H151" i="1" s="1"/>
  <c r="I147" i="1"/>
  <c r="I150" i="1"/>
  <c r="H150" i="1" s="1"/>
  <c r="I149" i="1"/>
  <c r="H149" i="1" s="1"/>
  <c r="I148" i="1"/>
  <c r="H148" i="1" s="1"/>
  <c r="I179" i="1"/>
  <c r="I123" i="2" l="1"/>
  <c r="I176" i="2" s="1"/>
  <c r="H147" i="1"/>
  <c r="H152" i="1" s="1"/>
  <c r="H166" i="1" s="1"/>
  <c r="I152" i="1"/>
  <c r="I178" i="2"/>
  <c r="I143" i="2"/>
  <c r="C157" i="2" s="1"/>
  <c r="D157" i="2" s="1"/>
  <c r="H143" i="2"/>
  <c r="I151" i="2" l="1"/>
  <c r="H151" i="2" s="1"/>
  <c r="I147" i="2"/>
  <c r="I148" i="2"/>
  <c r="H148" i="2" s="1"/>
  <c r="I150" i="2"/>
  <c r="H150" i="2" s="1"/>
  <c r="I149" i="2"/>
  <c r="H149" i="2" s="1"/>
  <c r="I179" i="2"/>
  <c r="I166" i="1"/>
  <c r="I183" i="1"/>
  <c r="G191" i="1" s="1"/>
  <c r="I182" i="1"/>
  <c r="H182" i="1" l="1"/>
  <c r="H183" i="1" s="1"/>
  <c r="I191" i="1"/>
  <c r="H177" i="1"/>
  <c r="H172" i="1"/>
  <c r="H170" i="1"/>
  <c r="H171" i="1"/>
  <c r="H176" i="1"/>
  <c r="H178" i="1"/>
  <c r="H147" i="2"/>
  <c r="H152" i="2" s="1"/>
  <c r="H166" i="2" s="1"/>
  <c r="I152" i="2"/>
  <c r="H179" i="1" l="1"/>
  <c r="H173" i="1"/>
  <c r="I166" i="2"/>
  <c r="I183" i="2"/>
  <c r="G191" i="2" s="1"/>
  <c r="I182" i="2"/>
  <c r="H182" i="2" s="1"/>
  <c r="I191" i="2" l="1"/>
  <c r="H2" i="4" s="1"/>
  <c r="I2" i="4" s="1"/>
  <c r="I10" i="4" s="1"/>
  <c r="H177" i="2"/>
  <c r="H172" i="2"/>
  <c r="H170" i="2"/>
  <c r="H171" i="2"/>
  <c r="H176" i="2"/>
  <c r="H178" i="2"/>
  <c r="H183" i="2"/>
  <c r="H173" i="2" l="1"/>
  <c r="H179" i="2"/>
</calcChain>
</file>

<file path=xl/sharedStrings.xml><?xml version="1.0" encoding="utf-8"?>
<sst xmlns="http://schemas.openxmlformats.org/spreadsheetml/2006/main" count="3919" uniqueCount="244">
  <si>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</si>
  <si>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PROCESSO:</t>
  </si>
  <si>
    <r>
      <rPr>
        <b/>
        <sz val="12"/>
        <color rgb="FF000000"/>
        <rFont val="Calibri"/>
        <family val="2"/>
        <charset val="1"/>
      </rPr>
      <t xml:space="preserve">REGIME DE TRIBUTAÇÃO: </t>
    </r>
    <r>
      <rPr>
        <b/>
        <sz val="12"/>
        <color rgb="FFFF0000"/>
        <rFont val="Calibri"/>
        <family val="2"/>
        <charset val="1"/>
      </rPr>
      <t>LUCRO REAL e PRESUMIDO (*)</t>
    </r>
  </si>
  <si>
    <t>LICITAÇÃO/EDITAL</t>
  </si>
  <si>
    <t>ABERTURA:</t>
  </si>
  <si>
    <t>Cargo/Função: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</si>
  <si>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</si>
  <si>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</si>
  <si>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</si>
  <si>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</si>
  <si>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</si>
  <si>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</si>
  <si>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</si>
  <si>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</si>
  <si>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</si>
  <si>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</si>
  <si>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Adicional Troca de Uniforme (somente para postos de vigilantes que preveem pagamento para troca de uniforme na CCT)</t>
  </si>
  <si>
    <t>CCT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</si>
  <si>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</si>
  <si>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</si>
  <si>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</si>
  <si>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</si>
  <si>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</si>
  <si>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</si>
  <si>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</si>
  <si>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</si>
  <si>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</si>
  <si>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</si>
  <si>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</si>
  <si>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</si>
  <si>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</si>
  <si>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</si>
  <si>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</si>
  <si>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</si>
  <si>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</si>
  <si>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</si>
  <si>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</si>
  <si>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</si>
  <si>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</si>
  <si>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</si>
  <si>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</si>
  <si>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</si>
  <si>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</si>
  <si>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</si>
  <si>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</si>
  <si>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</si>
  <si>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</si>
  <si>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 xml:space="preserve">Adicional Troca de Uniforme </t>
  </si>
  <si>
    <t>Integração RSF (20% sobre Ad.Troca de Uniforme - somente para vigilantes)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</si>
  <si>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</si>
  <si>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</si>
  <si>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</si>
  <si>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</si>
  <si>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</si>
  <si>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</si>
  <si>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</si>
  <si>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</si>
  <si>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</si>
  <si>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</si>
  <si>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</si>
  <si>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</si>
  <si>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</si>
  <si>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</si>
  <si>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</si>
  <si>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</si>
  <si>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</si>
  <si>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</si>
  <si>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</si>
  <si>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</si>
  <si>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</si>
  <si>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</si>
  <si>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</si>
  <si>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</si>
  <si>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</si>
  <si>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</si>
  <si>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</si>
  <si>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</si>
  <si>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</si>
  <si>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</si>
  <si>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</si>
  <si>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</si>
  <si>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</si>
  <si>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</si>
  <si>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</si>
  <si>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</si>
  <si>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</si>
  <si>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</si>
  <si>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</si>
  <si>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</si>
  <si>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</si>
  <si>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</si>
  <si>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</si>
  <si>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</si>
  <si>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</si>
  <si>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</si>
  <si>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</si>
  <si>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</si>
  <si>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</si>
  <si>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</si>
  <si>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</si>
  <si>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</si>
  <si>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</si>
  <si>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</si>
  <si>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</si>
  <si>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</si>
  <si>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</si>
  <si>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</si>
  <si>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</si>
  <si>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</si>
  <si>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</si>
  <si>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</si>
  <si>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</si>
  <si>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</si>
  <si>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</si>
  <si>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</si>
  <si>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</si>
  <si>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</si>
  <si>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</si>
  <si>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</si>
  <si>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</si>
  <si>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</si>
  <si>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</si>
  <si>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</si>
  <si>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</si>
  <si>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</si>
  <si>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</si>
  <si>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</si>
  <si>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</si>
  <si>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</si>
  <si>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</si>
  <si>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</si>
  <si>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</si>
  <si>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</si>
  <si>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</si>
  <si>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</si>
  <si>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</si>
  <si>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</si>
  <si>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</si>
  <si>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</si>
  <si>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</si>
  <si>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</si>
  <si>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</si>
  <si>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</si>
  <si>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</si>
  <si>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</si>
  <si>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</si>
  <si>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</si>
  <si>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</si>
  <si>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</si>
  <si>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</si>
  <si>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</si>
  <si>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</si>
  <si>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</si>
  <si>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</si>
  <si>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</si>
  <si>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</si>
  <si>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</si>
  <si>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</si>
  <si>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</si>
  <si>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</si>
  <si>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</si>
  <si>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</si>
  <si>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</si>
  <si>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</si>
  <si>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</si>
  <si>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</si>
  <si>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</si>
  <si>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</si>
  <si>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</si>
  <si>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</si>
  <si>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</si>
  <si>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</si>
  <si>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</si>
  <si>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</si>
  <si>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</si>
  <si>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</si>
  <si>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</si>
  <si>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</si>
  <si>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</si>
  <si>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</si>
  <si>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</si>
  <si>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</si>
  <si>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</si>
  <si>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</si>
  <si>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</si>
  <si>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</si>
  <si>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</si>
  <si>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</si>
  <si>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</si>
  <si>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</si>
  <si>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</si>
  <si>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</si>
  <si>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</si>
  <si>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</si>
  <si>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</si>
  <si>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</si>
  <si>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 xml:space="preserve">Hora Intervalar </t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</si>
  <si>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</si>
  <si>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</si>
  <si>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</si>
  <si>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</si>
  <si>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t>Adicional de insalubridade sobre Reduzida Noturna</t>
  </si>
  <si>
    <t>Adicional de periculosidade sobre Reduzida Noturna</t>
  </si>
  <si>
    <t>Adicional de insalubridade sobre o Adicional Noturno</t>
  </si>
  <si>
    <t>Adicional de periculosidade sobre o Adicional Noturno</t>
  </si>
  <si>
    <t>Outros benefícios que refletem na planilha de custos, caso constem na CCT</t>
  </si>
  <si>
    <t>(6)   Somente será preenchido quando o licitante fornecer transporte próprio, pagamento de combustível ou quando for necessário outro modal para transporte do funcionário
(6a)  EPI - Equipamento de Proteção Individual
(7)   Tais custos de mobilização não são renováveis, devendo ser eliminados após o primeiro ano de contrato caso haja prorrogação</t>
  </si>
  <si>
    <t>TOTAL DOS ENCARGOS SOCIAIS (II + III + IV + V)</t>
  </si>
  <si>
    <t>Valor unitário de retenção para a conta vinculada</t>
  </si>
  <si>
    <t>Valor total de retenção para a conta vinculada</t>
  </si>
  <si>
    <t>Valor unitário mensal do posto</t>
  </si>
  <si>
    <t>Valor total mensal</t>
  </si>
  <si>
    <t>VALOR MENSAL PARA RETENÇÃO EM CONTA VINCULADA</t>
  </si>
  <si>
    <t>VALOR GLOBAL MENSAL</t>
  </si>
  <si>
    <t>QUADRO RESUMO UNITÁRIO</t>
  </si>
  <si>
    <t>Conta vinculada</t>
  </si>
  <si>
    <t>Valor total do posto</t>
  </si>
  <si>
    <t>TOTAL DE POSTOS</t>
  </si>
  <si>
    <t>PORCENTAGEM CORRESPONDENTE EM RELAÇÃO AO VALOR TOTAL PARA RETENÇÃO EM CONTA VINCULADA</t>
  </si>
  <si>
    <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</si>
  <si>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</si>
  <si>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Vigilante</t>
  </si>
  <si>
    <t>12X36</t>
  </si>
  <si>
    <t>RS000837/2025</t>
  </si>
  <si>
    <t>Porto Alegre</t>
  </si>
  <si>
    <t>Segunda a Domingo</t>
  </si>
  <si>
    <t>24h</t>
  </si>
  <si>
    <t>26/1538-0000018-7</t>
  </si>
  <si>
    <t>RS000911/2025</t>
  </si>
  <si>
    <t>Cachoeira do Sul</t>
  </si>
  <si>
    <t xml:space="preserve">Cachoeira do Sul </t>
  </si>
  <si>
    <t xml:space="preserve">Cachoeirinha </t>
  </si>
  <si>
    <t xml:space="preserve">Cachoeirrinha </t>
  </si>
  <si>
    <t xml:space="preserve">Palmares do Sul </t>
  </si>
  <si>
    <t>Pelotas</t>
  </si>
  <si>
    <t>Santa Vitoria do Palmar</t>
  </si>
  <si>
    <t xml:space="preserve">Santa Vitória do Palmar </t>
  </si>
  <si>
    <t xml:space="preserve">Santo Antônio da Patrulha </t>
  </si>
  <si>
    <t>Cachoeira do Sul </t>
  </si>
  <si>
    <t>Cachoeirinha </t>
  </si>
  <si>
    <t>Palmares do Sul </t>
  </si>
  <si>
    <t>Pelotas </t>
  </si>
  <si>
    <t>Santa Vitória do Palmar </t>
  </si>
  <si>
    <t>Santo Antônio da Patrulha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</si>
</sst>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 &quot;#,##0.000"/>
  </numFmts>
  <fonts count="37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b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6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10"/>
      <color rgb="FF000000"/>
      <name val="Calibri"/>
      <family val="2"/>
      <charset val="1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u/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sz val="1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</cellStyleXfs>
  <cellXfs count="182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5" fontId="14" fillId="8" borderId="1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5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9" fontId="3" fillId="9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170" fontId="2" fillId="4" borderId="1" xfId="0" applyNumberFormat="1" applyFont="1" applyFill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 applyAlignment="1">
      <alignment horizontal="center"/>
    </xf>
    <xf numFmtId="0" fontId="28" fillId="0" borderId="0" xfId="4" applyFont="1"/>
    <xf numFmtId="0" fontId="27" fillId="12" borderId="3" xfId="4" applyFont="1" applyFill="1" applyBorder="1" applyAlignment="1">
      <alignment horizontal="center" vertical="center" wrapText="1"/>
    </xf>
    <xf numFmtId="0" fontId="27" fillId="12" borderId="1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2" xfId="4" applyFont="1" applyFill="1" applyBorder="1" applyAlignment="1">
      <alignment horizontal="center" vertical="center" wrapText="1"/>
    </xf>
    <xf numFmtId="44" fontId="12" fillId="14" borderId="1" xfId="4" applyNumberFormat="1" applyFont="1" applyFill="1" applyBorder="1" applyAlignment="1">
      <alignment horizontal="center" vertical="center"/>
    </xf>
    <xf numFmtId="10" fontId="12" fillId="14" borderId="1" xfId="9" applyNumberFormat="1" applyFont="1" applyFill="1" applyBorder="1" applyAlignment="1">
      <alignment horizontal="center" vertical="center"/>
    </xf>
    <xf numFmtId="164" fontId="12" fillId="14" borderId="1" xfId="4" applyNumberFormat="1" applyFont="1" applyFill="1" applyBorder="1" applyAlignment="1">
      <alignment horizontal="center" vertical="center"/>
    </xf>
    <xf numFmtId="0" fontId="29" fillId="0" borderId="0" xfId="4" applyAlignment="1">
      <alignment vertical="center"/>
    </xf>
    <xf numFmtId="0" fontId="33" fillId="11" borderId="1" xfId="0" applyFont="1" applyFill="1" applyBorder="1" applyAlignment="1">
      <alignment horizontal="center" vertical="center" wrapText="1"/>
    </xf>
    <xf numFmtId="4" fontId="32" fillId="11" borderId="1" xfId="0" applyNumberFormat="1" applyFont="1" applyFill="1" applyBorder="1" applyAlignment="1">
      <alignment horizontal="center" vertical="center" wrapText="1"/>
    </xf>
    <xf numFmtId="0" fontId="32" fillId="11" borderId="1" xfId="0" applyFont="1" applyFill="1" applyBorder="1" applyAlignment="1">
      <alignment horizontal="center" vertical="center" wrapText="1"/>
    </xf>
    <xf numFmtId="4" fontId="35" fillId="11" borderId="1" xfId="0" applyNumberFormat="1" applyFont="1" applyFill="1" applyBorder="1" applyAlignment="1">
      <alignment horizontal="center" vertical="center" wrapText="1"/>
    </xf>
    <xf numFmtId="0" fontId="12" fillId="14" borderId="1" xfId="4" applyFont="1" applyFill="1" applyBorder="1" applyAlignment="1">
      <alignment vertical="center"/>
    </xf>
    <xf numFmtId="44" fontId="32" fillId="11" borderId="5" xfId="8" applyFont="1" applyFill="1" applyBorder="1" applyAlignment="1">
      <alignment vertical="center" wrapText="1"/>
    </xf>
    <xf numFmtId="44" fontId="32" fillId="11" borderId="7" xfId="8" applyFont="1" applyFill="1" applyBorder="1" applyAlignment="1">
      <alignment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32" fillId="11" borderId="6" xfId="0" applyFont="1" applyFill="1" applyBorder="1" applyAlignment="1">
      <alignment horizontal="center" vertical="center" wrapText="1"/>
    </xf>
    <xf numFmtId="0" fontId="32" fillId="11" borderId="8" xfId="0" applyFont="1" applyFill="1" applyBorder="1" applyAlignment="1">
      <alignment horizontal="center" vertical="center" wrapText="1"/>
    </xf>
    <xf numFmtId="0" fontId="32" fillId="11" borderId="13" xfId="0" applyFont="1" applyFill="1" applyBorder="1" applyAlignment="1">
      <alignment horizontal="center" vertical="center" wrapText="1"/>
    </xf>
    <xf numFmtId="0" fontId="32" fillId="11" borderId="4" xfId="0" applyFont="1" applyFill="1" applyBorder="1" applyAlignment="1">
      <alignment horizontal="center" vertical="center" wrapText="1"/>
    </xf>
    <xf numFmtId="0" fontId="32" fillId="11" borderId="9" xfId="0" applyFont="1" applyFill="1" applyBorder="1" applyAlignment="1">
      <alignment horizontal="center" vertical="center" wrapText="1"/>
    </xf>
    <xf numFmtId="0" fontId="32" fillId="11" borderId="14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2" fillId="11" borderId="1" xfId="0" applyFont="1" applyFill="1" applyBorder="1" applyAlignment="1">
      <alignment horizontal="center" vertical="center" wrapText="1"/>
    </xf>
    <xf numFmtId="4" fontId="34" fillId="11" borderId="5" xfId="0" applyNumberFormat="1" applyFont="1" applyFill="1" applyBorder="1" applyAlignment="1">
      <alignment horizontal="center" vertical="center" wrapText="1"/>
    </xf>
    <xf numFmtId="4" fontId="33" fillId="11" borderId="7" xfId="0" applyNumberFormat="1" applyFont="1" applyFill="1" applyBorder="1" applyAlignment="1">
      <alignment horizontal="center" vertical="center" wrapText="1"/>
    </xf>
    <xf numFmtId="4" fontId="33" fillId="11" borderId="12" xfId="0" applyNumberFormat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top" wrapText="1"/>
    </xf>
    <xf numFmtId="0" fontId="19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4" fontId="33" fillId="11" borderId="5" xfId="0" applyNumberFormat="1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2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right" vertical="center"/>
    </xf>
    <xf numFmtId="0" fontId="12" fillId="14" borderId="7" xfId="4" applyFont="1" applyFill="1" applyBorder="1" applyAlignment="1">
      <alignment horizontal="right" vertical="center"/>
    </xf>
    <xf numFmtId="0" fontId="12" fillId="14" borderId="12" xfId="4" applyFont="1" applyFill="1" applyBorder="1" applyAlignment="1">
      <alignment horizontal="right" vertical="center"/>
    </xf>
    <xf numFmtId="44" fontId="12" fillId="14" borderId="5" xfId="4" applyNumberFormat="1" applyFont="1" applyFill="1" applyBorder="1" applyAlignment="1">
      <alignment horizontal="center" vertical="center" wrapText="1"/>
    </xf>
    <xf numFmtId="44" fontId="12" fillId="14" borderId="12" xfId="4" applyNumberFormat="1" applyFont="1" applyFill="1" applyBorder="1" applyAlignment="1">
      <alignment horizontal="center" vertical="center" wrapText="1"/>
    </xf>
    <xf numFmtId="0" fontId="31" fillId="13" borderId="5" xfId="4" applyFont="1" applyFill="1" applyBorder="1" applyAlignment="1">
      <alignment horizontal="center"/>
    </xf>
    <xf numFmtId="0" fontId="31" fillId="13" borderId="7" xfId="4" applyFont="1" applyFill="1" applyBorder="1" applyAlignment="1">
      <alignment horizontal="center"/>
    </xf>
    <xf numFmtId="0" fontId="31" fillId="13" borderId="12" xfId="4" applyFont="1" applyFill="1" applyBorder="1" applyAlignment="1">
      <alignment horizontal="center"/>
    </xf>
    <xf numFmtId="0" fontId="29" fillId="0" borderId="1" xfId="4" applyBorder="1" applyAlignment="1">
      <alignment horizontal="center"/>
    </xf>
    <xf numFmtId="44" fontId="29" fillId="0" borderId="1" xfId="8" applyBorder="1" applyAlignment="1">
      <alignment horizontal="center"/>
    </xf>
    <xf numFmtId="164" fontId="29" fillId="0" borderId="1" xfId="4" applyNumberFormat="1" applyBorder="1"/>
    <xf numFmtId="0" fontId="29" fillId="0" borderId="1" xfId="4" applyFont="1" applyBorder="1"/>
    <xf numFmtId="0" fontId="36" fillId="0" borderId="1" xfId="0" applyFont="1" applyBorder="1" applyAlignment="1">
      <alignment horizontal="left" vertical="center" wrapText="1"/>
    </xf>
  </cellXfs>
  <cellStyles count="10">
    <cellStyle name="Hiperlink" xfId="1" builtinId="8"/>
    <cellStyle name="Hiperlink 2" xfId="2" xr:uid="{00000000-0005-0000-0000-000000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0C3D1-FCF1-4102-8286-1AFFD88689C2}">
  <dimension ref="A1:L191"/>
  <sheetViews>
    <sheetView view="pageBreakPreview" topLeftCell="A169" zoomScale="130" zoomScaleNormal="130" zoomScalePageLayoutView="130" workbookViewId="0">
      <selection activeCell="A10" sqref="A10:F10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K1" s="4"/>
    </row>
    <row r="2" spans="1:11" ht="22.5" customHeight="1" x14ac:dyDescent="0.25">
      <c r="A2" s="120" t="s">
        <v>1</v>
      </c>
      <c r="B2" s="120"/>
      <c r="C2" s="150" t="s">
        <v>227</v>
      </c>
      <c r="D2" s="150"/>
      <c r="E2" s="151" t="s">
        <v>2</v>
      </c>
      <c r="F2" s="151"/>
      <c r="G2" s="151"/>
      <c r="H2" s="151"/>
      <c r="I2" s="151"/>
    </row>
    <row r="3" spans="1:11" ht="11.25" customHeight="1" x14ac:dyDescent="0.25">
      <c r="A3" s="120" t="s">
        <v>3</v>
      </c>
      <c r="B3" s="12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2" t="s">
        <v>5</v>
      </c>
      <c r="B5" s="102"/>
      <c r="C5" s="102"/>
      <c r="D5" s="152" t="s">
        <v>221</v>
      </c>
      <c r="E5" s="152"/>
      <c r="F5" s="152"/>
      <c r="G5" s="153" t="str">
        <f>IF(D6="12x36","Regime de trabalho:","Quantidade de HORAS/MÊS")</f>
        <v>Regime de trabalho:</v>
      </c>
      <c r="H5" s="153"/>
      <c r="I5" s="154" t="str">
        <f>IF(D6="12x36",D6,5*D6)</f>
        <v>12X36</v>
      </c>
    </row>
    <row r="6" spans="1:11" ht="18.75" customHeight="1" x14ac:dyDescent="0.25">
      <c r="A6" s="129" t="str">
        <f>IF(D6="12x36","Regime de trabalho:","Regime de trabalho (horas semanais):")</f>
        <v>Regime de trabalho:</v>
      </c>
      <c r="B6" s="129"/>
      <c r="C6" s="129"/>
      <c r="D6" s="129" t="s">
        <v>222</v>
      </c>
      <c r="E6" s="129"/>
      <c r="F6" s="129"/>
      <c r="G6" s="153"/>
      <c r="H6" s="153"/>
      <c r="I6" s="154"/>
    </row>
    <row r="7" spans="1:11" ht="22.5" customHeight="1" x14ac:dyDescent="0.25">
      <c r="A7" s="129" t="s">
        <v>6</v>
      </c>
      <c r="B7" s="129"/>
      <c r="C7" s="129"/>
      <c r="D7" s="102" t="s">
        <v>223</v>
      </c>
      <c r="E7" s="102"/>
      <c r="F7" s="102"/>
      <c r="G7" s="148" t="s">
        <v>7</v>
      </c>
      <c r="H7" s="148"/>
      <c r="I7" s="149" t="s">
        <v>8</v>
      </c>
    </row>
    <row r="8" spans="1:11" ht="22.5" customHeight="1" x14ac:dyDescent="0.25">
      <c r="A8" s="129" t="s">
        <v>9</v>
      </c>
      <c r="B8" s="129"/>
      <c r="C8" s="129"/>
      <c r="D8" s="102" t="s">
        <v>17</v>
      </c>
      <c r="E8" s="102"/>
      <c r="F8" s="102"/>
      <c r="G8" s="148"/>
      <c r="H8" s="148"/>
      <c r="I8" s="149"/>
    </row>
    <row r="9" spans="1:11" ht="18.75" customHeight="1" x14ac:dyDescent="0.25">
      <c r="A9" s="129" t="s">
        <v>10</v>
      </c>
      <c r="B9" s="129"/>
      <c r="C9" s="129"/>
      <c r="D9" s="129" t="s">
        <v>229</v>
      </c>
      <c r="E9" s="129"/>
      <c r="F9" s="129"/>
      <c r="G9" s="148" t="s">
        <v>11</v>
      </c>
      <c r="H9" s="148"/>
      <c r="I9" s="9">
        <v>0.3</v>
      </c>
    </row>
    <row r="10" spans="1:11" ht="32.25" customHeight="1" x14ac:dyDescent="0.25">
      <c r="A10" s="145" t="s">
        <v>12</v>
      </c>
      <c r="B10" s="145"/>
      <c r="C10" s="145"/>
      <c r="D10" s="145"/>
      <c r="E10" s="145"/>
      <c r="F10" s="145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46" t="s">
        <v>14</v>
      </c>
      <c r="B11" s="146"/>
      <c r="C11" s="146"/>
      <c r="D11" s="146"/>
      <c r="E11" s="146"/>
      <c r="F11" s="146"/>
      <c r="G11" s="10"/>
      <c r="H11" s="10" t="s">
        <v>15</v>
      </c>
      <c r="I11" s="13">
        <v>0.03</v>
      </c>
    </row>
    <row r="12" spans="1:11" ht="24.75" customHeight="1" x14ac:dyDescent="0.25">
      <c r="A12" s="131" t="s">
        <v>16</v>
      </c>
      <c r="B12" s="131"/>
      <c r="C12" s="131"/>
      <c r="D12" s="131"/>
      <c r="E12" s="131"/>
      <c r="F12" s="131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31" t="s">
        <v>19</v>
      </c>
      <c r="B13" s="131"/>
      <c r="C13" s="131"/>
      <c r="D13" s="131"/>
      <c r="E13" s="131"/>
      <c r="F13" s="131"/>
      <c r="G13" s="10"/>
      <c r="H13" s="10"/>
      <c r="I13" s="15">
        <v>15</v>
      </c>
    </row>
    <row r="14" spans="1:11" ht="15" customHeight="1" x14ac:dyDescent="0.25">
      <c r="A14" s="146" t="s">
        <v>20</v>
      </c>
      <c r="B14" s="146"/>
      <c r="C14" s="146"/>
      <c r="D14" s="146"/>
      <c r="E14" s="146"/>
      <c r="F14" s="146"/>
      <c r="G14" s="147" t="s">
        <v>17</v>
      </c>
      <c r="H14" s="10" t="s">
        <v>21</v>
      </c>
      <c r="I14" s="11">
        <v>7.5</v>
      </c>
    </row>
    <row r="15" spans="1:11" x14ac:dyDescent="0.25">
      <c r="A15" s="146"/>
      <c r="B15" s="146"/>
      <c r="C15" s="146"/>
      <c r="D15" s="146"/>
      <c r="E15" s="146"/>
      <c r="F15" s="146"/>
      <c r="G15" s="147"/>
      <c r="H15" s="10" t="s">
        <v>22</v>
      </c>
      <c r="I15" s="15">
        <f>I13</f>
        <v>15</v>
      </c>
    </row>
    <row r="16" spans="1:11" x14ac:dyDescent="0.25">
      <c r="A16" s="146"/>
      <c r="B16" s="146"/>
      <c r="C16" s="146"/>
      <c r="D16" s="146"/>
      <c r="E16" s="146"/>
      <c r="F16" s="146"/>
      <c r="G16" s="147"/>
      <c r="H16" s="10" t="s">
        <v>23</v>
      </c>
      <c r="I16" s="9">
        <v>0.06</v>
      </c>
    </row>
    <row r="17" spans="1:9" ht="11.25" customHeight="1" x14ac:dyDescent="0.25">
      <c r="A17" s="146" t="s">
        <v>24</v>
      </c>
      <c r="B17" s="146"/>
      <c r="C17" s="146"/>
      <c r="D17" s="146"/>
      <c r="E17" s="146"/>
      <c r="F17" s="146"/>
      <c r="G17" s="147" t="s">
        <v>17</v>
      </c>
      <c r="H17" s="10" t="s">
        <v>21</v>
      </c>
      <c r="I17" s="11">
        <v>30</v>
      </c>
    </row>
    <row r="18" spans="1:9" ht="11.25" customHeight="1" x14ac:dyDescent="0.25">
      <c r="A18" s="146"/>
      <c r="B18" s="146"/>
      <c r="C18" s="146"/>
      <c r="D18" s="146"/>
      <c r="E18" s="146"/>
      <c r="F18" s="146"/>
      <c r="G18" s="147"/>
      <c r="H18" s="10" t="s">
        <v>22</v>
      </c>
      <c r="I18" s="15">
        <f>I13</f>
        <v>15</v>
      </c>
    </row>
    <row r="19" spans="1:9" x14ac:dyDescent="0.25">
      <c r="A19" s="146"/>
      <c r="B19" s="146"/>
      <c r="C19" s="146"/>
      <c r="D19" s="146"/>
      <c r="E19" s="146"/>
      <c r="F19" s="146"/>
      <c r="G19" s="147"/>
      <c r="H19" s="10" t="s">
        <v>23</v>
      </c>
      <c r="I19" s="9">
        <v>0.2</v>
      </c>
    </row>
    <row r="20" spans="1:9" ht="11.25" customHeight="1" x14ac:dyDescent="0.25">
      <c r="A20" s="146" t="s">
        <v>25</v>
      </c>
      <c r="B20" s="146"/>
      <c r="C20" s="146"/>
      <c r="D20" s="146"/>
      <c r="E20" s="146"/>
      <c r="F20" s="146"/>
      <c r="G20" s="147" t="s">
        <v>17</v>
      </c>
      <c r="H20" s="10" t="s">
        <v>21</v>
      </c>
      <c r="I20" s="11" t="s">
        <v>8</v>
      </c>
    </row>
    <row r="21" spans="1:9" x14ac:dyDescent="0.25">
      <c r="A21" s="146"/>
      <c r="B21" s="146"/>
      <c r="C21" s="146"/>
      <c r="D21" s="146"/>
      <c r="E21" s="146"/>
      <c r="F21" s="146"/>
      <c r="G21" s="147"/>
      <c r="H21" s="10" t="s">
        <v>22</v>
      </c>
      <c r="I21" s="15" t="s">
        <v>8</v>
      </c>
    </row>
    <row r="22" spans="1:9" x14ac:dyDescent="0.25">
      <c r="A22" s="146"/>
      <c r="B22" s="146"/>
      <c r="C22" s="146"/>
      <c r="D22" s="146"/>
      <c r="E22" s="146"/>
      <c r="F22" s="146"/>
      <c r="G22" s="147"/>
      <c r="H22" s="10" t="s">
        <v>23</v>
      </c>
      <c r="I22" s="9" t="s">
        <v>8</v>
      </c>
    </row>
    <row r="23" spans="1:9" ht="36" customHeight="1" x14ac:dyDescent="0.25">
      <c r="A23" s="141" t="s">
        <v>205</v>
      </c>
      <c r="B23" s="141"/>
      <c r="C23" s="141"/>
      <c r="D23" s="141"/>
      <c r="E23" s="141"/>
      <c r="F23" s="141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31" t="s">
        <v>27</v>
      </c>
      <c r="B24" s="131"/>
      <c r="C24" s="131"/>
      <c r="D24" s="131"/>
      <c r="E24" s="131"/>
      <c r="F24" s="131"/>
      <c r="G24" s="16"/>
      <c r="H24" s="16" t="s">
        <v>28</v>
      </c>
      <c r="I24" s="18" t="s">
        <v>8</v>
      </c>
    </row>
    <row r="25" spans="1:9" ht="34.5" customHeight="1" x14ac:dyDescent="0.25">
      <c r="A25" s="131" t="s">
        <v>29</v>
      </c>
      <c r="B25" s="131"/>
      <c r="C25" s="131"/>
      <c r="D25" s="131"/>
      <c r="E25" s="131"/>
      <c r="F25" s="131"/>
      <c r="G25" s="10"/>
      <c r="H25" s="10" t="s">
        <v>18</v>
      </c>
      <c r="I25" s="11" t="s">
        <v>8</v>
      </c>
    </row>
    <row r="26" spans="1:9" ht="15" customHeight="1" x14ac:dyDescent="0.25">
      <c r="A26" s="131" t="s">
        <v>30</v>
      </c>
      <c r="B26" s="131"/>
      <c r="C26" s="131"/>
      <c r="D26" s="131"/>
      <c r="E26" s="131"/>
      <c r="F26" s="131"/>
      <c r="G26" s="16"/>
      <c r="H26" s="19" t="s">
        <v>31</v>
      </c>
      <c r="I26" s="20" t="s">
        <v>8</v>
      </c>
    </row>
    <row r="27" spans="1:9" ht="15" customHeight="1" x14ac:dyDescent="0.25">
      <c r="A27" s="131"/>
      <c r="B27" s="131"/>
      <c r="C27" s="131"/>
      <c r="D27" s="131"/>
      <c r="E27" s="131"/>
      <c r="F27" s="131"/>
      <c r="G27" s="16"/>
      <c r="H27" s="21" t="s">
        <v>32</v>
      </c>
      <c r="I27" s="9" t="s">
        <v>8</v>
      </c>
    </row>
    <row r="28" spans="1:9" ht="26.25" customHeight="1" x14ac:dyDescent="0.25">
      <c r="A28" s="131" t="s">
        <v>196</v>
      </c>
      <c r="B28" s="131"/>
      <c r="C28" s="131"/>
      <c r="D28" s="131"/>
      <c r="E28" s="131"/>
      <c r="F28" s="131"/>
      <c r="G28" s="16"/>
      <c r="H28" s="10" t="s">
        <v>31</v>
      </c>
      <c r="I28" s="20">
        <v>15</v>
      </c>
    </row>
    <row r="29" spans="1:9" ht="35.25" customHeight="1" x14ac:dyDescent="0.25">
      <c r="A29" s="131" t="s">
        <v>34</v>
      </c>
      <c r="B29" s="131"/>
      <c r="C29" s="131"/>
      <c r="D29" s="131"/>
      <c r="E29" s="131"/>
      <c r="F29" s="131"/>
      <c r="G29" s="10"/>
      <c r="H29" s="8" t="s">
        <v>28</v>
      </c>
      <c r="I29" s="9">
        <v>0.1</v>
      </c>
    </row>
    <row r="30" spans="1:9" ht="1.1499999999999999" customHeight="1" x14ac:dyDescent="0.25">
      <c r="A30" s="142"/>
      <c r="B30" s="142"/>
      <c r="C30" s="142"/>
      <c r="D30" s="142"/>
      <c r="E30" s="142"/>
      <c r="F30" s="142"/>
      <c r="G30" s="142"/>
      <c r="H30" s="142"/>
      <c r="I30" s="142"/>
    </row>
    <row r="31" spans="1:9" ht="1.1499999999999999" customHeight="1" x14ac:dyDescent="0.25">
      <c r="A31" s="143"/>
      <c r="B31" s="143"/>
      <c r="C31" s="143"/>
      <c r="D31" s="143"/>
      <c r="E31" s="143"/>
      <c r="F31" s="143"/>
      <c r="G31" s="143"/>
      <c r="H31" s="143"/>
      <c r="I31" s="143"/>
    </row>
    <row r="32" spans="1:9" ht="1.1499999999999999" customHeight="1" x14ac:dyDescent="0.25">
      <c r="A32" s="143"/>
      <c r="B32" s="143"/>
      <c r="C32" s="143"/>
      <c r="D32" s="143"/>
      <c r="E32" s="143"/>
      <c r="F32" s="143"/>
      <c r="G32" s="143"/>
      <c r="H32" s="143"/>
      <c r="I32" s="143"/>
    </row>
    <row r="33" spans="1:10" ht="1.1499999999999999" customHeight="1" x14ac:dyDescent="0.25">
      <c r="A33" s="143"/>
      <c r="B33" s="143"/>
      <c r="C33" s="143"/>
      <c r="D33" s="143"/>
      <c r="E33" s="143"/>
      <c r="F33" s="143"/>
      <c r="G33" s="143"/>
      <c r="H33" s="143"/>
      <c r="I33" s="143"/>
    </row>
    <row r="34" spans="1:10" ht="3.6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7.25" customHeight="1" x14ac:dyDescent="0.25">
      <c r="A35" s="101" t="s">
        <v>35</v>
      </c>
      <c r="B35" s="101"/>
      <c r="C35" s="101"/>
      <c r="D35" s="101"/>
      <c r="E35" s="101"/>
      <c r="F35" s="101"/>
      <c r="G35" s="101"/>
      <c r="H35" s="101"/>
      <c r="I35" s="101"/>
    </row>
    <row r="36" spans="1:10" ht="33.75" customHeight="1" x14ac:dyDescent="0.25">
      <c r="A36" s="22" t="s">
        <v>36</v>
      </c>
      <c r="B36" s="126" t="s">
        <v>37</v>
      </c>
      <c r="C36" s="126"/>
      <c r="D36" s="126"/>
      <c r="E36" s="126"/>
      <c r="F36" s="126"/>
      <c r="G36" s="126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02" t="s">
        <v>40</v>
      </c>
      <c r="C37" s="102"/>
      <c r="D37" s="102"/>
      <c r="E37" s="102"/>
      <c r="F37" s="102"/>
      <c r="G37" s="102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02" t="s">
        <v>41</v>
      </c>
      <c r="C38" s="102"/>
      <c r="D38" s="102"/>
      <c r="E38" s="102"/>
      <c r="F38" s="102"/>
      <c r="G38" s="102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02" t="s">
        <v>42</v>
      </c>
      <c r="C39" s="102"/>
      <c r="D39" s="102"/>
      <c r="E39" s="102"/>
      <c r="F39" s="102"/>
      <c r="G39" s="102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02" t="s">
        <v>43</v>
      </c>
      <c r="C40" s="102"/>
      <c r="D40" s="102"/>
      <c r="E40" s="102"/>
      <c r="F40" s="102"/>
      <c r="G40" s="102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02" t="s">
        <v>44</v>
      </c>
      <c r="C41" s="102"/>
      <c r="D41" s="102"/>
      <c r="E41" s="102"/>
      <c r="F41" s="102"/>
      <c r="G41" s="102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02" t="s">
        <v>195</v>
      </c>
      <c r="C42" s="102"/>
      <c r="D42" s="102"/>
      <c r="E42" s="102"/>
      <c r="F42" s="102"/>
      <c r="G42" s="102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02" t="s">
        <v>45</v>
      </c>
      <c r="C43" s="102"/>
      <c r="D43" s="102"/>
      <c r="E43" s="102"/>
      <c r="F43" s="102"/>
      <c r="G43" s="102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02" t="s">
        <v>46</v>
      </c>
      <c r="C44" s="102"/>
      <c r="D44" s="102"/>
      <c r="E44" s="102"/>
      <c r="F44" s="102"/>
      <c r="G44" s="102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02" t="s">
        <v>47</v>
      </c>
      <c r="C45" s="102"/>
      <c r="D45" s="102"/>
      <c r="E45" s="102"/>
      <c r="F45" s="102"/>
      <c r="G45" s="102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02" t="s">
        <v>48</v>
      </c>
      <c r="C46" s="102"/>
      <c r="D46" s="102"/>
      <c r="E46" s="102"/>
      <c r="F46" s="102"/>
      <c r="G46" s="102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37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37"/>
      <c r="D47" s="137"/>
      <c r="E47" s="137"/>
      <c r="F47" s="137"/>
      <c r="G47" s="137"/>
      <c r="H47" s="23">
        <f t="shared" si="0"/>
        <v>0</v>
      </c>
      <c r="I47" s="24">
        <v>0</v>
      </c>
    </row>
    <row r="48" spans="1:10" s="28" customFormat="1" ht="15" customHeight="1" x14ac:dyDescent="0.25">
      <c r="A48" s="117" t="s">
        <v>49</v>
      </c>
      <c r="B48" s="117"/>
      <c r="C48" s="117"/>
      <c r="D48" s="117"/>
      <c r="E48" s="117"/>
      <c r="F48" s="117"/>
      <c r="G48" s="117"/>
      <c r="H48" s="25">
        <f>SUM(H37:H47)</f>
        <v>1</v>
      </c>
      <c r="I48" s="26">
        <f>SUM(I37:I47)</f>
        <v>2774.2260000000001</v>
      </c>
      <c r="J48" s="27"/>
    </row>
    <row r="49" spans="1:10" s="28" customFormat="1" ht="1.1499999999999999" customHeight="1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27"/>
    </row>
    <row r="50" spans="1:10" s="28" customFormat="1" ht="1.1499999999999999" customHeight="1" x14ac:dyDescent="0.25">
      <c r="A50" s="139"/>
      <c r="B50" s="139"/>
      <c r="C50" s="139"/>
      <c r="D50" s="139"/>
      <c r="E50" s="139"/>
      <c r="F50" s="139"/>
      <c r="G50" s="139"/>
      <c r="H50" s="139"/>
      <c r="I50" s="139"/>
      <c r="J50" s="27"/>
    </row>
    <row r="51" spans="1:10" s="28" customFormat="1" ht="1.1499999999999999" customHeight="1" x14ac:dyDescent="0.25">
      <c r="A51" s="139"/>
      <c r="B51" s="139"/>
      <c r="C51" s="139"/>
      <c r="D51" s="139"/>
      <c r="E51" s="139"/>
      <c r="F51" s="139"/>
      <c r="G51" s="139"/>
      <c r="H51" s="139"/>
      <c r="I51" s="139"/>
      <c r="J51" s="27"/>
    </row>
    <row r="52" spans="1:10" s="28" customFormat="1" ht="1.1499999999999999" customHeight="1" x14ac:dyDescent="0.25">
      <c r="A52" s="139"/>
      <c r="B52" s="139"/>
      <c r="C52" s="139"/>
      <c r="D52" s="139"/>
      <c r="E52" s="139"/>
      <c r="F52" s="139"/>
      <c r="G52" s="139"/>
      <c r="H52" s="139"/>
      <c r="I52" s="139"/>
      <c r="J52" s="27"/>
    </row>
    <row r="53" spans="1:10" s="28" customFormat="1" ht="1.1499999999999999" customHeight="1" x14ac:dyDescent="0.25">
      <c r="A53" s="139"/>
      <c r="B53" s="139"/>
      <c r="C53" s="139"/>
      <c r="D53" s="139"/>
      <c r="E53" s="139"/>
      <c r="F53" s="139"/>
      <c r="G53" s="139"/>
      <c r="H53" s="139"/>
      <c r="I53" s="139"/>
      <c r="J53" s="27"/>
    </row>
    <row r="54" spans="1:10" s="28" customFormat="1" ht="1.1499999999999999" customHeight="1" x14ac:dyDescent="0.25">
      <c r="A54" s="139"/>
      <c r="B54" s="139"/>
      <c r="C54" s="139"/>
      <c r="D54" s="139"/>
      <c r="E54" s="139"/>
      <c r="F54" s="139"/>
      <c r="G54" s="139"/>
      <c r="H54" s="139"/>
      <c r="I54" s="139"/>
      <c r="J54" s="27"/>
    </row>
    <row r="55" spans="1:10" s="28" customFormat="1" ht="1.1499999999999999" customHeight="1" x14ac:dyDescent="0.25">
      <c r="A55" s="139"/>
      <c r="B55" s="139"/>
      <c r="C55" s="139"/>
      <c r="D55" s="139"/>
      <c r="E55" s="139"/>
      <c r="F55" s="139"/>
      <c r="G55" s="139"/>
      <c r="H55" s="139"/>
      <c r="I55" s="139"/>
      <c r="J55" s="27"/>
    </row>
    <row r="56" spans="1:10" ht="1.1499999999999999" customHeight="1" x14ac:dyDescent="0.25">
      <c r="A56" s="140"/>
      <c r="B56" s="140"/>
      <c r="C56" s="140"/>
      <c r="D56" s="140"/>
      <c r="E56" s="140"/>
      <c r="F56" s="140"/>
      <c r="G56" s="140"/>
      <c r="H56" s="140"/>
      <c r="I56" s="140"/>
    </row>
    <row r="57" spans="1:10" ht="33.75" customHeight="1" x14ac:dyDescent="0.25">
      <c r="A57" s="22" t="s">
        <v>50</v>
      </c>
      <c r="B57" s="126" t="s">
        <v>51</v>
      </c>
      <c r="C57" s="126"/>
      <c r="D57" s="126"/>
      <c r="E57" s="126"/>
      <c r="F57" s="126"/>
      <c r="G57" s="126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02" t="s">
        <v>52</v>
      </c>
      <c r="C58" s="102"/>
      <c r="D58" s="102"/>
      <c r="E58" s="102"/>
      <c r="F58" s="102"/>
      <c r="G58" s="102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02" t="s">
        <v>53</v>
      </c>
      <c r="C59" s="102"/>
      <c r="D59" s="102"/>
      <c r="E59" s="102"/>
      <c r="F59" s="102"/>
      <c r="G59" s="102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02" t="s">
        <v>54</v>
      </c>
      <c r="C60" s="102"/>
      <c r="D60" s="102"/>
      <c r="E60" s="102"/>
      <c r="F60" s="102"/>
      <c r="G60" s="102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02" t="s">
        <v>55</v>
      </c>
      <c r="C61" s="102"/>
      <c r="D61" s="102"/>
      <c r="E61" s="102"/>
      <c r="F61" s="102"/>
      <c r="G61" s="102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02" t="s">
        <v>56</v>
      </c>
      <c r="C62" s="102"/>
      <c r="D62" s="102"/>
      <c r="E62" s="102"/>
      <c r="F62" s="102"/>
      <c r="G62" s="102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02" t="s">
        <v>57</v>
      </c>
      <c r="C63" s="102"/>
      <c r="D63" s="102"/>
      <c r="E63" s="102"/>
      <c r="F63" s="102"/>
      <c r="G63" s="102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02" t="s">
        <v>58</v>
      </c>
      <c r="C64" s="102"/>
      <c r="D64" s="102"/>
      <c r="E64" s="102"/>
      <c r="F64" s="102"/>
      <c r="G64" s="102"/>
      <c r="H64" s="23">
        <v>0.03</v>
      </c>
      <c r="I64" s="24">
        <f t="shared" si="2"/>
        <v>83.226780000000005</v>
      </c>
    </row>
    <row r="65" spans="1:10" ht="15" customHeight="1" x14ac:dyDescent="0.25">
      <c r="A65" s="14">
        <v>8</v>
      </c>
      <c r="B65" s="102" t="s">
        <v>59</v>
      </c>
      <c r="C65" s="102"/>
      <c r="D65" s="102"/>
      <c r="E65" s="102"/>
      <c r="F65" s="102"/>
      <c r="G65" s="102"/>
      <c r="H65" s="23">
        <v>6.0000000000000001E-3</v>
      </c>
      <c r="I65" s="24">
        <f t="shared" si="2"/>
        <v>16.645356</v>
      </c>
    </row>
    <row r="66" spans="1:10" s="28" customFormat="1" ht="15" customHeight="1" x14ac:dyDescent="0.25">
      <c r="A66" s="117" t="s">
        <v>60</v>
      </c>
      <c r="B66" s="117"/>
      <c r="C66" s="117"/>
      <c r="D66" s="117"/>
      <c r="E66" s="117"/>
      <c r="F66" s="117"/>
      <c r="G66" s="117"/>
      <c r="H66" s="25">
        <f>SUM(H58:H65)</f>
        <v>0.3680000000000001</v>
      </c>
      <c r="I66" s="26">
        <f>SUM(I58:I65)</f>
        <v>1020.915168</v>
      </c>
      <c r="J66" s="27"/>
    </row>
    <row r="67" spans="1:10" ht="15" customHeight="1" x14ac:dyDescent="0.25">
      <c r="A67" s="133" t="s">
        <v>61</v>
      </c>
      <c r="B67" s="133"/>
      <c r="C67" s="133"/>
      <c r="D67" s="133"/>
      <c r="E67" s="133"/>
      <c r="F67" s="133"/>
      <c r="G67" s="133"/>
      <c r="H67" s="133"/>
      <c r="I67" s="133"/>
    </row>
    <row r="68" spans="1:10" ht="30.75" customHeight="1" x14ac:dyDescent="0.25">
      <c r="A68" s="136" t="s">
        <v>62</v>
      </c>
      <c r="B68" s="136"/>
      <c r="C68" s="136"/>
      <c r="D68" s="136"/>
      <c r="E68" s="136"/>
      <c r="F68" s="136"/>
      <c r="G68" s="136"/>
      <c r="H68" s="136"/>
      <c r="I68" s="136"/>
    </row>
    <row r="69" spans="1:10" ht="33.75" customHeight="1" x14ac:dyDescent="0.25">
      <c r="A69" s="22" t="s">
        <v>63</v>
      </c>
      <c r="B69" s="126" t="s">
        <v>64</v>
      </c>
      <c r="C69" s="126"/>
      <c r="D69" s="126"/>
      <c r="E69" s="126"/>
      <c r="F69" s="126"/>
      <c r="G69" s="126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02" t="s">
        <v>65</v>
      </c>
      <c r="C70" s="102"/>
      <c r="D70" s="102"/>
      <c r="E70" s="102"/>
      <c r="F70" s="102"/>
      <c r="G70" s="102"/>
      <c r="H70" s="23">
        <v>0.119314</v>
      </c>
      <c r="I70" s="24">
        <f t="shared" ref="I70:I77" si="3">$I$48*H70</f>
        <v>331.004000964</v>
      </c>
    </row>
    <row r="71" spans="1:10" ht="15" customHeight="1" x14ac:dyDescent="0.25">
      <c r="A71" s="14">
        <v>2</v>
      </c>
      <c r="B71" s="102" t="s">
        <v>66</v>
      </c>
      <c r="C71" s="102"/>
      <c r="D71" s="102"/>
      <c r="E71" s="102"/>
      <c r="F71" s="102"/>
      <c r="G71" s="102"/>
      <c r="H71" s="23">
        <v>2.0479000000000001E-2</v>
      </c>
      <c r="I71" s="24">
        <f t="shared" si="3"/>
        <v>56.813374254000003</v>
      </c>
    </row>
    <row r="72" spans="1:10" ht="15" customHeight="1" x14ac:dyDescent="0.25">
      <c r="A72" s="14">
        <v>3</v>
      </c>
      <c r="B72" s="102" t="s">
        <v>67</v>
      </c>
      <c r="C72" s="102"/>
      <c r="D72" s="102"/>
      <c r="E72" s="102"/>
      <c r="F72" s="102"/>
      <c r="G72" s="102"/>
      <c r="H72" s="23">
        <v>1.2123E-2</v>
      </c>
      <c r="I72" s="24">
        <f t="shared" si="3"/>
        <v>33.631941798</v>
      </c>
    </row>
    <row r="73" spans="1:10" ht="15" customHeight="1" x14ac:dyDescent="0.25">
      <c r="A73" s="14">
        <v>4</v>
      </c>
      <c r="B73" s="102" t="s">
        <v>68</v>
      </c>
      <c r="C73" s="102"/>
      <c r="D73" s="102"/>
      <c r="E73" s="102"/>
      <c r="F73" s="102"/>
      <c r="G73" s="102"/>
      <c r="H73" s="23">
        <v>1.1436E-2</v>
      </c>
      <c r="I73" s="24">
        <f t="shared" si="3"/>
        <v>31.726048536</v>
      </c>
    </row>
    <row r="74" spans="1:10" ht="15" customHeight="1" x14ac:dyDescent="0.25">
      <c r="A74" s="14">
        <v>5</v>
      </c>
      <c r="B74" s="102" t="s">
        <v>69</v>
      </c>
      <c r="C74" s="102"/>
      <c r="D74" s="102"/>
      <c r="E74" s="102"/>
      <c r="F74" s="102"/>
      <c r="G74" s="102"/>
      <c r="H74" s="23">
        <v>1.74E-4</v>
      </c>
      <c r="I74" s="24">
        <f t="shared" si="3"/>
        <v>0.482715324</v>
      </c>
    </row>
    <row r="75" spans="1:10" ht="15" customHeight="1" x14ac:dyDescent="0.25">
      <c r="A75" s="14">
        <v>6</v>
      </c>
      <c r="B75" s="102" t="s">
        <v>70</v>
      </c>
      <c r="C75" s="102"/>
      <c r="D75" s="102"/>
      <c r="E75" s="102"/>
      <c r="F75" s="102"/>
      <c r="G75" s="102"/>
      <c r="H75" s="23">
        <v>4.4200000000000001E-4</v>
      </c>
      <c r="I75" s="24">
        <f t="shared" si="3"/>
        <v>1.2262078920000001</v>
      </c>
    </row>
    <row r="76" spans="1:10" ht="15" customHeight="1" x14ac:dyDescent="0.25">
      <c r="A76" s="14">
        <v>7</v>
      </c>
      <c r="B76" s="102" t="s">
        <v>71</v>
      </c>
      <c r="C76" s="102"/>
      <c r="D76" s="102"/>
      <c r="E76" s="102"/>
      <c r="F76" s="102"/>
      <c r="G76" s="102"/>
      <c r="H76" s="23">
        <v>1.85E-4</v>
      </c>
      <c r="I76" s="24">
        <f t="shared" si="3"/>
        <v>0.51323181000000007</v>
      </c>
    </row>
    <row r="77" spans="1:10" ht="15" customHeight="1" x14ac:dyDescent="0.25">
      <c r="A77" s="14">
        <v>8</v>
      </c>
      <c r="B77" s="102" t="s">
        <v>72</v>
      </c>
      <c r="C77" s="102"/>
      <c r="D77" s="102"/>
      <c r="E77" s="102"/>
      <c r="F77" s="102"/>
      <c r="G77" s="102"/>
      <c r="H77" s="23">
        <v>9.0789999999999996E-2</v>
      </c>
      <c r="I77" s="24">
        <f t="shared" si="3"/>
        <v>251.87197853999999</v>
      </c>
    </row>
    <row r="78" spans="1:10" s="28" customFormat="1" ht="15" customHeight="1" x14ac:dyDescent="0.25">
      <c r="A78" s="117" t="s">
        <v>73</v>
      </c>
      <c r="B78" s="117"/>
      <c r="C78" s="117"/>
      <c r="D78" s="117"/>
      <c r="E78" s="117"/>
      <c r="F78" s="117"/>
      <c r="G78" s="117"/>
      <c r="H78" s="25">
        <f>SUM(H70:H77)</f>
        <v>0.25494299999999998</v>
      </c>
      <c r="I78" s="26">
        <f>SUM(I70:I77)</f>
        <v>707.269499118</v>
      </c>
      <c r="J78" s="27"/>
    </row>
    <row r="79" spans="1:10" ht="11.25" customHeight="1" x14ac:dyDescent="0.25">
      <c r="A79" s="29" t="s">
        <v>74</v>
      </c>
      <c r="B79" s="118" t="s">
        <v>75</v>
      </c>
      <c r="C79" s="118"/>
      <c r="D79" s="118"/>
      <c r="E79" s="118"/>
      <c r="F79" s="118"/>
      <c r="G79" s="118"/>
      <c r="H79" s="118"/>
      <c r="I79" s="118"/>
    </row>
    <row r="80" spans="1:10" ht="15" customHeight="1" x14ac:dyDescent="0.25">
      <c r="A80" s="29" t="s">
        <v>76</v>
      </c>
      <c r="B80" s="135" t="s">
        <v>77</v>
      </c>
      <c r="C80" s="135"/>
      <c r="D80" s="135"/>
      <c r="E80" s="135"/>
      <c r="F80" s="135"/>
      <c r="G80" s="135"/>
      <c r="H80" s="135"/>
      <c r="I80" s="135"/>
    </row>
    <row r="81" spans="1:11" ht="33.75" customHeight="1" x14ac:dyDescent="0.25">
      <c r="A81" s="22" t="s">
        <v>78</v>
      </c>
      <c r="B81" s="126" t="s">
        <v>79</v>
      </c>
      <c r="C81" s="126"/>
      <c r="D81" s="126"/>
      <c r="E81" s="126"/>
      <c r="F81" s="126"/>
      <c r="G81" s="126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02" t="s">
        <v>80</v>
      </c>
      <c r="C82" s="102"/>
      <c r="D82" s="102"/>
      <c r="E82" s="102"/>
      <c r="F82" s="102"/>
      <c r="G82" s="102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02" t="s">
        <v>81</v>
      </c>
      <c r="C83" s="102"/>
      <c r="D83" s="102"/>
      <c r="E83" s="102"/>
      <c r="F83" s="102"/>
      <c r="G83" s="102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02" t="s">
        <v>82</v>
      </c>
      <c r="C84" s="102"/>
      <c r="D84" s="102"/>
      <c r="E84" s="102"/>
      <c r="F84" s="102"/>
      <c r="G84" s="102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17" t="s">
        <v>83</v>
      </c>
      <c r="B85" s="117"/>
      <c r="C85" s="117"/>
      <c r="D85" s="117"/>
      <c r="E85" s="117"/>
      <c r="F85" s="117"/>
      <c r="G85" s="117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26" t="s">
        <v>85</v>
      </c>
      <c r="C87" s="126"/>
      <c r="D87" s="126"/>
      <c r="E87" s="126"/>
      <c r="F87" s="126"/>
      <c r="G87" s="126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02" t="s">
        <v>86</v>
      </c>
      <c r="C88" s="102"/>
      <c r="D88" s="102"/>
      <c r="E88" s="102"/>
      <c r="F88" s="102"/>
      <c r="G88" s="102"/>
      <c r="H88" s="23">
        <f>(H66*H78)</f>
        <v>9.3819024000000015E-2</v>
      </c>
      <c r="I88" s="24">
        <f>$I$48*H88</f>
        <v>260.27517567542407</v>
      </c>
    </row>
    <row r="89" spans="1:11" s="28" customFormat="1" ht="15" customHeight="1" x14ac:dyDescent="0.25">
      <c r="A89" s="117" t="s">
        <v>87</v>
      </c>
      <c r="B89" s="117"/>
      <c r="C89" s="117"/>
      <c r="D89" s="117"/>
      <c r="E89" s="117"/>
      <c r="F89" s="117"/>
      <c r="G89" s="117"/>
      <c r="H89" s="25">
        <f>SUM(H88:H88)</f>
        <v>9.3819024000000015E-2</v>
      </c>
      <c r="I89" s="26">
        <f>I88</f>
        <v>260.27517567542407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4" t="s">
        <v>207</v>
      </c>
      <c r="B91" s="134"/>
      <c r="C91" s="134"/>
      <c r="D91" s="134"/>
      <c r="E91" s="134"/>
      <c r="F91" s="134"/>
      <c r="G91" s="134"/>
      <c r="H91" s="32">
        <f>H66+H78+H85+H89</f>
        <v>0.787922024</v>
      </c>
      <c r="I91" s="33">
        <f>I66+I78+I85+I89</f>
        <v>2185.8737649534241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26" t="s">
        <v>89</v>
      </c>
      <c r="C93" s="126"/>
      <c r="D93" s="126"/>
      <c r="E93" s="126"/>
      <c r="F93" s="126"/>
      <c r="G93" s="126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02" t="s">
        <v>24</v>
      </c>
      <c r="C94" s="102"/>
      <c r="D94" s="102"/>
      <c r="E94" s="102"/>
      <c r="F94" s="102"/>
      <c r="G94" s="102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02" t="s">
        <v>25</v>
      </c>
      <c r="C95" s="102"/>
      <c r="D95" s="102"/>
      <c r="E95" s="102"/>
      <c r="F95" s="102"/>
      <c r="G95" s="102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02" t="s">
        <v>90</v>
      </c>
      <c r="C96" s="102"/>
      <c r="D96" s="102"/>
      <c r="E96" s="102"/>
      <c r="F96" s="102"/>
      <c r="G96" s="102"/>
      <c r="H96" s="23">
        <f>I96/$I$48</f>
        <v>3.5568839741246749E-2</v>
      </c>
      <c r="I96" s="24">
        <f>I103</f>
        <v>98.676000000000002</v>
      </c>
    </row>
    <row r="97" spans="1:10" ht="15" customHeight="1" x14ac:dyDescent="0.25">
      <c r="A97" s="14">
        <v>4</v>
      </c>
      <c r="B97" s="102" t="s">
        <v>91</v>
      </c>
      <c r="C97" s="102"/>
      <c r="D97" s="102"/>
      <c r="E97" s="102"/>
      <c r="F97" s="102"/>
      <c r="G97" s="102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02" t="s">
        <v>92</v>
      </c>
      <c r="C98" s="102"/>
      <c r="D98" s="102"/>
      <c r="E98" s="102"/>
      <c r="F98" s="102"/>
      <c r="G98" s="102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17" t="s">
        <v>93</v>
      </c>
      <c r="B99" s="117"/>
      <c r="C99" s="117"/>
      <c r="D99" s="117"/>
      <c r="E99" s="117"/>
      <c r="F99" s="117"/>
      <c r="G99" s="117"/>
      <c r="H99" s="25">
        <f>SUM(H94:H98)</f>
        <v>0.2429510068754312</v>
      </c>
      <c r="I99" s="26">
        <f>SUM(I94:I98)</f>
        <v>674.00099999999998</v>
      </c>
      <c r="J99" s="34"/>
    </row>
    <row r="100" spans="1:10" ht="18" customHeight="1" x14ac:dyDescent="0.25">
      <c r="A100" s="29" t="s">
        <v>94</v>
      </c>
      <c r="B100" s="133" t="s">
        <v>95</v>
      </c>
      <c r="C100" s="133"/>
      <c r="D100" s="133"/>
      <c r="E100" s="133"/>
      <c r="F100" s="133"/>
      <c r="G100" s="133"/>
      <c r="H100" s="35"/>
      <c r="I100" s="36"/>
    </row>
    <row r="101" spans="1:10" ht="15" customHeight="1" x14ac:dyDescent="0.25">
      <c r="A101" s="119" t="s">
        <v>96</v>
      </c>
      <c r="B101" s="119"/>
      <c r="C101" s="119"/>
      <c r="D101" s="119"/>
      <c r="E101" s="119"/>
      <c r="F101" s="119"/>
      <c r="G101" s="119"/>
      <c r="H101" s="119"/>
      <c r="I101" s="119"/>
    </row>
    <row r="102" spans="1:10" ht="24" customHeight="1" x14ac:dyDescent="0.25">
      <c r="A102" s="131" t="s">
        <v>97</v>
      </c>
      <c r="B102" s="131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30">
        <f>IF(I14="Não aplicável",0,I14)</f>
        <v>7.5</v>
      </c>
      <c r="B103" s="130"/>
      <c r="C103" s="14">
        <f>IF(I15="Não aplicável",0,I15)</f>
        <v>15</v>
      </c>
      <c r="D103" s="14">
        <v>2</v>
      </c>
      <c r="E103" s="37">
        <f>A103*C103*D103</f>
        <v>225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98.676000000000002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19" t="s">
        <v>105</v>
      </c>
      <c r="B105" s="119"/>
      <c r="C105" s="119"/>
      <c r="D105" s="119"/>
      <c r="E105" s="119"/>
      <c r="F105" s="119"/>
      <c r="G105" s="119"/>
      <c r="H105" s="119"/>
      <c r="I105" s="119"/>
    </row>
    <row r="106" spans="1:10" ht="23.25" customHeight="1" x14ac:dyDescent="0.25">
      <c r="A106" s="131" t="s">
        <v>97</v>
      </c>
      <c r="B106" s="131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32">
        <f>IF(I20="Não aplicável",0,I20)</f>
        <v>0</v>
      </c>
      <c r="B107" s="132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19" t="s">
        <v>107</v>
      </c>
      <c r="B109" s="119"/>
      <c r="C109" s="119"/>
      <c r="D109" s="119"/>
      <c r="E109" s="119"/>
      <c r="F109" s="119"/>
      <c r="G109" s="119"/>
      <c r="H109" s="119"/>
      <c r="I109" s="119"/>
    </row>
    <row r="110" spans="1:10" ht="23.25" customHeight="1" x14ac:dyDescent="0.25">
      <c r="A110" s="131" t="s">
        <v>97</v>
      </c>
      <c r="B110" s="131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32">
        <f>IF(I17="Não aplicável",0,I17)</f>
        <v>30</v>
      </c>
      <c r="B111" s="132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00" t="s">
        <v>108</v>
      </c>
      <c r="B113" s="100"/>
      <c r="C113" s="100"/>
      <c r="D113" s="100"/>
      <c r="E113" s="100"/>
      <c r="F113" s="100"/>
      <c r="G113" s="100"/>
      <c r="H113" s="47">
        <f>H48+H91+H99</f>
        <v>2.0308730308754313</v>
      </c>
      <c r="I113" s="48">
        <f>I48+I91+I99</f>
        <v>5634.100764953424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01" t="s">
        <v>109</v>
      </c>
      <c r="B115" s="101"/>
      <c r="C115" s="101"/>
      <c r="D115" s="101"/>
      <c r="E115" s="101"/>
      <c r="F115" s="101"/>
      <c r="G115" s="101"/>
      <c r="H115" s="101"/>
      <c r="I115" s="101"/>
    </row>
    <row r="116" spans="1:12" ht="33.75" customHeight="1" x14ac:dyDescent="0.25">
      <c r="A116" s="22" t="s">
        <v>36</v>
      </c>
      <c r="B116" s="126" t="s">
        <v>110</v>
      </c>
      <c r="C116" s="126"/>
      <c r="D116" s="126"/>
      <c r="E116" s="126"/>
      <c r="F116" s="126"/>
      <c r="G116" s="126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02" t="s">
        <v>111</v>
      </c>
      <c r="C117" s="102"/>
      <c r="D117" s="102"/>
      <c r="E117" s="102"/>
      <c r="F117" s="102"/>
      <c r="G117" s="102"/>
      <c r="H117" s="23">
        <f t="shared" ref="H117:H122" si="4">I117/$I$128</f>
        <v>0</v>
      </c>
      <c r="I117" s="24">
        <v>0</v>
      </c>
    </row>
    <row r="118" spans="1:12" ht="15" customHeight="1" x14ac:dyDescent="0.25">
      <c r="A118" s="14">
        <v>2</v>
      </c>
      <c r="B118" s="129" t="s">
        <v>112</v>
      </c>
      <c r="C118" s="129"/>
      <c r="D118" s="129"/>
      <c r="E118" s="129"/>
      <c r="F118" s="129"/>
      <c r="G118" s="129"/>
      <c r="H118" s="23">
        <f t="shared" si="4"/>
        <v>0.1</v>
      </c>
      <c r="I118" s="24">
        <f>IF(F126=10%,G126,0)</f>
        <v>553.54247649534238</v>
      </c>
    </row>
    <row r="119" spans="1:12" ht="15" customHeight="1" x14ac:dyDescent="0.25">
      <c r="A119" s="14">
        <v>3</v>
      </c>
      <c r="B119" s="102" t="s">
        <v>113</v>
      </c>
      <c r="C119" s="102"/>
      <c r="D119" s="102"/>
      <c r="E119" s="102"/>
      <c r="F119" s="102"/>
      <c r="G119" s="102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9" t="s">
        <v>114</v>
      </c>
      <c r="C120" s="129"/>
      <c r="D120" s="129"/>
      <c r="E120" s="129"/>
      <c r="F120" s="129"/>
      <c r="G120" s="129"/>
      <c r="H120" s="23">
        <f t="shared" si="4"/>
        <v>0</v>
      </c>
      <c r="I120" s="24">
        <f>IF(F126=20%,G126,0)</f>
        <v>0</v>
      </c>
    </row>
    <row r="121" spans="1:12" ht="15" customHeight="1" x14ac:dyDescent="0.25">
      <c r="A121" s="14">
        <v>5</v>
      </c>
      <c r="B121" s="102" t="s">
        <v>115</v>
      </c>
      <c r="C121" s="102"/>
      <c r="D121" s="102"/>
      <c r="E121" s="102"/>
      <c r="F121" s="102"/>
      <c r="G121" s="102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02" t="s">
        <v>116</v>
      </c>
      <c r="C122" s="102"/>
      <c r="D122" s="102"/>
      <c r="E122" s="102"/>
      <c r="F122" s="102"/>
      <c r="G122" s="102"/>
      <c r="H122" s="23">
        <f t="shared" si="4"/>
        <v>0</v>
      </c>
      <c r="I122" s="24">
        <v>0</v>
      </c>
    </row>
    <row r="123" spans="1:12" ht="15" customHeight="1" x14ac:dyDescent="0.25">
      <c r="A123" s="117" t="s">
        <v>117</v>
      </c>
      <c r="B123" s="117"/>
      <c r="C123" s="117"/>
      <c r="D123" s="117"/>
      <c r="E123" s="117"/>
      <c r="F123" s="117"/>
      <c r="G123" s="117"/>
      <c r="H123" s="25">
        <f>H117+H118+H119+H120+H121+H122</f>
        <v>0.1</v>
      </c>
      <c r="I123" s="54">
        <f>SUM(I117:I122)</f>
        <v>553.54247649534238</v>
      </c>
      <c r="J123" s="34"/>
    </row>
    <row r="124" spans="1:12" ht="30" customHeight="1" x14ac:dyDescent="0.25">
      <c r="B124" s="118" t="s">
        <v>206</v>
      </c>
      <c r="C124" s="118"/>
      <c r="D124" s="118"/>
      <c r="E124" s="118"/>
      <c r="F124" s="118"/>
      <c r="G124" s="118"/>
      <c r="H124" s="118"/>
      <c r="I124" s="118"/>
    </row>
    <row r="125" spans="1:12" ht="5.25" customHeight="1" x14ac:dyDescent="0.25"/>
    <row r="126" spans="1:12" ht="48.75" customHeight="1" x14ac:dyDescent="0.25">
      <c r="A126" s="127" t="s">
        <v>119</v>
      </c>
      <c r="B126" s="127"/>
      <c r="C126" s="127"/>
      <c r="D126" s="127"/>
      <c r="E126" s="127"/>
      <c r="F126" s="55">
        <f>I29</f>
        <v>0.1</v>
      </c>
      <c r="G126" s="56">
        <f>I128*F126</f>
        <v>553.54247649534238</v>
      </c>
      <c r="H126" s="57" t="s">
        <v>120</v>
      </c>
      <c r="I126" s="58">
        <f>I96</f>
        <v>98.676000000000002</v>
      </c>
    </row>
    <row r="127" spans="1:12" s="61" customFormat="1" ht="16.5" customHeight="1" x14ac:dyDescent="0.25">
      <c r="A127" s="124" t="s">
        <v>121</v>
      </c>
      <c r="B127" s="124"/>
      <c r="C127" s="57" t="s">
        <v>122</v>
      </c>
      <c r="D127" s="57" t="s">
        <v>123</v>
      </c>
      <c r="E127" s="57" t="s">
        <v>124</v>
      </c>
      <c r="F127" s="57" t="s">
        <v>125</v>
      </c>
      <c r="G127" s="57" t="s">
        <v>126</v>
      </c>
      <c r="H127" s="57" t="s">
        <v>127</v>
      </c>
      <c r="I127" s="59" t="s">
        <v>128</v>
      </c>
      <c r="J127" s="60"/>
    </row>
    <row r="128" spans="1:12" ht="16.5" customHeight="1" x14ac:dyDescent="0.25">
      <c r="A128" s="125">
        <f>I48</f>
        <v>2774.2260000000001</v>
      </c>
      <c r="B128" s="125"/>
      <c r="C128" s="62">
        <f>I66</f>
        <v>1020.915168</v>
      </c>
      <c r="D128" s="62">
        <f>I78</f>
        <v>707.269499118</v>
      </c>
      <c r="E128" s="62">
        <f>I85</f>
        <v>197.41392216000003</v>
      </c>
      <c r="F128" s="62">
        <f>I89</f>
        <v>260.27517567542407</v>
      </c>
      <c r="G128" s="62">
        <f>I99</f>
        <v>674.00099999999998</v>
      </c>
      <c r="H128" s="62">
        <f>A128+C128+D128+E128+F128+G128</f>
        <v>5634.100764953424</v>
      </c>
      <c r="I128" s="62">
        <f>H128-I126</f>
        <v>5535.4247649534236</v>
      </c>
      <c r="J128" s="34"/>
    </row>
    <row r="129" spans="1:12" ht="4.5" customHeight="1" x14ac:dyDescent="0.25">
      <c r="A129" s="29"/>
      <c r="B129" s="128"/>
      <c r="C129" s="128"/>
      <c r="D129" s="128"/>
      <c r="E129" s="128"/>
      <c r="F129" s="128"/>
      <c r="G129" s="128"/>
      <c r="H129" s="128"/>
      <c r="I129" s="128"/>
    </row>
    <row r="130" spans="1:12" ht="33.75" customHeight="1" x14ac:dyDescent="0.25">
      <c r="A130" s="22" t="s">
        <v>50</v>
      </c>
      <c r="B130" s="126" t="s">
        <v>129</v>
      </c>
      <c r="C130" s="126"/>
      <c r="D130" s="126"/>
      <c r="E130" s="126"/>
      <c r="F130" s="126"/>
      <c r="G130" s="126"/>
      <c r="H130" s="22" t="s">
        <v>38</v>
      </c>
      <c r="I130" s="22" t="s">
        <v>39</v>
      </c>
    </row>
    <row r="131" spans="1:12" ht="15" customHeight="1" x14ac:dyDescent="0.25">
      <c r="A131" s="14">
        <v>1</v>
      </c>
      <c r="B131" s="102" t="s">
        <v>130</v>
      </c>
      <c r="C131" s="102"/>
      <c r="D131" s="102"/>
      <c r="E131" s="102"/>
      <c r="F131" s="102"/>
      <c r="G131" s="102"/>
      <c r="H131" s="23">
        <f>I131/$I$141</f>
        <v>1.8065460962116683E-2</v>
      </c>
      <c r="I131" s="24">
        <v>100</v>
      </c>
    </row>
    <row r="132" spans="1:12" ht="15" customHeight="1" x14ac:dyDescent="0.25">
      <c r="A132" s="14">
        <v>2</v>
      </c>
      <c r="B132" s="102" t="s">
        <v>131</v>
      </c>
      <c r="C132" s="102"/>
      <c r="D132" s="102"/>
      <c r="E132" s="102"/>
      <c r="F132" s="102"/>
      <c r="G132" s="102"/>
      <c r="H132" s="23">
        <f>I132/$I$141</f>
        <v>9.0327304810583417E-3</v>
      </c>
      <c r="I132" s="24">
        <v>50</v>
      </c>
    </row>
    <row r="133" spans="1:12" ht="34.5" customHeight="1" x14ac:dyDescent="0.25">
      <c r="A133" s="117" t="s">
        <v>200</v>
      </c>
      <c r="B133" s="117"/>
      <c r="C133" s="117"/>
      <c r="D133" s="117"/>
      <c r="E133" s="117"/>
      <c r="F133" s="117"/>
      <c r="G133" s="117"/>
      <c r="H133" s="25">
        <f>H131+H132</f>
        <v>2.7098191443175025E-2</v>
      </c>
      <c r="I133" s="26">
        <f>SUM(I131:I132)</f>
        <v>150</v>
      </c>
    </row>
    <row r="134" spans="1:12" ht="4.5" customHeight="1" x14ac:dyDescent="0.25"/>
    <row r="135" spans="1:12" ht="33.75" customHeight="1" x14ac:dyDescent="0.25">
      <c r="A135" s="22" t="s">
        <v>63</v>
      </c>
      <c r="B135" s="126" t="s">
        <v>132</v>
      </c>
      <c r="C135" s="126"/>
      <c r="D135" s="126"/>
      <c r="E135" s="126"/>
      <c r="F135" s="126"/>
      <c r="G135" s="126"/>
      <c r="H135" s="22" t="s">
        <v>38</v>
      </c>
      <c r="I135" s="22" t="s">
        <v>39</v>
      </c>
    </row>
    <row r="136" spans="1:12" ht="15" customHeight="1" x14ac:dyDescent="0.25">
      <c r="A136" s="14">
        <v>1</v>
      </c>
      <c r="B136" s="102" t="s">
        <v>132</v>
      </c>
      <c r="C136" s="102"/>
      <c r="D136" s="102"/>
      <c r="E136" s="102"/>
      <c r="F136" s="102"/>
      <c r="G136" s="102"/>
      <c r="H136" s="23">
        <f>I136/I141</f>
        <v>0.15290180855682498</v>
      </c>
      <c r="I136" s="24">
        <f>G139-I133</f>
        <v>846.37645769161622</v>
      </c>
    </row>
    <row r="137" spans="1:12" ht="35.1" customHeight="1" x14ac:dyDescent="0.25">
      <c r="A137" s="117" t="s">
        <v>199</v>
      </c>
      <c r="B137" s="117"/>
      <c r="C137" s="117"/>
      <c r="D137" s="117"/>
      <c r="E137" s="117"/>
      <c r="F137" s="117"/>
      <c r="G137" s="117"/>
      <c r="H137" s="25">
        <f>H136</f>
        <v>0.15290180855682498</v>
      </c>
      <c r="I137" s="26">
        <f>I136</f>
        <v>846.37645769161622</v>
      </c>
      <c r="J137" s="34"/>
      <c r="K137" s="34"/>
      <c r="L137" s="2"/>
    </row>
    <row r="138" spans="1:12" ht="4.5" customHeight="1" x14ac:dyDescent="0.25">
      <c r="A138" s="28"/>
      <c r="B138" s="28"/>
      <c r="C138" s="28"/>
      <c r="D138" s="28"/>
      <c r="E138" s="28"/>
      <c r="F138" s="28"/>
      <c r="G138" s="28"/>
      <c r="H138" s="35"/>
      <c r="I138" s="36"/>
    </row>
    <row r="139" spans="1:12" ht="39" customHeight="1" x14ac:dyDescent="0.25">
      <c r="A139" s="123" t="s">
        <v>133</v>
      </c>
      <c r="B139" s="123"/>
      <c r="C139" s="123"/>
      <c r="D139" s="123"/>
      <c r="E139" s="123"/>
      <c r="F139" s="55">
        <v>0.18</v>
      </c>
      <c r="G139" s="56">
        <f>I141*F139</f>
        <v>996.37645769161622</v>
      </c>
      <c r="H139" s="57" t="s">
        <v>120</v>
      </c>
      <c r="I139" s="58">
        <f>I96</f>
        <v>98.676000000000002</v>
      </c>
      <c r="L139" s="2"/>
    </row>
    <row r="140" spans="1:12" s="61" customFormat="1" ht="16.5" customHeight="1" x14ac:dyDescent="0.25">
      <c r="A140" s="124" t="s">
        <v>121</v>
      </c>
      <c r="B140" s="124"/>
      <c r="C140" s="57" t="s">
        <v>122</v>
      </c>
      <c r="D140" s="57" t="s">
        <v>123</v>
      </c>
      <c r="E140" s="57" t="s">
        <v>124</v>
      </c>
      <c r="F140" s="57" t="s">
        <v>125</v>
      </c>
      <c r="G140" s="57" t="s">
        <v>126</v>
      </c>
      <c r="H140" s="57" t="s">
        <v>127</v>
      </c>
      <c r="I140" s="59" t="s">
        <v>128</v>
      </c>
      <c r="J140" s="60"/>
      <c r="L140" s="60"/>
    </row>
    <row r="141" spans="1:12" ht="16.5" customHeight="1" x14ac:dyDescent="0.25">
      <c r="A141" s="125">
        <f>I48</f>
        <v>2774.2260000000001</v>
      </c>
      <c r="B141" s="125"/>
      <c r="C141" s="62">
        <f>I66</f>
        <v>1020.915168</v>
      </c>
      <c r="D141" s="62">
        <f>I78</f>
        <v>707.269499118</v>
      </c>
      <c r="E141" s="62">
        <f>I85</f>
        <v>197.41392216000003</v>
      </c>
      <c r="F141" s="62">
        <f>I89</f>
        <v>260.27517567542407</v>
      </c>
      <c r="G141" s="62">
        <f>I99</f>
        <v>674.00099999999998</v>
      </c>
      <c r="H141" s="62">
        <f>A141+C141+D141+E141+F141+G141</f>
        <v>5634.100764953424</v>
      </c>
      <c r="I141" s="62">
        <f>H141-I139</f>
        <v>5535.4247649534236</v>
      </c>
      <c r="J141" s="34"/>
      <c r="L141" s="2"/>
    </row>
    <row r="142" spans="1:12" ht="4.5" customHeight="1" x14ac:dyDescent="0.25"/>
    <row r="143" spans="1:12" ht="12" customHeight="1" x14ac:dyDescent="0.25">
      <c r="A143" s="100" t="s">
        <v>134</v>
      </c>
      <c r="B143" s="100"/>
      <c r="C143" s="100"/>
      <c r="D143" s="100"/>
      <c r="E143" s="100"/>
      <c r="F143" s="100"/>
      <c r="G143" s="100"/>
      <c r="H143" s="47">
        <f>H123+H133+H137</f>
        <v>0.28000000000000003</v>
      </c>
      <c r="I143" s="48">
        <f>I123+I133+I137</f>
        <v>1549.9189341869587</v>
      </c>
    </row>
    <row r="144" spans="1:12" ht="4.5" customHeight="1" x14ac:dyDescent="0.25"/>
    <row r="145" spans="1:10" ht="11.25" customHeight="1" x14ac:dyDescent="0.25">
      <c r="A145" s="101" t="s">
        <v>135</v>
      </c>
      <c r="B145" s="101"/>
      <c r="C145" s="101"/>
      <c r="D145" s="101"/>
      <c r="E145" s="101"/>
      <c r="F145" s="101"/>
      <c r="G145" s="101"/>
      <c r="H145" s="101"/>
      <c r="I145" s="101"/>
    </row>
    <row r="146" spans="1:10" ht="33.75" customHeight="1" x14ac:dyDescent="0.25">
      <c r="A146" s="22" t="s">
        <v>36</v>
      </c>
      <c r="B146" s="126" t="s">
        <v>136</v>
      </c>
      <c r="C146" s="126"/>
      <c r="D146" s="126"/>
      <c r="E146" s="126"/>
      <c r="F146" s="126"/>
      <c r="G146" s="126"/>
      <c r="H146" s="22" t="s">
        <v>38</v>
      </c>
      <c r="I146" s="22" t="s">
        <v>39</v>
      </c>
    </row>
    <row r="147" spans="1:10" ht="15" customHeight="1" x14ac:dyDescent="0.25">
      <c r="A147" s="14">
        <v>1</v>
      </c>
      <c r="B147" s="102" t="s">
        <v>137</v>
      </c>
      <c r="C147" s="102"/>
      <c r="D147" s="102"/>
      <c r="E147" s="102"/>
      <c r="F147" s="102"/>
      <c r="G147" s="102"/>
      <c r="H147" s="23">
        <f>I147/$I$113</f>
        <v>8.8785478349927543E-3</v>
      </c>
      <c r="I147" s="24">
        <f>($D$157/$E$159)*H157</f>
        <v>50.022633148808239</v>
      </c>
    </row>
    <row r="148" spans="1:10" ht="15" customHeight="1" x14ac:dyDescent="0.25">
      <c r="A148" s="14">
        <v>2</v>
      </c>
      <c r="B148" s="102" t="s">
        <v>138</v>
      </c>
      <c r="C148" s="102"/>
      <c r="D148" s="102"/>
      <c r="E148" s="102"/>
      <c r="F148" s="102"/>
      <c r="G148" s="102"/>
      <c r="H148" s="23">
        <f>I148/$I$113</f>
        <v>4.0977913084581936E-2</v>
      </c>
      <c r="I148" s="24">
        <f>($D$157/$E$159)*H158</f>
        <v>230.87369145603802</v>
      </c>
    </row>
    <row r="149" spans="1:10" ht="15" customHeight="1" x14ac:dyDescent="0.25">
      <c r="A149" s="14">
        <v>3</v>
      </c>
      <c r="B149" s="102" t="s">
        <v>14</v>
      </c>
      <c r="C149" s="102"/>
      <c r="D149" s="102"/>
      <c r="E149" s="102"/>
      <c r="F149" s="102"/>
      <c r="G149" s="102"/>
      <c r="H149" s="23">
        <f>I149/$I$113</f>
        <v>4.0977913084581936E-2</v>
      </c>
      <c r="I149" s="24">
        <f>($D$157/$E$159)*H159</f>
        <v>230.87369145603802</v>
      </c>
    </row>
    <row r="150" spans="1:10" ht="15" customHeight="1" x14ac:dyDescent="0.25">
      <c r="A150" s="14">
        <v>4</v>
      </c>
      <c r="B150" s="102" t="s">
        <v>139</v>
      </c>
      <c r="C150" s="102"/>
      <c r="D150" s="102"/>
      <c r="E150" s="102"/>
      <c r="F150" s="102"/>
      <c r="G150" s="102"/>
      <c r="H150" s="23">
        <f>I150/$I$113</f>
        <v>0</v>
      </c>
      <c r="I150" s="24">
        <f>($D$157/$E$159)*H160</f>
        <v>0</v>
      </c>
    </row>
    <row r="151" spans="1:10" ht="15" customHeight="1" x14ac:dyDescent="0.25">
      <c r="A151" s="14">
        <v>5</v>
      </c>
      <c r="B151" s="102" t="s">
        <v>140</v>
      </c>
      <c r="C151" s="102"/>
      <c r="D151" s="102"/>
      <c r="E151" s="102"/>
      <c r="F151" s="102"/>
      <c r="G151" s="102"/>
      <c r="H151" s="23">
        <f>I151/$I$113</f>
        <v>0</v>
      </c>
      <c r="I151" s="24">
        <f>($D$157/$E$159)*H161</f>
        <v>0</v>
      </c>
    </row>
    <row r="152" spans="1:10" ht="15" customHeight="1" x14ac:dyDescent="0.25">
      <c r="A152" s="117" t="s">
        <v>141</v>
      </c>
      <c r="B152" s="117"/>
      <c r="C152" s="117"/>
      <c r="D152" s="117"/>
      <c r="E152" s="117"/>
      <c r="F152" s="117"/>
      <c r="G152" s="117"/>
      <c r="H152" s="25">
        <f>H147+H148+H149+H150+H151</f>
        <v>9.0834374004156629E-2</v>
      </c>
      <c r="I152" s="26">
        <f>SUM(I147:I151)</f>
        <v>511.77001606088425</v>
      </c>
    </row>
    <row r="153" spans="1:10" ht="11.25" customHeight="1" x14ac:dyDescent="0.25">
      <c r="A153" s="29" t="s">
        <v>142</v>
      </c>
      <c r="B153" s="118" t="s">
        <v>143</v>
      </c>
      <c r="C153" s="118"/>
      <c r="D153" s="118"/>
      <c r="E153" s="118"/>
      <c r="F153" s="118"/>
      <c r="G153" s="118"/>
      <c r="H153" s="118"/>
      <c r="I153" s="118"/>
    </row>
    <row r="154" spans="1:10" ht="20.25" customHeight="1" x14ac:dyDescent="0.25">
      <c r="A154" s="29" t="s">
        <v>144</v>
      </c>
      <c r="B154" s="111" t="s">
        <v>145</v>
      </c>
      <c r="C154" s="111"/>
      <c r="D154" s="111"/>
      <c r="E154" s="111"/>
      <c r="F154" s="111"/>
      <c r="G154" s="111"/>
      <c r="H154" s="111"/>
      <c r="I154" s="111"/>
    </row>
    <row r="155" spans="1:10" ht="13.5" customHeight="1" x14ac:dyDescent="0.25">
      <c r="A155" s="119" t="s">
        <v>146</v>
      </c>
      <c r="B155" s="119"/>
      <c r="C155" s="119"/>
      <c r="D155" s="119"/>
      <c r="E155" s="119"/>
      <c r="F155" s="119"/>
      <c r="G155" s="119"/>
      <c r="H155" s="119"/>
      <c r="I155" s="119"/>
    </row>
    <row r="156" spans="1:10" ht="13.5" customHeight="1" x14ac:dyDescent="0.25">
      <c r="A156" s="120" t="s">
        <v>147</v>
      </c>
      <c r="B156" s="120"/>
      <c r="C156" s="3" t="s">
        <v>148</v>
      </c>
      <c r="D156" s="121" t="s">
        <v>149</v>
      </c>
      <c r="E156" s="121"/>
      <c r="F156" s="3" t="s">
        <v>150</v>
      </c>
      <c r="G156" s="3" t="s">
        <v>151</v>
      </c>
      <c r="H156" s="122" t="s">
        <v>152</v>
      </c>
      <c r="I156" s="122"/>
    </row>
    <row r="157" spans="1:10" ht="13.5" customHeight="1" x14ac:dyDescent="0.25">
      <c r="A157" s="114">
        <f>I113</f>
        <v>5634.100764953424</v>
      </c>
      <c r="B157" s="114"/>
      <c r="C157" s="24">
        <f>I143</f>
        <v>1549.9189341869587</v>
      </c>
      <c r="D157" s="115">
        <f>A157+C157</f>
        <v>7184.0196991403827</v>
      </c>
      <c r="E157" s="115"/>
      <c r="F157" s="14" t="s">
        <v>137</v>
      </c>
      <c r="G157" s="43">
        <v>1.6500000000000001E-2</v>
      </c>
      <c r="H157" s="108">
        <v>6.4999999999999997E-3</v>
      </c>
      <c r="I157" s="108"/>
      <c r="J157" s="34"/>
    </row>
    <row r="158" spans="1:10" ht="13.5" customHeight="1" x14ac:dyDescent="0.25">
      <c r="A158" s="102" t="s">
        <v>153</v>
      </c>
      <c r="B158" s="102"/>
      <c r="C158" s="14">
        <v>1</v>
      </c>
      <c r="D158" s="63">
        <f>G162/1</f>
        <v>0.1225</v>
      </c>
      <c r="E158" s="64">
        <f>C158-D158</f>
        <v>0.87749999999999995</v>
      </c>
      <c r="F158" s="14" t="s">
        <v>138</v>
      </c>
      <c r="G158" s="43">
        <v>7.5999999999999998E-2</v>
      </c>
      <c r="H158" s="108">
        <v>0.03</v>
      </c>
      <c r="I158" s="108"/>
    </row>
    <row r="159" spans="1:10" ht="13.5" customHeight="1" x14ac:dyDescent="0.25">
      <c r="A159" s="116" t="s">
        <v>154</v>
      </c>
      <c r="B159" s="116"/>
      <c r="C159" s="14">
        <v>1</v>
      </c>
      <c r="D159" s="63">
        <f>H162</f>
        <v>6.6500000000000004E-2</v>
      </c>
      <c r="E159" s="65">
        <f>C159-D159</f>
        <v>0.9335</v>
      </c>
      <c r="F159" s="14" t="s">
        <v>14</v>
      </c>
      <c r="G159" s="43">
        <f>I11</f>
        <v>0.03</v>
      </c>
      <c r="H159" s="108">
        <f>I11</f>
        <v>0.03</v>
      </c>
      <c r="I159" s="108"/>
    </row>
    <row r="160" spans="1:10" ht="13.5" customHeight="1" x14ac:dyDescent="0.25">
      <c r="A160" s="116" t="s">
        <v>155</v>
      </c>
      <c r="B160" s="116"/>
      <c r="C160" s="14">
        <v>1</v>
      </c>
      <c r="D160" s="66">
        <v>0.09</v>
      </c>
      <c r="E160" s="67">
        <f>C160-D160</f>
        <v>0.91</v>
      </c>
      <c r="F160" s="14" t="s">
        <v>156</v>
      </c>
      <c r="G160" s="43">
        <v>0</v>
      </c>
      <c r="H160" s="108">
        <v>0</v>
      </c>
      <c r="I160" s="108"/>
    </row>
    <row r="161" spans="1:10" ht="13.5" customHeight="1" x14ac:dyDescent="0.25">
      <c r="A161" s="107" t="s">
        <v>157</v>
      </c>
      <c r="B161" s="107" t="s">
        <v>158</v>
      </c>
      <c r="C161" s="107"/>
      <c r="D161" s="107"/>
      <c r="E161" s="107"/>
      <c r="F161" s="12" t="s">
        <v>159</v>
      </c>
      <c r="G161" s="43">
        <v>0</v>
      </c>
      <c r="H161" s="108">
        <v>0</v>
      </c>
      <c r="I161" s="108"/>
    </row>
    <row r="162" spans="1:10" ht="18" customHeight="1" x14ac:dyDescent="0.25">
      <c r="A162" s="107"/>
      <c r="B162" s="107"/>
      <c r="C162" s="107"/>
      <c r="D162" s="107"/>
      <c r="E162" s="107"/>
      <c r="F162" s="3" t="s">
        <v>160</v>
      </c>
      <c r="G162" s="68">
        <f>SUM(G157:G161)</f>
        <v>0.1225</v>
      </c>
      <c r="H162" s="109">
        <f>SUM(H157:I161)</f>
        <v>6.6500000000000004E-2</v>
      </c>
      <c r="I162" s="109"/>
    </row>
    <row r="163" spans="1:10" ht="48.75" customHeight="1" x14ac:dyDescent="0.25">
      <c r="A163" s="110" t="s">
        <v>161</v>
      </c>
      <c r="B163" s="110"/>
      <c r="C163" s="110"/>
      <c r="D163" s="110"/>
      <c r="E163" s="110"/>
      <c r="F163" s="110"/>
      <c r="G163" s="110"/>
      <c r="H163" s="110"/>
      <c r="I163" s="110"/>
    </row>
    <row r="164" spans="1:10" ht="12" customHeight="1" x14ac:dyDescent="0.25">
      <c r="A164" s="29" t="s">
        <v>162</v>
      </c>
      <c r="B164" s="111" t="s">
        <v>163</v>
      </c>
      <c r="C164" s="111"/>
      <c r="D164" s="111"/>
      <c r="E164" s="111"/>
      <c r="F164" s="111"/>
      <c r="G164" s="111"/>
      <c r="H164" s="111"/>
      <c r="I164" s="111"/>
    </row>
    <row r="165" spans="1:10" ht="4.5" customHeight="1" x14ac:dyDescent="0.25">
      <c r="A165" s="69"/>
      <c r="B165" s="112"/>
      <c r="C165" s="112"/>
      <c r="D165" s="112"/>
      <c r="E165" s="112"/>
      <c r="F165" s="112"/>
      <c r="G165" s="112"/>
      <c r="H165" s="112"/>
      <c r="I165" s="112"/>
    </row>
    <row r="166" spans="1:10" ht="12" customHeight="1" x14ac:dyDescent="0.25">
      <c r="A166" s="100" t="s">
        <v>164</v>
      </c>
      <c r="B166" s="100"/>
      <c r="C166" s="100"/>
      <c r="D166" s="100"/>
      <c r="E166" s="100"/>
      <c r="F166" s="100"/>
      <c r="G166" s="100"/>
      <c r="H166" s="47">
        <f>H152</f>
        <v>9.0834374004156629E-2</v>
      </c>
      <c r="I166" s="48">
        <f>I152</f>
        <v>511.77001606088425</v>
      </c>
    </row>
    <row r="167" spans="1:10" ht="4.5" customHeight="1" x14ac:dyDescent="0.25"/>
    <row r="168" spans="1:10" ht="11.25" customHeight="1" x14ac:dyDescent="0.25">
      <c r="A168" s="113" t="s">
        <v>165</v>
      </c>
      <c r="B168" s="113"/>
      <c r="C168" s="113"/>
      <c r="D168" s="113"/>
      <c r="E168" s="113"/>
      <c r="F168" s="113"/>
      <c r="G168" s="113"/>
      <c r="H168" s="113"/>
      <c r="I168" s="113"/>
    </row>
    <row r="169" spans="1:10" ht="11.25" customHeight="1" x14ac:dyDescent="0.25">
      <c r="A169" s="101" t="s">
        <v>35</v>
      </c>
      <c r="B169" s="101"/>
      <c r="C169" s="101"/>
      <c r="D169" s="101"/>
      <c r="E169" s="101"/>
      <c r="F169" s="101"/>
      <c r="G169" s="101"/>
      <c r="H169" s="101"/>
      <c r="I169" s="101"/>
    </row>
    <row r="170" spans="1:10" ht="15" customHeight="1" x14ac:dyDescent="0.25">
      <c r="A170" s="14">
        <v>1</v>
      </c>
      <c r="B170" s="102" t="s">
        <v>166</v>
      </c>
      <c r="C170" s="102"/>
      <c r="D170" s="102"/>
      <c r="E170" s="102"/>
      <c r="F170" s="102"/>
      <c r="G170" s="102"/>
      <c r="H170" s="23">
        <f>I170/$G$191</f>
        <v>0.36048620124327896</v>
      </c>
      <c r="I170" s="70">
        <f>I48</f>
        <v>2774.2260000000001</v>
      </c>
    </row>
    <row r="171" spans="1:10" ht="15" customHeight="1" x14ac:dyDescent="0.25">
      <c r="A171" s="14">
        <v>2</v>
      </c>
      <c r="B171" s="102" t="s">
        <v>167</v>
      </c>
      <c r="C171" s="102"/>
      <c r="D171" s="102"/>
      <c r="E171" s="102"/>
      <c r="F171" s="102"/>
      <c r="G171" s="102"/>
      <c r="H171" s="23">
        <f t="shared" ref="H171:H172" si="5">I171/$G$191</f>
        <v>0.28403501730767566</v>
      </c>
      <c r="I171" s="70">
        <f>I66+I78+I85+I89</f>
        <v>2185.8737649534241</v>
      </c>
    </row>
    <row r="172" spans="1:10" ht="15" customHeight="1" x14ac:dyDescent="0.25">
      <c r="A172" s="14">
        <v>3</v>
      </c>
      <c r="B172" s="102" t="s">
        <v>168</v>
      </c>
      <c r="C172" s="102"/>
      <c r="D172" s="102"/>
      <c r="E172" s="102"/>
      <c r="F172" s="102"/>
      <c r="G172" s="102"/>
      <c r="H172" s="23">
        <f t="shared" si="5"/>
        <v>8.7580485556753934E-2</v>
      </c>
      <c r="I172" s="70">
        <f>I99</f>
        <v>674.00099999999998</v>
      </c>
    </row>
    <row r="173" spans="1:10" s="28" customFormat="1" ht="15" customHeight="1" x14ac:dyDescent="0.25">
      <c r="A173" s="100" t="s">
        <v>169</v>
      </c>
      <c r="B173" s="100"/>
      <c r="C173" s="100"/>
      <c r="D173" s="100"/>
      <c r="E173" s="100"/>
      <c r="F173" s="100"/>
      <c r="G173" s="100"/>
      <c r="H173" s="47">
        <f>H170+H171+H172</f>
        <v>0.73210170410770847</v>
      </c>
      <c r="I173" s="48">
        <f>SUM(I170:I172)</f>
        <v>5634.100764953424</v>
      </c>
      <c r="J173" s="35"/>
    </row>
    <row r="174" spans="1:10" ht="4.5" customHeight="1" x14ac:dyDescent="0.25"/>
    <row r="175" spans="1:10" ht="11.25" customHeight="1" x14ac:dyDescent="0.25">
      <c r="A175" s="101" t="s">
        <v>109</v>
      </c>
      <c r="B175" s="101"/>
      <c r="C175" s="101"/>
      <c r="D175" s="101"/>
      <c r="E175" s="101"/>
      <c r="F175" s="101"/>
      <c r="G175" s="101"/>
      <c r="H175" s="101"/>
      <c r="I175" s="101"/>
    </row>
    <row r="176" spans="1:10" ht="15" customHeight="1" x14ac:dyDescent="0.25">
      <c r="A176" s="14">
        <v>1</v>
      </c>
      <c r="B176" s="102" t="s">
        <v>170</v>
      </c>
      <c r="C176" s="102"/>
      <c r="D176" s="102"/>
      <c r="E176" s="102"/>
      <c r="F176" s="102"/>
      <c r="G176" s="102"/>
      <c r="H176" s="23">
        <f t="shared" ref="H176:H178" si="6">I176/$G$191</f>
        <v>7.1927962818675542E-2</v>
      </c>
      <c r="I176" s="24">
        <f>I123</f>
        <v>553.54247649534238</v>
      </c>
    </row>
    <row r="177" spans="1:11" ht="15" customHeight="1" x14ac:dyDescent="0.25">
      <c r="A177" s="14">
        <v>2</v>
      </c>
      <c r="B177" s="102" t="s">
        <v>171</v>
      </c>
      <c r="C177" s="102"/>
      <c r="D177" s="102"/>
      <c r="E177" s="102"/>
      <c r="F177" s="102"/>
      <c r="G177" s="102"/>
      <c r="H177" s="23">
        <f t="shared" si="6"/>
        <v>1.9491177065780452E-2</v>
      </c>
      <c r="I177" s="24">
        <f>I133</f>
        <v>150</v>
      </c>
    </row>
    <row r="178" spans="1:11" ht="15" customHeight="1" x14ac:dyDescent="0.25">
      <c r="A178" s="14">
        <v>3</v>
      </c>
      <c r="B178" s="102" t="s">
        <v>172</v>
      </c>
      <c r="C178" s="102"/>
      <c r="D178" s="102"/>
      <c r="E178" s="102"/>
      <c r="F178" s="102"/>
      <c r="G178" s="102"/>
      <c r="H178" s="23">
        <f t="shared" si="6"/>
        <v>0.10997915600783553</v>
      </c>
      <c r="I178" s="24">
        <f>I137</f>
        <v>846.37645769161622</v>
      </c>
    </row>
    <row r="179" spans="1:11" ht="15" customHeight="1" x14ac:dyDescent="0.25">
      <c r="A179" s="100" t="s">
        <v>173</v>
      </c>
      <c r="B179" s="100"/>
      <c r="C179" s="100"/>
      <c r="D179" s="100"/>
      <c r="E179" s="100"/>
      <c r="F179" s="100"/>
      <c r="G179" s="100"/>
      <c r="H179" s="47">
        <f>H176+H177+H178</f>
        <v>0.20139829589229152</v>
      </c>
      <c r="I179" s="48">
        <f>I176+I177+I178</f>
        <v>1549.9189341869587</v>
      </c>
    </row>
    <row r="180" spans="1:11" ht="4.5" customHeight="1" x14ac:dyDescent="0.25"/>
    <row r="181" spans="1:11" ht="11.25" customHeight="1" x14ac:dyDescent="0.25">
      <c r="A181" s="101" t="s">
        <v>135</v>
      </c>
      <c r="B181" s="101"/>
      <c r="C181" s="101"/>
      <c r="D181" s="101"/>
      <c r="E181" s="101"/>
      <c r="F181" s="101"/>
      <c r="G181" s="101"/>
      <c r="H181" s="101"/>
      <c r="I181" s="101"/>
    </row>
    <row r="182" spans="1:11" ht="15" customHeight="1" x14ac:dyDescent="0.25">
      <c r="A182" s="14">
        <v>1</v>
      </c>
      <c r="B182" s="102" t="s">
        <v>174</v>
      </c>
      <c r="C182" s="102"/>
      <c r="D182" s="102"/>
      <c r="E182" s="102"/>
      <c r="F182" s="102"/>
      <c r="G182" s="102"/>
      <c r="H182" s="23">
        <f>I182/$G$191</f>
        <v>6.6500000000000004E-2</v>
      </c>
      <c r="I182" s="24">
        <f>I152</f>
        <v>511.77001606088425</v>
      </c>
    </row>
    <row r="183" spans="1:11" ht="15" customHeight="1" x14ac:dyDescent="0.25">
      <c r="A183" s="100" t="s">
        <v>175</v>
      </c>
      <c r="B183" s="100"/>
      <c r="C183" s="100"/>
      <c r="D183" s="100"/>
      <c r="E183" s="100"/>
      <c r="F183" s="100"/>
      <c r="G183" s="100"/>
      <c r="H183" s="47">
        <f>H182</f>
        <v>6.6500000000000004E-2</v>
      </c>
      <c r="I183" s="48">
        <f>I152</f>
        <v>511.77001606088425</v>
      </c>
      <c r="K183" s="41"/>
    </row>
    <row r="184" spans="1:11" ht="4.5" customHeight="1" x14ac:dyDescent="0.25"/>
    <row r="185" spans="1:11" ht="11.25" customHeight="1" x14ac:dyDescent="0.25">
      <c r="A185" s="103" t="s">
        <v>214</v>
      </c>
      <c r="B185" s="103"/>
      <c r="C185" s="103"/>
      <c r="D185" s="103"/>
      <c r="E185" s="103"/>
      <c r="F185" s="103"/>
      <c r="G185" s="103"/>
      <c r="H185" s="103"/>
      <c r="I185" s="103"/>
    </row>
    <row r="186" spans="1:11" ht="4.9000000000000004" customHeight="1" x14ac:dyDescent="0.25">
      <c r="A186" s="93"/>
      <c r="B186" s="93"/>
      <c r="C186" s="93"/>
      <c r="D186" s="93"/>
      <c r="E186" s="93"/>
      <c r="F186" s="93"/>
      <c r="G186" s="93"/>
      <c r="H186" s="93"/>
      <c r="I186" s="93"/>
    </row>
    <row r="187" spans="1:11" ht="63.75" customHeight="1" x14ac:dyDescent="0.25">
      <c r="A187" s="103" t="s">
        <v>215</v>
      </c>
      <c r="B187" s="103"/>
      <c r="C187" s="103"/>
      <c r="D187" s="103"/>
      <c r="E187" s="103"/>
      <c r="F187" s="103"/>
      <c r="G187" s="104" t="s">
        <v>219</v>
      </c>
      <c r="H187" s="105"/>
      <c r="I187" s="106"/>
    </row>
    <row r="188" spans="1:11" ht="11.25" customHeight="1" x14ac:dyDescent="0.25">
      <c r="A188" s="103"/>
      <c r="B188" s="103"/>
      <c r="C188" s="103"/>
      <c r="D188" s="103"/>
      <c r="E188" s="103"/>
      <c r="F188" s="103"/>
      <c r="G188" s="91"/>
      <c r="H188" s="92"/>
      <c r="I188" s="92">
        <f>((H70+H76+H77+H82+H83+H84)+((H70+H76+H77+H82+H83+H84)*H66))*I48*H191</f>
        <v>2136.2773731848642</v>
      </c>
    </row>
    <row r="189" spans="1:11" ht="4.9000000000000004" customHeight="1" x14ac:dyDescent="0.25">
      <c r="A189" s="93"/>
      <c r="B189" s="93"/>
      <c r="C189" s="93"/>
      <c r="D189" s="93"/>
      <c r="E189" s="93"/>
      <c r="F189" s="93"/>
      <c r="G189" s="93"/>
      <c r="H189" s="93"/>
      <c r="I189" s="93"/>
    </row>
    <row r="190" spans="1:11" ht="35.450000000000003" customHeight="1" x14ac:dyDescent="0.25">
      <c r="A190" s="94" t="s">
        <v>216</v>
      </c>
      <c r="B190" s="95"/>
      <c r="C190" s="95"/>
      <c r="D190" s="95"/>
      <c r="E190" s="95"/>
      <c r="F190" s="96"/>
      <c r="G190" s="86" t="s">
        <v>176</v>
      </c>
      <c r="H190" s="86" t="s">
        <v>177</v>
      </c>
      <c r="I190" s="86" t="s">
        <v>178</v>
      </c>
    </row>
    <row r="191" spans="1:11" ht="14.45" customHeight="1" x14ac:dyDescent="0.25">
      <c r="A191" s="97"/>
      <c r="B191" s="98"/>
      <c r="C191" s="98"/>
      <c r="D191" s="98"/>
      <c r="E191" s="98"/>
      <c r="F191" s="99"/>
      <c r="G191" s="87">
        <f>I173+I179+I183</f>
        <v>7695.7897152012665</v>
      </c>
      <c r="H191" s="88">
        <f>IF(D6="12x36",2,1)</f>
        <v>2</v>
      </c>
      <c r="I191" s="89">
        <f>G191*H191</f>
        <v>15391.579430402533</v>
      </c>
    </row>
  </sheetData>
  <mergeCells count="179">
    <mergeCell ref="A187:F188"/>
    <mergeCell ref="G187:I187"/>
    <mergeCell ref="A189:I189"/>
    <mergeCell ref="A190:F191"/>
    <mergeCell ref="A179:G179"/>
    <mergeCell ref="A181:I181"/>
    <mergeCell ref="B182:G182"/>
    <mergeCell ref="A183:G183"/>
    <mergeCell ref="A185:I185"/>
    <mergeCell ref="A186:I186"/>
    <mergeCell ref="B172:G172"/>
    <mergeCell ref="A173:G173"/>
    <mergeCell ref="A175:I175"/>
    <mergeCell ref="B176:G176"/>
    <mergeCell ref="B177:G177"/>
    <mergeCell ref="B178:G178"/>
    <mergeCell ref="B165:I165"/>
    <mergeCell ref="A166:G166"/>
    <mergeCell ref="A168:I168"/>
    <mergeCell ref="A169:I169"/>
    <mergeCell ref="B170:G170"/>
    <mergeCell ref="B171:G171"/>
    <mergeCell ref="A161:A162"/>
    <mergeCell ref="B161:E162"/>
    <mergeCell ref="H161:I161"/>
    <mergeCell ref="H162:I162"/>
    <mergeCell ref="A163:I163"/>
    <mergeCell ref="B164:I164"/>
    <mergeCell ref="A158:B158"/>
    <mergeCell ref="H158:I158"/>
    <mergeCell ref="A159:B159"/>
    <mergeCell ref="H159:I159"/>
    <mergeCell ref="A160:B160"/>
    <mergeCell ref="H160:I160"/>
    <mergeCell ref="A155:I155"/>
    <mergeCell ref="A156:B156"/>
    <mergeCell ref="D156:E156"/>
    <mergeCell ref="H156:I156"/>
    <mergeCell ref="A157:B157"/>
    <mergeCell ref="D157:E157"/>
    <mergeCell ref="H157:I157"/>
    <mergeCell ref="B149:G149"/>
    <mergeCell ref="B150:G150"/>
    <mergeCell ref="B151:G151"/>
    <mergeCell ref="A152:G152"/>
    <mergeCell ref="B153:I153"/>
    <mergeCell ref="B154:I154"/>
    <mergeCell ref="A141:B141"/>
    <mergeCell ref="A143:G143"/>
    <mergeCell ref="A145:I145"/>
    <mergeCell ref="B146:G146"/>
    <mergeCell ref="B147:G147"/>
    <mergeCell ref="B148:G148"/>
    <mergeCell ref="A133:G133"/>
    <mergeCell ref="B135:G135"/>
    <mergeCell ref="B136:G136"/>
    <mergeCell ref="A137:G137"/>
    <mergeCell ref="A139:E139"/>
    <mergeCell ref="A140:B140"/>
    <mergeCell ref="A127:B127"/>
    <mergeCell ref="A128:B128"/>
    <mergeCell ref="B129:I129"/>
    <mergeCell ref="B130:G130"/>
    <mergeCell ref="B131:G131"/>
    <mergeCell ref="B132:G132"/>
    <mergeCell ref="B120:G120"/>
    <mergeCell ref="B121:G121"/>
    <mergeCell ref="B122:G122"/>
    <mergeCell ref="A123:G123"/>
    <mergeCell ref="B124:I124"/>
    <mergeCell ref="A126:E126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B2377-F599-423F-8B62-61A93EA40085}">
  <dimension ref="A1:L191"/>
  <sheetViews>
    <sheetView view="pageBreakPreview" topLeftCell="A179" zoomScale="130" zoomScaleNormal="130" zoomScalePageLayoutView="130" workbookViewId="0">
      <selection activeCell="A14" sqref="A14:F16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K1" s="4"/>
    </row>
    <row r="2" spans="1:11" ht="22.5" customHeight="1" x14ac:dyDescent="0.25">
      <c r="A2" s="120" t="s">
        <v>1</v>
      </c>
      <c r="B2" s="120"/>
      <c r="C2" s="150" t="s">
        <v>227</v>
      </c>
      <c r="D2" s="150"/>
      <c r="E2" s="151" t="s">
        <v>2</v>
      </c>
      <c r="F2" s="151"/>
      <c r="G2" s="151"/>
      <c r="H2" s="151"/>
      <c r="I2" s="151"/>
    </row>
    <row r="3" spans="1:11" ht="11.25" customHeight="1" x14ac:dyDescent="0.25">
      <c r="A3" s="120" t="s">
        <v>3</v>
      </c>
      <c r="B3" s="12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9" t="s">
        <v>5</v>
      </c>
      <c r="B5" s="129"/>
      <c r="C5" s="129"/>
      <c r="D5" s="152" t="s">
        <v>221</v>
      </c>
      <c r="E5" s="152"/>
      <c r="F5" s="152"/>
      <c r="G5" s="153" t="str">
        <f>IF(D6="12x36","Regime de trabalho:","Quantidade de HORAS/MÊS")</f>
        <v>Regime de trabalho:</v>
      </c>
      <c r="H5" s="153"/>
      <c r="I5" s="154" t="str">
        <f>IF(D6="12x36",D6,5*D6)</f>
        <v>12X36</v>
      </c>
    </row>
    <row r="6" spans="1:11" ht="18.75" customHeight="1" x14ac:dyDescent="0.25">
      <c r="A6" s="129" t="str">
        <f>IF(D6="12x36","Regime de trabalho:","Regime de trabalho (horas semanais):")</f>
        <v>Regime de trabalho:</v>
      </c>
      <c r="B6" s="129"/>
      <c r="C6" s="129"/>
      <c r="D6" s="129" t="s">
        <v>222</v>
      </c>
      <c r="E6" s="129"/>
      <c r="F6" s="129"/>
      <c r="G6" s="153"/>
      <c r="H6" s="153"/>
      <c r="I6" s="154"/>
    </row>
    <row r="7" spans="1:11" ht="22.5" customHeight="1" x14ac:dyDescent="0.25">
      <c r="A7" s="129" t="s">
        <v>6</v>
      </c>
      <c r="B7" s="129"/>
      <c r="C7" s="129"/>
      <c r="D7" s="102" t="s">
        <v>223</v>
      </c>
      <c r="E7" s="102"/>
      <c r="F7" s="102"/>
      <c r="G7" s="148" t="s">
        <v>7</v>
      </c>
      <c r="H7" s="148"/>
      <c r="I7" s="149" t="s">
        <v>8</v>
      </c>
    </row>
    <row r="8" spans="1:11" ht="22.5" customHeight="1" x14ac:dyDescent="0.25">
      <c r="A8" s="129" t="s">
        <v>9</v>
      </c>
      <c r="B8" s="129"/>
      <c r="C8" s="129"/>
      <c r="D8" s="102" t="s">
        <v>17</v>
      </c>
      <c r="E8" s="102"/>
      <c r="F8" s="102"/>
      <c r="G8" s="148"/>
      <c r="H8" s="148"/>
      <c r="I8" s="149"/>
    </row>
    <row r="9" spans="1:11" ht="24.75" customHeight="1" x14ac:dyDescent="0.25">
      <c r="A9" s="129" t="s">
        <v>10</v>
      </c>
      <c r="B9" s="129"/>
      <c r="C9" s="129"/>
      <c r="D9" s="129" t="s">
        <v>230</v>
      </c>
      <c r="E9" s="129"/>
      <c r="F9" s="129"/>
      <c r="G9" s="148" t="s">
        <v>11</v>
      </c>
      <c r="H9" s="148"/>
      <c r="I9" s="9">
        <v>0.3</v>
      </c>
    </row>
    <row r="10" spans="1:11" ht="32.25" customHeight="1" x14ac:dyDescent="0.25">
      <c r="A10" s="145" t="s">
        <v>12</v>
      </c>
      <c r="B10" s="145"/>
      <c r="C10" s="145"/>
      <c r="D10" s="145"/>
      <c r="E10" s="145"/>
      <c r="F10" s="145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46" t="s">
        <v>14</v>
      </c>
      <c r="B11" s="146"/>
      <c r="C11" s="146"/>
      <c r="D11" s="146"/>
      <c r="E11" s="146"/>
      <c r="F11" s="146"/>
      <c r="G11" s="10" t="str">
        <f>D9</f>
        <v xml:space="preserve">Cachoeira do Sul </v>
      </c>
      <c r="H11" s="10" t="s">
        <v>15</v>
      </c>
      <c r="I11" s="13">
        <v>0.03</v>
      </c>
    </row>
    <row r="12" spans="1:11" ht="26.25" customHeight="1" x14ac:dyDescent="0.25">
      <c r="A12" s="131" t="s">
        <v>16</v>
      </c>
      <c r="B12" s="131"/>
      <c r="C12" s="131"/>
      <c r="D12" s="131"/>
      <c r="E12" s="131"/>
      <c r="F12" s="131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31" t="s">
        <v>19</v>
      </c>
      <c r="B13" s="131"/>
      <c r="C13" s="131"/>
      <c r="D13" s="131"/>
      <c r="E13" s="131"/>
      <c r="F13" s="131"/>
      <c r="G13" s="10"/>
      <c r="H13" s="10"/>
      <c r="I13" s="15">
        <v>15</v>
      </c>
    </row>
    <row r="14" spans="1:11" ht="15" customHeight="1" x14ac:dyDescent="0.25">
      <c r="A14" s="146" t="s">
        <v>20</v>
      </c>
      <c r="B14" s="146"/>
      <c r="C14" s="146"/>
      <c r="D14" s="146"/>
      <c r="E14" s="146"/>
      <c r="F14" s="146"/>
      <c r="G14" s="147" t="s">
        <v>17</v>
      </c>
      <c r="H14" s="10" t="s">
        <v>21</v>
      </c>
      <c r="I14" s="11">
        <v>7.5</v>
      </c>
    </row>
    <row r="15" spans="1:11" x14ac:dyDescent="0.25">
      <c r="A15" s="146"/>
      <c r="B15" s="146"/>
      <c r="C15" s="146"/>
      <c r="D15" s="146"/>
      <c r="E15" s="146"/>
      <c r="F15" s="146"/>
      <c r="G15" s="147"/>
      <c r="H15" s="10" t="s">
        <v>22</v>
      </c>
      <c r="I15" s="15">
        <f>I13</f>
        <v>15</v>
      </c>
    </row>
    <row r="16" spans="1:11" x14ac:dyDescent="0.25">
      <c r="A16" s="146"/>
      <c r="B16" s="146"/>
      <c r="C16" s="146"/>
      <c r="D16" s="146"/>
      <c r="E16" s="146"/>
      <c r="F16" s="146"/>
      <c r="G16" s="147"/>
      <c r="H16" s="10" t="s">
        <v>23</v>
      </c>
      <c r="I16" s="9">
        <v>0.06</v>
      </c>
    </row>
    <row r="17" spans="1:10" ht="11.25" customHeight="1" x14ac:dyDescent="0.25">
      <c r="A17" s="146" t="s">
        <v>179</v>
      </c>
      <c r="B17" s="146"/>
      <c r="C17" s="146"/>
      <c r="D17" s="146"/>
      <c r="E17" s="146"/>
      <c r="F17" s="146"/>
      <c r="G17" s="147" t="s">
        <v>17</v>
      </c>
      <c r="H17" s="10" t="s">
        <v>21</v>
      </c>
      <c r="I17" s="11">
        <v>30</v>
      </c>
    </row>
    <row r="18" spans="1:10" ht="11.25" customHeight="1" x14ac:dyDescent="0.25">
      <c r="A18" s="146"/>
      <c r="B18" s="146"/>
      <c r="C18" s="146"/>
      <c r="D18" s="146"/>
      <c r="E18" s="146"/>
      <c r="F18" s="146"/>
      <c r="G18" s="147"/>
      <c r="H18" s="10" t="s">
        <v>22</v>
      </c>
      <c r="I18" s="15">
        <v>15</v>
      </c>
    </row>
    <row r="19" spans="1:10" x14ac:dyDescent="0.25">
      <c r="A19" s="146"/>
      <c r="B19" s="146"/>
      <c r="C19" s="146"/>
      <c r="D19" s="146"/>
      <c r="E19" s="146"/>
      <c r="F19" s="146"/>
      <c r="G19" s="147"/>
      <c r="H19" s="10" t="s">
        <v>23</v>
      </c>
      <c r="I19" s="9">
        <v>0.2</v>
      </c>
    </row>
    <row r="20" spans="1:10" ht="11.25" customHeight="1" x14ac:dyDescent="0.25">
      <c r="A20" s="146" t="s">
        <v>25</v>
      </c>
      <c r="B20" s="146"/>
      <c r="C20" s="146"/>
      <c r="D20" s="146"/>
      <c r="E20" s="146"/>
      <c r="F20" s="146"/>
      <c r="G20" s="147" t="s">
        <v>17</v>
      </c>
      <c r="H20" s="10" t="s">
        <v>21</v>
      </c>
      <c r="I20" s="11" t="s">
        <v>8</v>
      </c>
    </row>
    <row r="21" spans="1:10" x14ac:dyDescent="0.25">
      <c r="A21" s="146"/>
      <c r="B21" s="146"/>
      <c r="C21" s="146"/>
      <c r="D21" s="146"/>
      <c r="E21" s="146"/>
      <c r="F21" s="146"/>
      <c r="G21" s="147"/>
      <c r="H21" s="10" t="s">
        <v>22</v>
      </c>
      <c r="I21" s="15" t="s">
        <v>8</v>
      </c>
    </row>
    <row r="22" spans="1:10" x14ac:dyDescent="0.25">
      <c r="A22" s="146"/>
      <c r="B22" s="146"/>
      <c r="C22" s="146"/>
      <c r="D22" s="146"/>
      <c r="E22" s="146"/>
      <c r="F22" s="146"/>
      <c r="G22" s="147"/>
      <c r="H22" s="10" t="s">
        <v>23</v>
      </c>
      <c r="I22" s="9" t="s">
        <v>8</v>
      </c>
    </row>
    <row r="23" spans="1:10" ht="36" customHeight="1" x14ac:dyDescent="0.25">
      <c r="A23" s="141" t="s">
        <v>205</v>
      </c>
      <c r="B23" s="141"/>
      <c r="C23" s="141"/>
      <c r="D23" s="141"/>
      <c r="E23" s="141"/>
      <c r="F23" s="141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46" t="s">
        <v>27</v>
      </c>
      <c r="B24" s="162"/>
      <c r="C24" s="162"/>
      <c r="D24" s="162"/>
      <c r="E24" s="162"/>
      <c r="F24" s="163"/>
      <c r="G24" s="16"/>
      <c r="H24" s="16" t="s">
        <v>28</v>
      </c>
      <c r="I24" s="18" t="s">
        <v>8</v>
      </c>
    </row>
    <row r="25" spans="1:10" ht="36" customHeight="1" x14ac:dyDescent="0.25">
      <c r="A25" s="146" t="s">
        <v>29</v>
      </c>
      <c r="B25" s="162"/>
      <c r="C25" s="162"/>
      <c r="D25" s="162"/>
      <c r="E25" s="162"/>
      <c r="F25" s="163"/>
      <c r="G25" s="10"/>
      <c r="H25" s="10" t="s">
        <v>18</v>
      </c>
      <c r="I25" s="11" t="s">
        <v>8</v>
      </c>
    </row>
    <row r="26" spans="1:10" ht="15" customHeight="1" x14ac:dyDescent="0.25">
      <c r="A26" s="141" t="s">
        <v>30</v>
      </c>
      <c r="B26" s="142"/>
      <c r="C26" s="142"/>
      <c r="D26" s="142"/>
      <c r="E26" s="142"/>
      <c r="F26" s="164"/>
      <c r="G26" s="16"/>
      <c r="H26" s="19" t="s">
        <v>31</v>
      </c>
      <c r="I26" s="20" t="s">
        <v>8</v>
      </c>
    </row>
    <row r="27" spans="1:10" ht="15" customHeight="1" x14ac:dyDescent="0.25">
      <c r="A27" s="145"/>
      <c r="B27" s="144"/>
      <c r="C27" s="144"/>
      <c r="D27" s="144"/>
      <c r="E27" s="144"/>
      <c r="F27" s="165"/>
      <c r="G27" s="16"/>
      <c r="H27" s="21" t="s">
        <v>32</v>
      </c>
      <c r="I27" s="9" t="s">
        <v>8</v>
      </c>
    </row>
    <row r="28" spans="1:10" ht="26.25" customHeight="1" x14ac:dyDescent="0.25">
      <c r="A28" s="146" t="s">
        <v>33</v>
      </c>
      <c r="B28" s="162"/>
      <c r="C28" s="162"/>
      <c r="D28" s="162"/>
      <c r="E28" s="162"/>
      <c r="F28" s="163"/>
      <c r="G28" s="16"/>
      <c r="H28" s="10" t="s">
        <v>31</v>
      </c>
      <c r="I28" s="20">
        <v>15</v>
      </c>
    </row>
    <row r="29" spans="1:10" ht="36.75" customHeight="1" x14ac:dyDescent="0.25">
      <c r="A29" s="131" t="s">
        <v>34</v>
      </c>
      <c r="B29" s="131"/>
      <c r="C29" s="131"/>
      <c r="D29" s="131"/>
      <c r="E29" s="131"/>
      <c r="F29" s="131"/>
      <c r="G29" s="10"/>
      <c r="H29" s="8" t="s">
        <v>28</v>
      </c>
      <c r="I29" s="9">
        <v>0.1</v>
      </c>
    </row>
    <row r="30" spans="1:10" ht="24.75" customHeight="1" x14ac:dyDescent="0.25">
      <c r="A30" s="120" t="s">
        <v>180</v>
      </c>
      <c r="B30" s="120"/>
      <c r="C30" s="120"/>
      <c r="D30" s="120"/>
      <c r="E30" s="120"/>
      <c r="F30" s="120"/>
      <c r="G30" s="147" t="s">
        <v>17</v>
      </c>
      <c r="H30" s="16" t="s">
        <v>181</v>
      </c>
      <c r="I30" s="71">
        <f>((60/52.5)*7)*15</f>
        <v>120</v>
      </c>
    </row>
    <row r="31" spans="1:10" ht="24.75" customHeight="1" x14ac:dyDescent="0.25">
      <c r="A31" s="120"/>
      <c r="B31" s="120"/>
      <c r="C31" s="120"/>
      <c r="D31" s="120"/>
      <c r="E31" s="120"/>
      <c r="F31" s="120"/>
      <c r="G31" s="147"/>
      <c r="H31" s="16" t="s">
        <v>182</v>
      </c>
      <c r="I31" s="16">
        <f>I10/H10*20%</f>
        <v>1.9140000000000001</v>
      </c>
    </row>
    <row r="32" spans="1:10" ht="29.25" customHeight="1" x14ac:dyDescent="0.25">
      <c r="A32" s="121" t="s">
        <v>183</v>
      </c>
      <c r="B32" s="121"/>
      <c r="C32" s="121"/>
      <c r="D32" s="121"/>
      <c r="E32" s="121"/>
      <c r="F32" s="121"/>
      <c r="G32" s="147" t="s">
        <v>17</v>
      </c>
      <c r="H32" s="10" t="s">
        <v>181</v>
      </c>
      <c r="I32" s="20">
        <f>((5+7+1)*15)-190.67</f>
        <v>4.3300000000000125</v>
      </c>
      <c r="J32" s="72"/>
    </row>
    <row r="33" spans="1:10" ht="30.75" customHeight="1" x14ac:dyDescent="0.25">
      <c r="A33" s="121"/>
      <c r="B33" s="121"/>
      <c r="C33" s="121"/>
      <c r="D33" s="121"/>
      <c r="E33" s="121"/>
      <c r="F33" s="121"/>
      <c r="G33" s="147"/>
      <c r="H33" s="10" t="s">
        <v>182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01" t="s">
        <v>35</v>
      </c>
      <c r="B35" s="101"/>
      <c r="C35" s="101"/>
      <c r="D35" s="101"/>
      <c r="E35" s="101"/>
      <c r="F35" s="101"/>
      <c r="G35" s="101"/>
      <c r="H35" s="101"/>
      <c r="I35" s="101"/>
    </row>
    <row r="36" spans="1:10" ht="33.75" customHeight="1" x14ac:dyDescent="0.25">
      <c r="A36" s="22" t="s">
        <v>36</v>
      </c>
      <c r="B36" s="126" t="s">
        <v>37</v>
      </c>
      <c r="C36" s="126"/>
      <c r="D36" s="126"/>
      <c r="E36" s="126"/>
      <c r="F36" s="126"/>
      <c r="G36" s="126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02" t="s">
        <v>40</v>
      </c>
      <c r="C37" s="102"/>
      <c r="D37" s="102"/>
      <c r="E37" s="102"/>
      <c r="F37" s="102"/>
      <c r="G37" s="102"/>
      <c r="H37" s="23">
        <f t="shared" ref="H37:H48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02" t="s">
        <v>184</v>
      </c>
      <c r="C38" s="102"/>
      <c r="D38" s="102"/>
      <c r="E38" s="102"/>
      <c r="F38" s="102"/>
      <c r="G38" s="102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02" t="s">
        <v>41</v>
      </c>
      <c r="C39" s="102"/>
      <c r="D39" s="102"/>
      <c r="E39" s="102"/>
      <c r="F39" s="102"/>
      <c r="G39" s="102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02" t="s">
        <v>42</v>
      </c>
      <c r="C40" s="102"/>
      <c r="D40" s="102"/>
      <c r="E40" s="102"/>
      <c r="F40" s="102"/>
      <c r="G40" s="102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02" t="s">
        <v>43</v>
      </c>
      <c r="C41" s="102"/>
      <c r="D41" s="102"/>
      <c r="E41" s="102"/>
      <c r="F41" s="102"/>
      <c r="G41" s="102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02" t="s">
        <v>44</v>
      </c>
      <c r="C42" s="102"/>
      <c r="D42" s="102"/>
      <c r="E42" s="102"/>
      <c r="F42" s="102"/>
      <c r="G42" s="102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02" t="s">
        <v>195</v>
      </c>
      <c r="C43" s="102"/>
      <c r="D43" s="102"/>
      <c r="E43" s="102"/>
      <c r="F43" s="102"/>
      <c r="G43" s="102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02" t="s">
        <v>45</v>
      </c>
      <c r="C44" s="102"/>
      <c r="D44" s="102"/>
      <c r="E44" s="102"/>
      <c r="F44" s="102"/>
      <c r="G44" s="102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02" t="s">
        <v>46</v>
      </c>
      <c r="C45" s="102"/>
      <c r="D45" s="102"/>
      <c r="E45" s="102"/>
      <c r="F45" s="102"/>
      <c r="G45" s="102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02" t="s">
        <v>185</v>
      </c>
      <c r="C46" s="102"/>
      <c r="D46" s="102"/>
      <c r="E46" s="102"/>
      <c r="F46" s="102"/>
      <c r="G46" s="102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59" t="s">
        <v>201</v>
      </c>
      <c r="C47" s="160"/>
      <c r="D47" s="160"/>
      <c r="E47" s="160"/>
      <c r="F47" s="160"/>
      <c r="G47" s="161"/>
      <c r="H47" s="23">
        <f t="shared" si="0"/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59" t="s">
        <v>202</v>
      </c>
      <c r="C48" s="160"/>
      <c r="D48" s="160"/>
      <c r="E48" s="160"/>
      <c r="F48" s="160"/>
      <c r="G48" s="161"/>
      <c r="H48" s="23">
        <f t="shared" si="0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02" t="s">
        <v>186</v>
      </c>
      <c r="C49" s="102"/>
      <c r="D49" s="102"/>
      <c r="E49" s="102"/>
      <c r="F49" s="102"/>
      <c r="G49" s="102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59" t="s">
        <v>203</v>
      </c>
      <c r="C50" s="160"/>
      <c r="D50" s="160"/>
      <c r="E50" s="160"/>
      <c r="F50" s="160"/>
      <c r="G50" s="161"/>
      <c r="H50" s="23">
        <f t="shared" ref="H50:H51" si="2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59" t="s">
        <v>204</v>
      </c>
      <c r="C51" s="160"/>
      <c r="D51" s="160"/>
      <c r="E51" s="160"/>
      <c r="F51" s="160"/>
      <c r="G51" s="161"/>
      <c r="H51" s="23">
        <f t="shared" si="2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02" t="s">
        <v>187</v>
      </c>
      <c r="C52" s="102"/>
      <c r="D52" s="102"/>
      <c r="E52" s="102"/>
      <c r="F52" s="102"/>
      <c r="G52" s="102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02" t="s">
        <v>188</v>
      </c>
      <c r="C53" s="102"/>
      <c r="D53" s="102"/>
      <c r="E53" s="102"/>
      <c r="F53" s="102"/>
      <c r="G53" s="102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02" t="s">
        <v>189</v>
      </c>
      <c r="C54" s="102"/>
      <c r="D54" s="102"/>
      <c r="E54" s="102"/>
      <c r="F54" s="102"/>
      <c r="G54" s="102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17" t="s">
        <v>49</v>
      </c>
      <c r="B55" s="117"/>
      <c r="C55" s="117"/>
      <c r="D55" s="117"/>
      <c r="E55" s="117"/>
      <c r="F55" s="117"/>
      <c r="G55" s="117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26" t="s">
        <v>51</v>
      </c>
      <c r="C57" s="126"/>
      <c r="D57" s="126"/>
      <c r="E57" s="126"/>
      <c r="F57" s="126"/>
      <c r="G57" s="126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02" t="s">
        <v>52</v>
      </c>
      <c r="C58" s="102"/>
      <c r="D58" s="102"/>
      <c r="E58" s="102"/>
      <c r="F58" s="102"/>
      <c r="G58" s="102"/>
      <c r="H58" s="23">
        <v>0.2</v>
      </c>
      <c r="I58" s="24">
        <f t="shared" ref="I58:I65" si="3">$I$55*H58</f>
        <v>663.4086198</v>
      </c>
    </row>
    <row r="59" spans="1:10" ht="15" customHeight="1" x14ac:dyDescent="0.25">
      <c r="A59" s="14">
        <v>2</v>
      </c>
      <c r="B59" s="102" t="s">
        <v>53</v>
      </c>
      <c r="C59" s="102"/>
      <c r="D59" s="102"/>
      <c r="E59" s="102"/>
      <c r="F59" s="102"/>
      <c r="G59" s="102"/>
      <c r="H59" s="23">
        <v>1.4999999999999999E-2</v>
      </c>
      <c r="I59" s="24">
        <f t="shared" si="3"/>
        <v>49.755646485</v>
      </c>
    </row>
    <row r="60" spans="1:10" ht="15" customHeight="1" x14ac:dyDescent="0.25">
      <c r="A60" s="14">
        <v>3</v>
      </c>
      <c r="B60" s="102" t="s">
        <v>54</v>
      </c>
      <c r="C60" s="102"/>
      <c r="D60" s="102"/>
      <c r="E60" s="102"/>
      <c r="F60" s="102"/>
      <c r="G60" s="102"/>
      <c r="H60" s="23">
        <v>0.01</v>
      </c>
      <c r="I60" s="24">
        <f t="shared" si="3"/>
        <v>33.17043099</v>
      </c>
    </row>
    <row r="61" spans="1:10" ht="15" customHeight="1" x14ac:dyDescent="0.25">
      <c r="A61" s="14">
        <v>4</v>
      </c>
      <c r="B61" s="102" t="s">
        <v>55</v>
      </c>
      <c r="C61" s="102"/>
      <c r="D61" s="102"/>
      <c r="E61" s="102"/>
      <c r="F61" s="102"/>
      <c r="G61" s="102"/>
      <c r="H61" s="23">
        <v>2E-3</v>
      </c>
      <c r="I61" s="24">
        <f t="shared" si="3"/>
        <v>6.6340861980000003</v>
      </c>
    </row>
    <row r="62" spans="1:10" ht="15" customHeight="1" x14ac:dyDescent="0.25">
      <c r="A62" s="14">
        <v>5</v>
      </c>
      <c r="B62" s="102" t="s">
        <v>56</v>
      </c>
      <c r="C62" s="102"/>
      <c r="D62" s="102"/>
      <c r="E62" s="102"/>
      <c r="F62" s="102"/>
      <c r="G62" s="102"/>
      <c r="H62" s="23">
        <v>2.5000000000000001E-2</v>
      </c>
      <c r="I62" s="24">
        <f t="shared" si="3"/>
        <v>82.926077475</v>
      </c>
    </row>
    <row r="63" spans="1:10" ht="15" customHeight="1" x14ac:dyDescent="0.25">
      <c r="A63" s="14">
        <v>6</v>
      </c>
      <c r="B63" s="102" t="s">
        <v>57</v>
      </c>
      <c r="C63" s="102"/>
      <c r="D63" s="102"/>
      <c r="E63" s="102"/>
      <c r="F63" s="102"/>
      <c r="G63" s="102"/>
      <c r="H63" s="23">
        <v>0.08</v>
      </c>
      <c r="I63" s="24">
        <f t="shared" si="3"/>
        <v>265.36344792</v>
      </c>
    </row>
    <row r="64" spans="1:10" ht="15" customHeight="1" x14ac:dyDescent="0.25">
      <c r="A64" s="14">
        <v>7</v>
      </c>
      <c r="B64" s="102" t="s">
        <v>58</v>
      </c>
      <c r="C64" s="102"/>
      <c r="D64" s="102"/>
      <c r="E64" s="102"/>
      <c r="F64" s="102"/>
      <c r="G64" s="102"/>
      <c r="H64" s="23">
        <v>0.03</v>
      </c>
      <c r="I64" s="24">
        <f t="shared" si="3"/>
        <v>99.51129297</v>
      </c>
    </row>
    <row r="65" spans="1:10" ht="15" customHeight="1" x14ac:dyDescent="0.25">
      <c r="A65" s="14">
        <v>8</v>
      </c>
      <c r="B65" s="102" t="s">
        <v>59</v>
      </c>
      <c r="C65" s="102"/>
      <c r="D65" s="102"/>
      <c r="E65" s="102"/>
      <c r="F65" s="102"/>
      <c r="G65" s="102"/>
      <c r="H65" s="23">
        <v>6.0000000000000001E-3</v>
      </c>
      <c r="I65" s="24">
        <f t="shared" si="3"/>
        <v>19.902258593999999</v>
      </c>
    </row>
    <row r="66" spans="1:10" s="28" customFormat="1" ht="15" customHeight="1" x14ac:dyDescent="0.25">
      <c r="A66" s="117" t="s">
        <v>60</v>
      </c>
      <c r="B66" s="117"/>
      <c r="C66" s="117"/>
      <c r="D66" s="117"/>
      <c r="E66" s="117"/>
      <c r="F66" s="117"/>
      <c r="G66" s="117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33" t="s">
        <v>61</v>
      </c>
      <c r="B67" s="133"/>
      <c r="C67" s="133"/>
      <c r="D67" s="133"/>
      <c r="E67" s="133"/>
      <c r="F67" s="133"/>
      <c r="G67" s="133"/>
      <c r="H67" s="133"/>
      <c r="I67" s="133"/>
    </row>
    <row r="68" spans="1:10" ht="30.75" customHeight="1" x14ac:dyDescent="0.25">
      <c r="A68" s="136" t="s">
        <v>62</v>
      </c>
      <c r="B68" s="136"/>
      <c r="C68" s="136"/>
      <c r="D68" s="136"/>
      <c r="E68" s="136"/>
      <c r="F68" s="136"/>
      <c r="G68" s="136"/>
      <c r="H68" s="136"/>
      <c r="I68" s="136"/>
    </row>
    <row r="69" spans="1:10" ht="33.75" customHeight="1" x14ac:dyDescent="0.25">
      <c r="A69" s="22" t="s">
        <v>63</v>
      </c>
      <c r="B69" s="126" t="s">
        <v>64</v>
      </c>
      <c r="C69" s="126"/>
      <c r="D69" s="126"/>
      <c r="E69" s="126"/>
      <c r="F69" s="126"/>
      <c r="G69" s="126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02" t="s">
        <v>65</v>
      </c>
      <c r="C70" s="102"/>
      <c r="D70" s="102"/>
      <c r="E70" s="102"/>
      <c r="F70" s="102"/>
      <c r="G70" s="102"/>
      <c r="H70" s="23">
        <v>0.119314</v>
      </c>
      <c r="I70" s="24">
        <f t="shared" ref="I70:I77" si="4">$I$55*H70</f>
        <v>395.76968031408603</v>
      </c>
    </row>
    <row r="71" spans="1:10" ht="15" customHeight="1" x14ac:dyDescent="0.25">
      <c r="A71" s="14">
        <v>2</v>
      </c>
      <c r="B71" s="102" t="s">
        <v>66</v>
      </c>
      <c r="C71" s="102"/>
      <c r="D71" s="102"/>
      <c r="E71" s="102"/>
      <c r="F71" s="102"/>
      <c r="G71" s="102"/>
      <c r="H71" s="23">
        <v>2.0479000000000001E-2</v>
      </c>
      <c r="I71" s="24">
        <f t="shared" si="4"/>
        <v>67.929725624420996</v>
      </c>
    </row>
    <row r="72" spans="1:10" ht="15" customHeight="1" x14ac:dyDescent="0.25">
      <c r="A72" s="14">
        <v>3</v>
      </c>
      <c r="B72" s="102" t="s">
        <v>67</v>
      </c>
      <c r="C72" s="102"/>
      <c r="D72" s="102"/>
      <c r="E72" s="102"/>
      <c r="F72" s="102"/>
      <c r="G72" s="102"/>
      <c r="H72" s="23">
        <v>1.2123E-2</v>
      </c>
      <c r="I72" s="24">
        <f t="shared" si="4"/>
        <v>40.212513489176999</v>
      </c>
    </row>
    <row r="73" spans="1:10" ht="15" customHeight="1" x14ac:dyDescent="0.25">
      <c r="A73" s="14">
        <v>4</v>
      </c>
      <c r="B73" s="102" t="s">
        <v>68</v>
      </c>
      <c r="C73" s="102"/>
      <c r="D73" s="102"/>
      <c r="E73" s="102"/>
      <c r="F73" s="102"/>
      <c r="G73" s="102"/>
      <c r="H73" s="23">
        <v>1.1436E-2</v>
      </c>
      <c r="I73" s="24">
        <f t="shared" si="4"/>
        <v>37.933704880164001</v>
      </c>
    </row>
    <row r="74" spans="1:10" ht="15" customHeight="1" x14ac:dyDescent="0.25">
      <c r="A74" s="14">
        <v>5</v>
      </c>
      <c r="B74" s="102" t="s">
        <v>69</v>
      </c>
      <c r="C74" s="102"/>
      <c r="D74" s="102"/>
      <c r="E74" s="102"/>
      <c r="F74" s="102"/>
      <c r="G74" s="102"/>
      <c r="H74" s="23">
        <v>1.74E-4</v>
      </c>
      <c r="I74" s="24">
        <f t="shared" si="4"/>
        <v>0.57716549922600002</v>
      </c>
    </row>
    <row r="75" spans="1:10" ht="15" customHeight="1" x14ac:dyDescent="0.25">
      <c r="A75" s="14">
        <v>6</v>
      </c>
      <c r="B75" s="102" t="s">
        <v>70</v>
      </c>
      <c r="C75" s="102"/>
      <c r="D75" s="102"/>
      <c r="E75" s="102"/>
      <c r="F75" s="102"/>
      <c r="G75" s="102"/>
      <c r="H75" s="23">
        <v>4.4200000000000001E-4</v>
      </c>
      <c r="I75" s="24">
        <f t="shared" si="4"/>
        <v>1.4661330497580001</v>
      </c>
    </row>
    <row r="76" spans="1:10" ht="15" customHeight="1" x14ac:dyDescent="0.25">
      <c r="A76" s="14">
        <v>7</v>
      </c>
      <c r="B76" s="102" t="s">
        <v>71</v>
      </c>
      <c r="C76" s="102"/>
      <c r="D76" s="102"/>
      <c r="E76" s="102"/>
      <c r="F76" s="102"/>
      <c r="G76" s="102"/>
      <c r="H76" s="23">
        <v>1.85E-4</v>
      </c>
      <c r="I76" s="24">
        <f t="shared" si="4"/>
        <v>0.61365297331500002</v>
      </c>
    </row>
    <row r="77" spans="1:10" ht="15" customHeight="1" x14ac:dyDescent="0.25">
      <c r="A77" s="14">
        <v>8</v>
      </c>
      <c r="B77" s="102" t="s">
        <v>72</v>
      </c>
      <c r="C77" s="102"/>
      <c r="D77" s="102"/>
      <c r="E77" s="102"/>
      <c r="F77" s="102"/>
      <c r="G77" s="102"/>
      <c r="H77" s="23">
        <v>9.0789999999999996E-2</v>
      </c>
      <c r="I77" s="24">
        <f t="shared" si="4"/>
        <v>301.15434295821001</v>
      </c>
    </row>
    <row r="78" spans="1:10" s="28" customFormat="1" ht="15" customHeight="1" x14ac:dyDescent="0.25">
      <c r="A78" s="117" t="s">
        <v>73</v>
      </c>
      <c r="B78" s="117"/>
      <c r="C78" s="117"/>
      <c r="D78" s="117"/>
      <c r="E78" s="117"/>
      <c r="F78" s="117"/>
      <c r="G78" s="117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18" t="s">
        <v>75</v>
      </c>
      <c r="C79" s="118"/>
      <c r="D79" s="118"/>
      <c r="E79" s="118"/>
      <c r="F79" s="118"/>
      <c r="G79" s="118"/>
      <c r="H79" s="118"/>
      <c r="I79" s="118"/>
    </row>
    <row r="80" spans="1:10" ht="15" customHeight="1" x14ac:dyDescent="0.25">
      <c r="A80" s="29" t="s">
        <v>76</v>
      </c>
      <c r="B80" s="135" t="s">
        <v>77</v>
      </c>
      <c r="C80" s="135"/>
      <c r="D80" s="135"/>
      <c r="E80" s="135"/>
      <c r="F80" s="135"/>
      <c r="G80" s="135"/>
      <c r="H80" s="135"/>
      <c r="I80" s="135"/>
    </row>
    <row r="81" spans="1:11" ht="33.75" customHeight="1" x14ac:dyDescent="0.25">
      <c r="A81" s="22" t="s">
        <v>78</v>
      </c>
      <c r="B81" s="126" t="s">
        <v>79</v>
      </c>
      <c r="C81" s="126"/>
      <c r="D81" s="126"/>
      <c r="E81" s="126"/>
      <c r="F81" s="126"/>
      <c r="G81" s="126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02" t="s">
        <v>80</v>
      </c>
      <c r="C82" s="102"/>
      <c r="D82" s="102"/>
      <c r="E82" s="102"/>
      <c r="F82" s="102"/>
      <c r="G82" s="102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02" t="s">
        <v>81</v>
      </c>
      <c r="C83" s="102"/>
      <c r="D83" s="102"/>
      <c r="E83" s="102"/>
      <c r="F83" s="102"/>
      <c r="G83" s="102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02" t="s">
        <v>82</v>
      </c>
      <c r="C84" s="102"/>
      <c r="D84" s="102"/>
      <c r="E84" s="102"/>
      <c r="F84" s="102"/>
      <c r="G84" s="102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17" t="s">
        <v>83</v>
      </c>
      <c r="B85" s="117"/>
      <c r="C85" s="117"/>
      <c r="D85" s="117"/>
      <c r="E85" s="117"/>
      <c r="F85" s="117"/>
      <c r="G85" s="117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26" t="s">
        <v>85</v>
      </c>
      <c r="C87" s="126"/>
      <c r="D87" s="126"/>
      <c r="E87" s="126"/>
      <c r="F87" s="126"/>
      <c r="G87" s="126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02" t="s">
        <v>86</v>
      </c>
      <c r="C88" s="102"/>
      <c r="D88" s="102"/>
      <c r="E88" s="102"/>
      <c r="F88" s="102"/>
      <c r="G88" s="102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17" t="s">
        <v>87</v>
      </c>
      <c r="B89" s="117"/>
      <c r="C89" s="117"/>
      <c r="D89" s="117"/>
      <c r="E89" s="117"/>
      <c r="F89" s="117"/>
      <c r="G89" s="117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4" t="s">
        <v>207</v>
      </c>
      <c r="B91" s="134"/>
      <c r="C91" s="134"/>
      <c r="D91" s="134"/>
      <c r="E91" s="134"/>
      <c r="F91" s="134"/>
      <c r="G91" s="134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26" t="s">
        <v>89</v>
      </c>
      <c r="C93" s="126"/>
      <c r="D93" s="126"/>
      <c r="E93" s="126"/>
      <c r="F93" s="126"/>
      <c r="G93" s="126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02" t="s">
        <v>24</v>
      </c>
      <c r="C94" s="102"/>
      <c r="D94" s="102"/>
      <c r="E94" s="102"/>
      <c r="F94" s="102"/>
      <c r="G94" s="102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02" t="s">
        <v>25</v>
      </c>
      <c r="C95" s="102"/>
      <c r="D95" s="102"/>
      <c r="E95" s="102"/>
      <c r="F95" s="102"/>
      <c r="G95" s="102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02" t="s">
        <v>90</v>
      </c>
      <c r="C96" s="102"/>
      <c r="D96" s="102"/>
      <c r="E96" s="102"/>
      <c r="F96" s="102"/>
      <c r="G96" s="102"/>
      <c r="H96" s="23">
        <f>I96/$I$55</f>
        <v>2.9748181454063164E-2</v>
      </c>
      <c r="I96" s="24">
        <f>I103</f>
        <v>98.676000000000002</v>
      </c>
    </row>
    <row r="97" spans="1:10" ht="15" customHeight="1" x14ac:dyDescent="0.25">
      <c r="A97" s="14">
        <v>4</v>
      </c>
      <c r="B97" s="102" t="s">
        <v>91</v>
      </c>
      <c r="C97" s="102"/>
      <c r="D97" s="102"/>
      <c r="E97" s="102"/>
      <c r="F97" s="102"/>
      <c r="G97" s="102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02" t="s">
        <v>92</v>
      </c>
      <c r="C98" s="102"/>
      <c r="D98" s="102"/>
      <c r="E98" s="102"/>
      <c r="F98" s="102"/>
      <c r="G98" s="102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17" t="s">
        <v>93</v>
      </c>
      <c r="B99" s="117"/>
      <c r="C99" s="117"/>
      <c r="D99" s="117"/>
      <c r="E99" s="117"/>
      <c r="F99" s="117"/>
      <c r="G99" s="117"/>
      <c r="H99" s="25">
        <f>SUM(H94:H98)</f>
        <v>0.20319332003952356</v>
      </c>
      <c r="I99" s="26">
        <f>SUM(I94:I98)</f>
        <v>674.00099999999998</v>
      </c>
      <c r="J99" s="34"/>
    </row>
    <row r="100" spans="1:10" ht="5.25" customHeight="1" x14ac:dyDescent="0.25">
      <c r="A100" s="29"/>
      <c r="B100" s="133"/>
      <c r="C100" s="133"/>
      <c r="D100" s="133"/>
      <c r="E100" s="133"/>
      <c r="F100" s="133"/>
      <c r="G100" s="133"/>
      <c r="H100" s="35"/>
      <c r="I100" s="36"/>
    </row>
    <row r="101" spans="1:10" ht="15" customHeight="1" x14ac:dyDescent="0.25">
      <c r="A101" s="119" t="s">
        <v>96</v>
      </c>
      <c r="B101" s="119"/>
      <c r="C101" s="119"/>
      <c r="D101" s="119"/>
      <c r="E101" s="119"/>
      <c r="F101" s="119"/>
      <c r="G101" s="119"/>
      <c r="H101" s="119"/>
      <c r="I101" s="119"/>
    </row>
    <row r="102" spans="1:10" ht="24" customHeight="1" x14ac:dyDescent="0.25">
      <c r="A102" s="131" t="s">
        <v>97</v>
      </c>
      <c r="B102" s="131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30">
        <f>IF(I14="Não aplicável",0,I14)</f>
        <v>7.5</v>
      </c>
      <c r="B103" s="130"/>
      <c r="C103" s="14">
        <f>IF(I15="Não aplicável",0,I15)</f>
        <v>15</v>
      </c>
      <c r="D103" s="14">
        <v>2</v>
      </c>
      <c r="E103" s="37">
        <f>A103*C103*D103</f>
        <v>225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98.676000000000002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19" t="s">
        <v>105</v>
      </c>
      <c r="B105" s="119"/>
      <c r="C105" s="119"/>
      <c r="D105" s="119"/>
      <c r="E105" s="119"/>
      <c r="F105" s="119"/>
      <c r="G105" s="119"/>
      <c r="H105" s="119"/>
      <c r="I105" s="119"/>
    </row>
    <row r="106" spans="1:10" ht="24" customHeight="1" x14ac:dyDescent="0.25">
      <c r="A106" s="131" t="s">
        <v>97</v>
      </c>
      <c r="B106" s="131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32">
        <f>IF(I20="Não aplicável",0,I20)</f>
        <v>0</v>
      </c>
      <c r="B107" s="132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19" t="s">
        <v>107</v>
      </c>
      <c r="B109" s="119"/>
      <c r="C109" s="119"/>
      <c r="D109" s="119"/>
      <c r="E109" s="119"/>
      <c r="F109" s="119"/>
      <c r="G109" s="119"/>
      <c r="H109" s="119"/>
      <c r="I109" s="119"/>
    </row>
    <row r="110" spans="1:10" ht="23.25" customHeight="1" x14ac:dyDescent="0.25">
      <c r="A110" s="131" t="s">
        <v>97</v>
      </c>
      <c r="B110" s="131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32">
        <f>IF(I17="Não aplicável",0,I17)</f>
        <v>30</v>
      </c>
      <c r="B111" s="132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00" t="s">
        <v>108</v>
      </c>
      <c r="B113" s="100"/>
      <c r="C113" s="100"/>
      <c r="D113" s="100"/>
      <c r="E113" s="100"/>
      <c r="F113" s="100"/>
      <c r="G113" s="100"/>
      <c r="H113" s="47">
        <f>H55+H91+H99</f>
        <v>1.9911153440395237</v>
      </c>
      <c r="I113" s="48">
        <f>I55+I91+I99</f>
        <v>6604.6154112593122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01" t="s">
        <v>109</v>
      </c>
      <c r="B115" s="101"/>
      <c r="C115" s="101"/>
      <c r="D115" s="101"/>
      <c r="E115" s="101"/>
      <c r="F115" s="101"/>
      <c r="G115" s="101"/>
      <c r="H115" s="101"/>
      <c r="I115" s="101"/>
    </row>
    <row r="116" spans="1:12" ht="33.75" customHeight="1" x14ac:dyDescent="0.25">
      <c r="A116" s="22" t="s">
        <v>36</v>
      </c>
      <c r="B116" s="126" t="s">
        <v>110</v>
      </c>
      <c r="C116" s="126"/>
      <c r="D116" s="126"/>
      <c r="E116" s="126"/>
      <c r="F116" s="126"/>
      <c r="G116" s="126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02" t="s">
        <v>111</v>
      </c>
      <c r="C117" s="102"/>
      <c r="D117" s="102"/>
      <c r="E117" s="102"/>
      <c r="F117" s="102"/>
      <c r="G117" s="102"/>
      <c r="H117" s="23">
        <f t="shared" ref="H117:H122" si="5">I117/$I$128</f>
        <v>0</v>
      </c>
      <c r="I117" s="24">
        <v>0</v>
      </c>
    </row>
    <row r="118" spans="1:12" ht="15" customHeight="1" x14ac:dyDescent="0.25">
      <c r="A118" s="14">
        <v>2</v>
      </c>
      <c r="B118" s="129" t="s">
        <v>112</v>
      </c>
      <c r="C118" s="129"/>
      <c r="D118" s="129"/>
      <c r="E118" s="129"/>
      <c r="F118" s="129"/>
      <c r="G118" s="129"/>
      <c r="H118" s="23">
        <f t="shared" si="5"/>
        <v>0.1</v>
      </c>
      <c r="I118" s="24">
        <f>IF(F126=10%,G126,0)</f>
        <v>650.59394112593134</v>
      </c>
    </row>
    <row r="119" spans="1:12" ht="15" customHeight="1" x14ac:dyDescent="0.25">
      <c r="A119" s="14">
        <v>3</v>
      </c>
      <c r="B119" s="102" t="s">
        <v>113</v>
      </c>
      <c r="C119" s="102"/>
      <c r="D119" s="102"/>
      <c r="E119" s="102"/>
      <c r="F119" s="102"/>
      <c r="G119" s="102"/>
      <c r="H119" s="23">
        <f t="shared" si="5"/>
        <v>0</v>
      </c>
      <c r="I119" s="24">
        <v>0</v>
      </c>
    </row>
    <row r="120" spans="1:12" ht="15" customHeight="1" x14ac:dyDescent="0.25">
      <c r="A120" s="14">
        <v>4</v>
      </c>
      <c r="B120" s="129" t="s">
        <v>114</v>
      </c>
      <c r="C120" s="129"/>
      <c r="D120" s="129"/>
      <c r="E120" s="129"/>
      <c r="F120" s="129"/>
      <c r="G120" s="129"/>
      <c r="H120" s="23">
        <f t="shared" si="5"/>
        <v>0</v>
      </c>
      <c r="I120" s="24">
        <f>IF(F126=20%,G126,0)</f>
        <v>0</v>
      </c>
    </row>
    <row r="121" spans="1:12" ht="15" customHeight="1" x14ac:dyDescent="0.25">
      <c r="A121" s="14">
        <v>5</v>
      </c>
      <c r="B121" s="102" t="s">
        <v>115</v>
      </c>
      <c r="C121" s="102"/>
      <c r="D121" s="102"/>
      <c r="E121" s="102"/>
      <c r="F121" s="102"/>
      <c r="G121" s="102"/>
      <c r="H121" s="23">
        <f t="shared" si="5"/>
        <v>0</v>
      </c>
      <c r="I121" s="24">
        <v>0</v>
      </c>
    </row>
    <row r="122" spans="1:12" ht="15" customHeight="1" x14ac:dyDescent="0.25">
      <c r="A122" s="14">
        <v>6</v>
      </c>
      <c r="B122" s="102" t="s">
        <v>116</v>
      </c>
      <c r="C122" s="102"/>
      <c r="D122" s="102"/>
      <c r="E122" s="102"/>
      <c r="F122" s="102"/>
      <c r="G122" s="102"/>
      <c r="H122" s="23">
        <f t="shared" si="5"/>
        <v>0</v>
      </c>
      <c r="I122" s="24">
        <v>0</v>
      </c>
    </row>
    <row r="123" spans="1:12" ht="15" customHeight="1" x14ac:dyDescent="0.25">
      <c r="A123" s="117" t="s">
        <v>117</v>
      </c>
      <c r="B123" s="117"/>
      <c r="C123" s="117"/>
      <c r="D123" s="117"/>
      <c r="E123" s="117"/>
      <c r="F123" s="117"/>
      <c r="G123" s="117"/>
      <c r="H123" s="25">
        <f>H117+H118+H119+H120+H121+H122</f>
        <v>0.1</v>
      </c>
      <c r="I123" s="54">
        <f>SUM(I117:I122)</f>
        <v>650.59394112593134</v>
      </c>
      <c r="J123" s="34"/>
    </row>
    <row r="124" spans="1:12" ht="30" customHeight="1" x14ac:dyDescent="0.25">
      <c r="B124" s="118" t="s">
        <v>118</v>
      </c>
      <c r="C124" s="118"/>
      <c r="D124" s="118"/>
      <c r="E124" s="118"/>
      <c r="F124" s="118"/>
      <c r="G124" s="118"/>
      <c r="H124" s="118"/>
      <c r="I124" s="118"/>
    </row>
    <row r="125" spans="1:12" ht="5.25" customHeight="1" x14ac:dyDescent="0.25"/>
    <row r="126" spans="1:12" ht="48.75" customHeight="1" x14ac:dyDescent="0.25">
      <c r="A126" s="127" t="s">
        <v>119</v>
      </c>
      <c r="B126" s="127"/>
      <c r="C126" s="127"/>
      <c r="D126" s="127"/>
      <c r="E126" s="127"/>
      <c r="F126" s="55">
        <f>I29</f>
        <v>0.1</v>
      </c>
      <c r="G126" s="56">
        <f>I128*F126</f>
        <v>650.59394112593134</v>
      </c>
      <c r="H126" s="57" t="s">
        <v>120</v>
      </c>
      <c r="I126" s="58">
        <f>I96</f>
        <v>98.676000000000002</v>
      </c>
    </row>
    <row r="127" spans="1:12" s="61" customFormat="1" ht="16.5" customHeight="1" x14ac:dyDescent="0.25">
      <c r="A127" s="124" t="s">
        <v>121</v>
      </c>
      <c r="B127" s="124"/>
      <c r="C127" s="57" t="s">
        <v>122</v>
      </c>
      <c r="D127" s="57" t="s">
        <v>123</v>
      </c>
      <c r="E127" s="57" t="s">
        <v>124</v>
      </c>
      <c r="F127" s="57" t="s">
        <v>125</v>
      </c>
      <c r="G127" s="57" t="s">
        <v>126</v>
      </c>
      <c r="H127" s="57" t="s">
        <v>127</v>
      </c>
      <c r="I127" s="59" t="s">
        <v>128</v>
      </c>
      <c r="J127" s="60"/>
    </row>
    <row r="128" spans="1:12" ht="16.5" customHeight="1" x14ac:dyDescent="0.25">
      <c r="A128" s="125">
        <f>I55</f>
        <v>3317.043099</v>
      </c>
      <c r="B128" s="125"/>
      <c r="C128" s="62">
        <f>I66</f>
        <v>1220.6718604319997</v>
      </c>
      <c r="D128" s="62">
        <f>I78</f>
        <v>845.65691878835707</v>
      </c>
      <c r="E128" s="62">
        <f>I85</f>
        <v>236.04078692484001</v>
      </c>
      <c r="F128" s="62">
        <f>I89</f>
        <v>311.20174611411545</v>
      </c>
      <c r="G128" s="62">
        <f>I99</f>
        <v>674.00099999999998</v>
      </c>
      <c r="H128" s="62">
        <f>A128+C128+D128+E128+F128+G128</f>
        <v>6604.6154112593131</v>
      </c>
      <c r="I128" s="62">
        <f>H128-I126</f>
        <v>6505.9394112593127</v>
      </c>
      <c r="J128" s="34"/>
    </row>
    <row r="129" spans="1:12" ht="4.5" customHeight="1" x14ac:dyDescent="0.25">
      <c r="A129" s="29"/>
      <c r="B129" s="128"/>
      <c r="C129" s="128"/>
      <c r="D129" s="128"/>
      <c r="E129" s="128"/>
      <c r="F129" s="128"/>
      <c r="G129" s="128"/>
      <c r="H129" s="128"/>
      <c r="I129" s="128"/>
    </row>
    <row r="130" spans="1:12" ht="33.75" customHeight="1" x14ac:dyDescent="0.25">
      <c r="A130" s="22" t="s">
        <v>50</v>
      </c>
      <c r="B130" s="126" t="s">
        <v>129</v>
      </c>
      <c r="C130" s="126"/>
      <c r="D130" s="126"/>
      <c r="E130" s="126"/>
      <c r="F130" s="126"/>
      <c r="G130" s="126"/>
      <c r="H130" s="22" t="s">
        <v>38</v>
      </c>
      <c r="I130" s="22" t="s">
        <v>39</v>
      </c>
    </row>
    <row r="131" spans="1:12" ht="15" customHeight="1" x14ac:dyDescent="0.25">
      <c r="A131" s="14">
        <v>1</v>
      </c>
      <c r="B131" s="102" t="s">
        <v>130</v>
      </c>
      <c r="C131" s="102"/>
      <c r="D131" s="102"/>
      <c r="E131" s="102"/>
      <c r="F131" s="102"/>
      <c r="G131" s="102"/>
      <c r="H131" s="23">
        <f>I131/$I$141</f>
        <v>1.5370570440133203E-2</v>
      </c>
      <c r="I131" s="24">
        <v>100</v>
      </c>
    </row>
    <row r="132" spans="1:12" ht="15" customHeight="1" x14ac:dyDescent="0.25">
      <c r="A132" s="14">
        <v>2</v>
      </c>
      <c r="B132" s="102" t="s">
        <v>131</v>
      </c>
      <c r="C132" s="102"/>
      <c r="D132" s="102"/>
      <c r="E132" s="102"/>
      <c r="F132" s="102"/>
      <c r="G132" s="102"/>
      <c r="H132" s="23">
        <f>I132/$I$141</f>
        <v>7.6852852200666013E-3</v>
      </c>
      <c r="I132" s="24">
        <v>50</v>
      </c>
    </row>
    <row r="133" spans="1:12" ht="33" customHeight="1" x14ac:dyDescent="0.25">
      <c r="A133" s="117" t="s">
        <v>198</v>
      </c>
      <c r="B133" s="117"/>
      <c r="C133" s="117"/>
      <c r="D133" s="117"/>
      <c r="E133" s="117"/>
      <c r="F133" s="117"/>
      <c r="G133" s="117"/>
      <c r="H133" s="25">
        <f>H131+H132</f>
        <v>2.3055855660199805E-2</v>
      </c>
      <c r="I133" s="26">
        <f>SUM(I131:I132)</f>
        <v>150</v>
      </c>
    </row>
    <row r="134" spans="1:12" ht="4.5" customHeight="1" x14ac:dyDescent="0.25"/>
    <row r="135" spans="1:12" ht="33.75" customHeight="1" x14ac:dyDescent="0.25">
      <c r="A135" s="22" t="s">
        <v>63</v>
      </c>
      <c r="B135" s="126" t="s">
        <v>132</v>
      </c>
      <c r="C135" s="126"/>
      <c r="D135" s="126"/>
      <c r="E135" s="126"/>
      <c r="F135" s="126"/>
      <c r="G135" s="126"/>
      <c r="H135" s="22" t="s">
        <v>38</v>
      </c>
      <c r="I135" s="22" t="s">
        <v>39</v>
      </c>
    </row>
    <row r="136" spans="1:12" ht="15" customHeight="1" x14ac:dyDescent="0.25">
      <c r="A136" s="14">
        <v>1</v>
      </c>
      <c r="B136" s="102" t="s">
        <v>132</v>
      </c>
      <c r="C136" s="102"/>
      <c r="D136" s="102"/>
      <c r="E136" s="102"/>
      <c r="F136" s="102"/>
      <c r="G136" s="102"/>
      <c r="H136" s="23">
        <f>I136/I141</f>
        <v>0.1569441443398002</v>
      </c>
      <c r="I136" s="24">
        <f>G139-I133</f>
        <v>1021.0690940266763</v>
      </c>
    </row>
    <row r="137" spans="1:12" ht="34.15" customHeight="1" x14ac:dyDescent="0.25">
      <c r="A137" s="117" t="s">
        <v>197</v>
      </c>
      <c r="B137" s="117"/>
      <c r="C137" s="117"/>
      <c r="D137" s="117"/>
      <c r="E137" s="117"/>
      <c r="F137" s="117"/>
      <c r="G137" s="117"/>
      <c r="H137" s="25">
        <f>H136</f>
        <v>0.1569441443398002</v>
      </c>
      <c r="I137" s="26">
        <f>I136</f>
        <v>1021.0690940266763</v>
      </c>
      <c r="J137" s="34"/>
      <c r="K137" s="34"/>
      <c r="L137" s="2"/>
    </row>
    <row r="138" spans="1:12" ht="4.5" customHeight="1" x14ac:dyDescent="0.25">
      <c r="A138" s="28"/>
      <c r="B138" s="28"/>
      <c r="C138" s="28"/>
      <c r="D138" s="28"/>
      <c r="E138" s="28"/>
      <c r="F138" s="28"/>
      <c r="G138" s="28"/>
      <c r="H138" s="35"/>
      <c r="I138" s="36"/>
    </row>
    <row r="139" spans="1:12" ht="39" customHeight="1" x14ac:dyDescent="0.25">
      <c r="A139" s="123" t="s">
        <v>133</v>
      </c>
      <c r="B139" s="123"/>
      <c r="C139" s="123"/>
      <c r="D139" s="123"/>
      <c r="E139" s="123"/>
      <c r="F139" s="55">
        <v>0.18</v>
      </c>
      <c r="G139" s="56">
        <f>I141*F139</f>
        <v>1171.0690940266763</v>
      </c>
      <c r="H139" s="57" t="s">
        <v>120</v>
      </c>
      <c r="I139" s="58">
        <f>I96</f>
        <v>98.676000000000002</v>
      </c>
      <c r="L139" s="2"/>
    </row>
    <row r="140" spans="1:12" s="61" customFormat="1" ht="16.5" customHeight="1" x14ac:dyDescent="0.25">
      <c r="A140" s="124" t="s">
        <v>121</v>
      </c>
      <c r="B140" s="124"/>
      <c r="C140" s="57" t="s">
        <v>122</v>
      </c>
      <c r="D140" s="57" t="s">
        <v>123</v>
      </c>
      <c r="E140" s="57" t="s">
        <v>124</v>
      </c>
      <c r="F140" s="57" t="s">
        <v>125</v>
      </c>
      <c r="G140" s="57" t="s">
        <v>126</v>
      </c>
      <c r="H140" s="57" t="s">
        <v>127</v>
      </c>
      <c r="I140" s="59" t="s">
        <v>128</v>
      </c>
      <c r="J140" s="60"/>
      <c r="L140" s="60"/>
    </row>
    <row r="141" spans="1:12" ht="16.5" customHeight="1" x14ac:dyDescent="0.25">
      <c r="A141" s="125">
        <f>I55</f>
        <v>3317.043099</v>
      </c>
      <c r="B141" s="125"/>
      <c r="C141" s="62">
        <f>I66</f>
        <v>1220.6718604319997</v>
      </c>
      <c r="D141" s="62">
        <f>I78</f>
        <v>845.65691878835707</v>
      </c>
      <c r="E141" s="62">
        <f>I85</f>
        <v>236.04078692484001</v>
      </c>
      <c r="F141" s="62">
        <f>I89</f>
        <v>311.20174611411545</v>
      </c>
      <c r="G141" s="62">
        <f>I99</f>
        <v>674.00099999999998</v>
      </c>
      <c r="H141" s="62">
        <f>A141+C141+D141+E141+F141+G141</f>
        <v>6604.6154112593131</v>
      </c>
      <c r="I141" s="62">
        <f>H141-I139</f>
        <v>6505.9394112593127</v>
      </c>
      <c r="J141" s="34"/>
      <c r="L141" s="2"/>
    </row>
    <row r="142" spans="1:12" ht="4.5" customHeight="1" x14ac:dyDescent="0.25"/>
    <row r="143" spans="1:12" ht="12" customHeight="1" x14ac:dyDescent="0.25">
      <c r="A143" s="100" t="s">
        <v>134</v>
      </c>
      <c r="B143" s="100"/>
      <c r="C143" s="100"/>
      <c r="D143" s="100"/>
      <c r="E143" s="100"/>
      <c r="F143" s="100"/>
      <c r="G143" s="100"/>
      <c r="H143" s="47">
        <f>H123+H133+H137</f>
        <v>0.28000000000000003</v>
      </c>
      <c r="I143" s="48">
        <f>I123+I133+I137</f>
        <v>1821.6630351526078</v>
      </c>
    </row>
    <row r="144" spans="1:12" ht="4.5" customHeight="1" x14ac:dyDescent="0.25"/>
    <row r="145" spans="1:10" ht="11.25" customHeight="1" x14ac:dyDescent="0.25">
      <c r="A145" s="101" t="s">
        <v>135</v>
      </c>
      <c r="B145" s="101"/>
      <c r="C145" s="101"/>
      <c r="D145" s="101"/>
      <c r="E145" s="101"/>
      <c r="F145" s="101"/>
      <c r="G145" s="101"/>
      <c r="H145" s="101"/>
      <c r="I145" s="101"/>
    </row>
    <row r="146" spans="1:10" ht="33.75" customHeight="1" x14ac:dyDescent="0.25">
      <c r="A146" s="22" t="s">
        <v>36</v>
      </c>
      <c r="B146" s="126" t="s">
        <v>136</v>
      </c>
      <c r="C146" s="126"/>
      <c r="D146" s="126"/>
      <c r="E146" s="126"/>
      <c r="F146" s="126"/>
      <c r="G146" s="126"/>
      <c r="H146" s="22" t="s">
        <v>38</v>
      </c>
      <c r="I146" s="22" t="s">
        <v>39</v>
      </c>
    </row>
    <row r="147" spans="1:10" ht="15" customHeight="1" x14ac:dyDescent="0.25">
      <c r="A147" s="14">
        <v>1</v>
      </c>
      <c r="B147" s="102" t="s">
        <v>137</v>
      </c>
      <c r="C147" s="102"/>
      <c r="D147" s="102"/>
      <c r="E147" s="102"/>
      <c r="F147" s="102"/>
      <c r="G147" s="102"/>
      <c r="H147" s="23">
        <f>I147/$I$113</f>
        <v>8.8835654640564508E-3</v>
      </c>
      <c r="I147" s="24">
        <f>($D$157/$E$159)*H157</f>
        <v>58.672533370838217</v>
      </c>
    </row>
    <row r="148" spans="1:10" ht="15" customHeight="1" x14ac:dyDescent="0.25">
      <c r="A148" s="14">
        <v>2</v>
      </c>
      <c r="B148" s="102" t="s">
        <v>138</v>
      </c>
      <c r="C148" s="102"/>
      <c r="D148" s="102"/>
      <c r="E148" s="102"/>
      <c r="F148" s="102"/>
      <c r="G148" s="102"/>
      <c r="H148" s="23">
        <f>I148/$I$113</f>
        <v>4.100107137256824E-2</v>
      </c>
      <c r="I148" s="24">
        <f>($D$157/$E$159)*H158</f>
        <v>270.79630786540719</v>
      </c>
    </row>
    <row r="149" spans="1:10" ht="15" customHeight="1" x14ac:dyDescent="0.25">
      <c r="A149" s="14">
        <v>3</v>
      </c>
      <c r="B149" s="102" t="s">
        <v>14</v>
      </c>
      <c r="C149" s="102"/>
      <c r="D149" s="102"/>
      <c r="E149" s="102"/>
      <c r="F149" s="102"/>
      <c r="G149" s="102"/>
      <c r="H149" s="23">
        <f>I149/$I$113</f>
        <v>4.100107137256824E-2</v>
      </c>
      <c r="I149" s="24">
        <f>($D$157/$E$159)*H159</f>
        <v>270.79630786540719</v>
      </c>
    </row>
    <row r="150" spans="1:10" ht="15" customHeight="1" x14ac:dyDescent="0.25">
      <c r="A150" s="14">
        <v>4</v>
      </c>
      <c r="B150" s="102" t="s">
        <v>139</v>
      </c>
      <c r="C150" s="102"/>
      <c r="D150" s="102"/>
      <c r="E150" s="102"/>
      <c r="F150" s="102"/>
      <c r="G150" s="102"/>
      <c r="H150" s="23">
        <f>I150/$I$113</f>
        <v>0</v>
      </c>
      <c r="I150" s="24">
        <f>($D$157/$E$159)*H160</f>
        <v>0</v>
      </c>
    </row>
    <row r="151" spans="1:10" ht="15" customHeight="1" x14ac:dyDescent="0.25">
      <c r="A151" s="14">
        <v>5</v>
      </c>
      <c r="B151" s="102" t="s">
        <v>140</v>
      </c>
      <c r="C151" s="102"/>
      <c r="D151" s="102"/>
      <c r="E151" s="102"/>
      <c r="F151" s="102"/>
      <c r="G151" s="102"/>
      <c r="H151" s="23">
        <f>I151/$I$113</f>
        <v>0</v>
      </c>
      <c r="I151" s="24">
        <f>($D$157/$E$159)*H161</f>
        <v>0</v>
      </c>
    </row>
    <row r="152" spans="1:10" ht="15" customHeight="1" x14ac:dyDescent="0.25">
      <c r="A152" s="117" t="s">
        <v>141</v>
      </c>
      <c r="B152" s="117"/>
      <c r="C152" s="117"/>
      <c r="D152" s="117"/>
      <c r="E152" s="117"/>
      <c r="F152" s="117"/>
      <c r="G152" s="117"/>
      <c r="H152" s="25">
        <f>H147+H148+H149+H150+H151</f>
        <v>9.0885708209192922E-2</v>
      </c>
      <c r="I152" s="26">
        <f>SUM(I147:I151)</f>
        <v>600.26514910165258</v>
      </c>
    </row>
    <row r="153" spans="1:10" ht="11.25" customHeight="1" x14ac:dyDescent="0.25">
      <c r="A153" s="29" t="s">
        <v>142</v>
      </c>
      <c r="B153" s="118" t="s">
        <v>143</v>
      </c>
      <c r="C153" s="118"/>
      <c r="D153" s="118"/>
      <c r="E153" s="118"/>
      <c r="F153" s="118"/>
      <c r="G153" s="118"/>
      <c r="H153" s="118"/>
      <c r="I153" s="118"/>
    </row>
    <row r="154" spans="1:10" ht="20.25" customHeight="1" x14ac:dyDescent="0.25">
      <c r="A154" s="29" t="s">
        <v>144</v>
      </c>
      <c r="B154" s="111" t="s">
        <v>145</v>
      </c>
      <c r="C154" s="111"/>
      <c r="D154" s="111"/>
      <c r="E154" s="111"/>
      <c r="F154" s="111"/>
      <c r="G154" s="111"/>
      <c r="H154" s="111"/>
      <c r="I154" s="111"/>
    </row>
    <row r="155" spans="1:10" ht="13.5" customHeight="1" x14ac:dyDescent="0.25">
      <c r="A155" s="119" t="s">
        <v>146</v>
      </c>
      <c r="B155" s="119"/>
      <c r="C155" s="119"/>
      <c r="D155" s="119"/>
      <c r="E155" s="119"/>
      <c r="F155" s="119"/>
      <c r="G155" s="119"/>
      <c r="H155" s="119"/>
      <c r="I155" s="119"/>
    </row>
    <row r="156" spans="1:10" ht="13.5" customHeight="1" x14ac:dyDescent="0.25">
      <c r="A156" s="120" t="s">
        <v>147</v>
      </c>
      <c r="B156" s="120"/>
      <c r="C156" s="3" t="s">
        <v>148</v>
      </c>
      <c r="D156" s="121" t="s">
        <v>149</v>
      </c>
      <c r="E156" s="121"/>
      <c r="F156" s="3" t="s">
        <v>150</v>
      </c>
      <c r="G156" s="3" t="s">
        <v>151</v>
      </c>
      <c r="H156" s="122" t="s">
        <v>152</v>
      </c>
      <c r="I156" s="122"/>
    </row>
    <row r="157" spans="1:10" ht="13.5" customHeight="1" x14ac:dyDescent="0.25">
      <c r="A157" s="114">
        <f>I113</f>
        <v>6604.6154112593122</v>
      </c>
      <c r="B157" s="114"/>
      <c r="C157" s="24">
        <f>I143</f>
        <v>1821.6630351526078</v>
      </c>
      <c r="D157" s="115">
        <f>A157+C157</f>
        <v>8426.2784464119195</v>
      </c>
      <c r="E157" s="115"/>
      <c r="F157" s="14" t="s">
        <v>137</v>
      </c>
      <c r="G157" s="43">
        <v>1.6500000000000001E-2</v>
      </c>
      <c r="H157" s="108">
        <v>6.4999999999999997E-3</v>
      </c>
      <c r="I157" s="108"/>
      <c r="J157" s="34"/>
    </row>
    <row r="158" spans="1:10" ht="13.5" customHeight="1" x14ac:dyDescent="0.25">
      <c r="A158" s="158" t="s">
        <v>153</v>
      </c>
      <c r="B158" s="158"/>
      <c r="C158" s="14">
        <v>1</v>
      </c>
      <c r="D158" s="63">
        <f>G162/1</f>
        <v>0.1225</v>
      </c>
      <c r="E158" s="64">
        <f>C158-D158</f>
        <v>0.87749999999999995</v>
      </c>
      <c r="F158" s="14" t="s">
        <v>138</v>
      </c>
      <c r="G158" s="43">
        <v>7.5999999999999998E-2</v>
      </c>
      <c r="H158" s="108">
        <v>0.03</v>
      </c>
      <c r="I158" s="108"/>
    </row>
    <row r="159" spans="1:10" ht="13.5" customHeight="1" x14ac:dyDescent="0.25">
      <c r="A159" s="116" t="s">
        <v>154</v>
      </c>
      <c r="B159" s="116"/>
      <c r="C159" s="14">
        <v>1</v>
      </c>
      <c r="D159" s="63">
        <f>H162</f>
        <v>6.6500000000000004E-2</v>
      </c>
      <c r="E159" s="65">
        <f>C159-D159</f>
        <v>0.9335</v>
      </c>
      <c r="F159" s="14" t="s">
        <v>14</v>
      </c>
      <c r="G159" s="43">
        <f>I11</f>
        <v>0.03</v>
      </c>
      <c r="H159" s="108">
        <f>I11</f>
        <v>0.03</v>
      </c>
      <c r="I159" s="108"/>
    </row>
    <row r="160" spans="1:10" ht="13.5" customHeight="1" x14ac:dyDescent="0.25">
      <c r="A160" s="116" t="s">
        <v>155</v>
      </c>
      <c r="B160" s="116"/>
      <c r="C160" s="14">
        <v>1</v>
      </c>
      <c r="D160" s="66">
        <v>0.09</v>
      </c>
      <c r="E160" s="67">
        <f>C160-D160</f>
        <v>0.91</v>
      </c>
      <c r="F160" s="14" t="s">
        <v>156</v>
      </c>
      <c r="G160" s="43">
        <v>0</v>
      </c>
      <c r="H160" s="108">
        <v>0</v>
      </c>
      <c r="I160" s="108"/>
    </row>
    <row r="161" spans="1:10" ht="13.5" customHeight="1" thickBot="1" x14ac:dyDescent="0.3">
      <c r="A161" s="156" t="s">
        <v>157</v>
      </c>
      <c r="B161" s="156" t="s">
        <v>158</v>
      </c>
      <c r="C161" s="156"/>
      <c r="D161" s="156"/>
      <c r="E161" s="156"/>
      <c r="F161" s="12" t="s">
        <v>159</v>
      </c>
      <c r="G161" s="43">
        <v>0</v>
      </c>
      <c r="H161" s="108">
        <v>0</v>
      </c>
      <c r="I161" s="108"/>
    </row>
    <row r="162" spans="1:10" ht="18" customHeight="1" thickBot="1" x14ac:dyDescent="0.3">
      <c r="A162" s="156"/>
      <c r="B162" s="156"/>
      <c r="C162" s="156"/>
      <c r="D162" s="156"/>
      <c r="E162" s="156"/>
      <c r="F162" s="3" t="s">
        <v>160</v>
      </c>
      <c r="G162" s="68">
        <f>SUM(G157:G161)</f>
        <v>0.1225</v>
      </c>
      <c r="H162" s="109">
        <f>SUM(H157:I161)</f>
        <v>6.6500000000000004E-2</v>
      </c>
      <c r="I162" s="109"/>
    </row>
    <row r="163" spans="1:10" ht="59.25" customHeight="1" thickBot="1" x14ac:dyDescent="0.3">
      <c r="A163" s="157" t="s">
        <v>161</v>
      </c>
      <c r="B163" s="157"/>
      <c r="C163" s="157"/>
      <c r="D163" s="157"/>
      <c r="E163" s="157"/>
      <c r="F163" s="157"/>
      <c r="G163" s="157"/>
      <c r="H163" s="157"/>
      <c r="I163" s="157"/>
    </row>
    <row r="164" spans="1:10" ht="13.5" customHeight="1" x14ac:dyDescent="0.25">
      <c r="A164" s="29" t="s">
        <v>162</v>
      </c>
      <c r="B164" s="111" t="s">
        <v>163</v>
      </c>
      <c r="C164" s="111"/>
      <c r="D164" s="111"/>
      <c r="E164" s="111"/>
      <c r="F164" s="111"/>
      <c r="G164" s="111"/>
      <c r="H164" s="111"/>
      <c r="I164" s="111"/>
    </row>
    <row r="165" spans="1:10" ht="4.5" customHeight="1" x14ac:dyDescent="0.25">
      <c r="A165" s="69"/>
      <c r="B165" s="112"/>
      <c r="C165" s="112"/>
      <c r="D165" s="112"/>
      <c r="E165" s="112"/>
      <c r="F165" s="112"/>
      <c r="G165" s="112"/>
      <c r="H165" s="112"/>
      <c r="I165" s="112"/>
    </row>
    <row r="166" spans="1:10" ht="12" customHeight="1" x14ac:dyDescent="0.25">
      <c r="A166" s="100" t="s">
        <v>164</v>
      </c>
      <c r="B166" s="100"/>
      <c r="C166" s="100"/>
      <c r="D166" s="100"/>
      <c r="E166" s="100"/>
      <c r="F166" s="100"/>
      <c r="G166" s="100"/>
      <c r="H166" s="47">
        <f>H152</f>
        <v>9.0885708209192922E-2</v>
      </c>
      <c r="I166" s="48">
        <f>I152</f>
        <v>600.26514910165258</v>
      </c>
    </row>
    <row r="167" spans="1:10" ht="4.5" customHeight="1" x14ac:dyDescent="0.25"/>
    <row r="168" spans="1:10" ht="11.25" customHeight="1" x14ac:dyDescent="0.25">
      <c r="A168" s="113" t="s">
        <v>165</v>
      </c>
      <c r="B168" s="113"/>
      <c r="C168" s="113"/>
      <c r="D168" s="113"/>
      <c r="E168" s="113"/>
      <c r="F168" s="113"/>
      <c r="G168" s="113"/>
      <c r="H168" s="113"/>
      <c r="I168" s="113"/>
    </row>
    <row r="169" spans="1:10" ht="11.25" customHeight="1" x14ac:dyDescent="0.25">
      <c r="A169" s="101" t="s">
        <v>35</v>
      </c>
      <c r="B169" s="101"/>
      <c r="C169" s="101"/>
      <c r="D169" s="101"/>
      <c r="E169" s="101"/>
      <c r="F169" s="101"/>
      <c r="G169" s="101"/>
      <c r="H169" s="101"/>
      <c r="I169" s="101"/>
    </row>
    <row r="170" spans="1:10" ht="15" customHeight="1" x14ac:dyDescent="0.25">
      <c r="A170" s="14">
        <v>1</v>
      </c>
      <c r="B170" s="102" t="s">
        <v>166</v>
      </c>
      <c r="C170" s="102"/>
      <c r="D170" s="102"/>
      <c r="E170" s="102"/>
      <c r="F170" s="102"/>
      <c r="G170" s="102"/>
      <c r="H170" s="23">
        <f>I170/$G$191</f>
        <v>0.36747655001064383</v>
      </c>
      <c r="I170" s="70">
        <f>I55</f>
        <v>3317.043099</v>
      </c>
    </row>
    <row r="171" spans="1:10" ht="15" customHeight="1" x14ac:dyDescent="0.25">
      <c r="A171" s="14">
        <v>2</v>
      </c>
      <c r="B171" s="102" t="s">
        <v>167</v>
      </c>
      <c r="C171" s="102"/>
      <c r="D171" s="102"/>
      <c r="E171" s="102"/>
      <c r="F171" s="102"/>
      <c r="G171" s="102"/>
      <c r="H171" s="23">
        <f t="shared" ref="H171:H172" si="6">I171/$G$191</f>
        <v>0.28954286705692373</v>
      </c>
      <c r="I171" s="70">
        <f>I66+I78+I85+I89</f>
        <v>2613.5713122593124</v>
      </c>
    </row>
    <row r="172" spans="1:10" ht="15" customHeight="1" x14ac:dyDescent="0.25">
      <c r="A172" s="14">
        <v>3</v>
      </c>
      <c r="B172" s="102" t="s">
        <v>168</v>
      </c>
      <c r="C172" s="102"/>
      <c r="D172" s="102"/>
      <c r="E172" s="102"/>
      <c r="F172" s="102"/>
      <c r="G172" s="102"/>
      <c r="H172" s="23">
        <f t="shared" si="6"/>
        <v>7.4668780233332732E-2</v>
      </c>
      <c r="I172" s="70">
        <f>I99</f>
        <v>674.00099999999998</v>
      </c>
    </row>
    <row r="173" spans="1:10" s="28" customFormat="1" ht="15" customHeight="1" x14ac:dyDescent="0.25">
      <c r="A173" s="100" t="s">
        <v>169</v>
      </c>
      <c r="B173" s="100"/>
      <c r="C173" s="100"/>
      <c r="D173" s="100"/>
      <c r="E173" s="100"/>
      <c r="F173" s="100"/>
      <c r="G173" s="100"/>
      <c r="H173" s="47">
        <f>H170+H171+H172</f>
        <v>0.7316881973009004</v>
      </c>
      <c r="I173" s="48">
        <f>SUM(I170:I172)</f>
        <v>6604.6154112593122</v>
      </c>
      <c r="J173" s="35"/>
    </row>
    <row r="174" spans="1:10" ht="4.5" customHeight="1" x14ac:dyDescent="0.25"/>
    <row r="175" spans="1:10" ht="11.25" customHeight="1" x14ac:dyDescent="0.25">
      <c r="A175" s="101" t="s">
        <v>109</v>
      </c>
      <c r="B175" s="101"/>
      <c r="C175" s="101"/>
      <c r="D175" s="101"/>
      <c r="E175" s="101"/>
      <c r="F175" s="101"/>
      <c r="G175" s="101"/>
      <c r="H175" s="101"/>
      <c r="I175" s="101"/>
    </row>
    <row r="176" spans="1:10" ht="15" customHeight="1" x14ac:dyDescent="0.25">
      <c r="A176" s="14">
        <v>1</v>
      </c>
      <c r="B176" s="102" t="s">
        <v>170</v>
      </c>
      <c r="C176" s="102"/>
      <c r="D176" s="102"/>
      <c r="E176" s="102"/>
      <c r="F176" s="102"/>
      <c r="G176" s="102"/>
      <c r="H176" s="23">
        <f t="shared" ref="H176:H178" si="7">I176/$G$191</f>
        <v>7.2075643821107066E-2</v>
      </c>
      <c r="I176" s="24">
        <f>I123</f>
        <v>650.59394112593134</v>
      </c>
    </row>
    <row r="177" spans="1:11" ht="15" customHeight="1" x14ac:dyDescent="0.25">
      <c r="A177" s="14">
        <v>2</v>
      </c>
      <c r="B177" s="102" t="s">
        <v>171</v>
      </c>
      <c r="C177" s="102"/>
      <c r="D177" s="102"/>
      <c r="E177" s="102"/>
      <c r="F177" s="102"/>
      <c r="G177" s="102"/>
      <c r="H177" s="23">
        <f t="shared" si="7"/>
        <v>1.6617656405554161E-2</v>
      </c>
      <c r="I177" s="24">
        <f>I133</f>
        <v>150</v>
      </c>
    </row>
    <row r="178" spans="1:11" ht="15" customHeight="1" x14ac:dyDescent="0.25">
      <c r="A178" s="14">
        <v>3</v>
      </c>
      <c r="B178" s="102" t="s">
        <v>172</v>
      </c>
      <c r="C178" s="102"/>
      <c r="D178" s="102"/>
      <c r="E178" s="102"/>
      <c r="F178" s="102"/>
      <c r="G178" s="102"/>
      <c r="H178" s="23">
        <f t="shared" si="7"/>
        <v>0.11311850247243854</v>
      </c>
      <c r="I178" s="24">
        <f>I137</f>
        <v>1021.0690940266763</v>
      </c>
    </row>
    <row r="179" spans="1:11" ht="15" customHeight="1" x14ac:dyDescent="0.25">
      <c r="A179" s="100" t="s">
        <v>173</v>
      </c>
      <c r="B179" s="100"/>
      <c r="C179" s="100"/>
      <c r="D179" s="100"/>
      <c r="E179" s="100"/>
      <c r="F179" s="100"/>
      <c r="G179" s="100"/>
      <c r="H179" s="47">
        <f>H176+H177+H178</f>
        <v>0.20181180269909976</v>
      </c>
      <c r="I179" s="48">
        <f>I176+I177+I178</f>
        <v>1821.6630351526078</v>
      </c>
    </row>
    <row r="180" spans="1:11" ht="4.5" customHeight="1" x14ac:dyDescent="0.25"/>
    <row r="181" spans="1:11" ht="11.25" customHeight="1" x14ac:dyDescent="0.25">
      <c r="A181" s="101" t="s">
        <v>135</v>
      </c>
      <c r="B181" s="101"/>
      <c r="C181" s="101"/>
      <c r="D181" s="101"/>
      <c r="E181" s="101"/>
      <c r="F181" s="101"/>
      <c r="G181" s="101"/>
      <c r="H181" s="101"/>
      <c r="I181" s="101"/>
    </row>
    <row r="182" spans="1:11" ht="15" customHeight="1" x14ac:dyDescent="0.25">
      <c r="A182" s="14">
        <v>1</v>
      </c>
      <c r="B182" s="102" t="s">
        <v>174</v>
      </c>
      <c r="C182" s="102"/>
      <c r="D182" s="102"/>
      <c r="E182" s="102"/>
      <c r="F182" s="102"/>
      <c r="G182" s="102"/>
      <c r="H182" s="23">
        <f>I182/$G$191</f>
        <v>6.6500000000000004E-2</v>
      </c>
      <c r="I182" s="24">
        <f>I152</f>
        <v>600.26514910165258</v>
      </c>
    </row>
    <row r="183" spans="1:11" ht="15" customHeight="1" x14ac:dyDescent="0.25">
      <c r="A183" s="100" t="s">
        <v>175</v>
      </c>
      <c r="B183" s="100"/>
      <c r="C183" s="100"/>
      <c r="D183" s="100"/>
      <c r="E183" s="100"/>
      <c r="F183" s="100"/>
      <c r="G183" s="100"/>
      <c r="H183" s="47">
        <f>H182</f>
        <v>6.6500000000000004E-2</v>
      </c>
      <c r="I183" s="48">
        <f>I152</f>
        <v>600.26514910165258</v>
      </c>
      <c r="K183" s="41"/>
    </row>
    <row r="184" spans="1:11" ht="4.5" customHeight="1" x14ac:dyDescent="0.25"/>
    <row r="185" spans="1:11" ht="11.25" customHeight="1" x14ac:dyDescent="0.25">
      <c r="A185" s="103" t="s">
        <v>214</v>
      </c>
      <c r="B185" s="103"/>
      <c r="C185" s="103"/>
      <c r="D185" s="103"/>
      <c r="E185" s="103"/>
      <c r="F185" s="103"/>
      <c r="G185" s="103"/>
      <c r="H185" s="103"/>
      <c r="I185" s="103"/>
    </row>
    <row r="186" spans="1:11" ht="4.9000000000000004" customHeight="1" x14ac:dyDescent="0.25">
      <c r="A186" s="93"/>
      <c r="B186" s="93"/>
      <c r="C186" s="93"/>
      <c r="D186" s="93"/>
      <c r="E186" s="93"/>
      <c r="F186" s="93"/>
      <c r="G186" s="93"/>
      <c r="H186" s="93"/>
      <c r="I186" s="93"/>
    </row>
    <row r="187" spans="1:11" ht="63.75" customHeight="1" x14ac:dyDescent="0.25">
      <c r="A187" s="103" t="s">
        <v>215</v>
      </c>
      <c r="B187" s="103"/>
      <c r="C187" s="103"/>
      <c r="D187" s="103"/>
      <c r="E187" s="103"/>
      <c r="F187" s="103"/>
      <c r="G187" s="155" t="s">
        <v>220</v>
      </c>
      <c r="H187" s="105"/>
      <c r="I187" s="106"/>
    </row>
    <row r="188" spans="1:11" ht="11.25" customHeight="1" x14ac:dyDescent="0.25">
      <c r="A188" s="103"/>
      <c r="B188" s="103"/>
      <c r="C188" s="103"/>
      <c r="D188" s="103"/>
      <c r="E188" s="103"/>
      <c r="F188" s="103"/>
      <c r="G188" s="91"/>
      <c r="H188" s="92"/>
      <c r="I188" s="92">
        <f>((H70+H76+H77+H82+H83+H84)+((H70+H76+H77+H82+H83+H84)*H66))*I55*H191</f>
        <v>2554.2706752343543</v>
      </c>
    </row>
    <row r="189" spans="1:11" ht="4.9000000000000004" customHeight="1" x14ac:dyDescent="0.25">
      <c r="A189" s="93"/>
      <c r="B189" s="93"/>
      <c r="C189" s="93"/>
      <c r="D189" s="93"/>
      <c r="E189" s="93"/>
      <c r="F189" s="93"/>
      <c r="G189" s="93"/>
      <c r="H189" s="93"/>
      <c r="I189" s="93"/>
    </row>
    <row r="190" spans="1:11" ht="35.450000000000003" customHeight="1" x14ac:dyDescent="0.25">
      <c r="A190" s="94" t="s">
        <v>216</v>
      </c>
      <c r="B190" s="95"/>
      <c r="C190" s="95"/>
      <c r="D190" s="95"/>
      <c r="E190" s="95"/>
      <c r="F190" s="96"/>
      <c r="G190" s="86" t="s">
        <v>176</v>
      </c>
      <c r="H190" s="86" t="s">
        <v>177</v>
      </c>
      <c r="I190" s="86" t="s">
        <v>178</v>
      </c>
    </row>
    <row r="191" spans="1:11" ht="14.45" customHeight="1" x14ac:dyDescent="0.25">
      <c r="A191" s="97"/>
      <c r="B191" s="98"/>
      <c r="C191" s="98"/>
      <c r="D191" s="98"/>
      <c r="E191" s="98"/>
      <c r="F191" s="99"/>
      <c r="G191" s="87">
        <f>I173+I179+I183</f>
        <v>9026.5435955135727</v>
      </c>
      <c r="H191" s="88">
        <f>IF(D6="12x36",2,1)</f>
        <v>2</v>
      </c>
      <c r="I191" s="89">
        <f>G191*H191</f>
        <v>18053.087191027145</v>
      </c>
    </row>
  </sheetData>
  <mergeCells count="188">
    <mergeCell ref="A185:I185"/>
    <mergeCell ref="A186:I186"/>
    <mergeCell ref="A187:F188"/>
    <mergeCell ref="G187:I187"/>
    <mergeCell ref="A189:I189"/>
    <mergeCell ref="A190:F191"/>
    <mergeCell ref="B177:G177"/>
    <mergeCell ref="B178:G178"/>
    <mergeCell ref="A179:G179"/>
    <mergeCell ref="A181:I181"/>
    <mergeCell ref="B182:G182"/>
    <mergeCell ref="A183:G183"/>
    <mergeCell ref="B170:G170"/>
    <mergeCell ref="B171:G171"/>
    <mergeCell ref="B172:G172"/>
    <mergeCell ref="A173:G173"/>
    <mergeCell ref="A175:I175"/>
    <mergeCell ref="B176:G176"/>
    <mergeCell ref="A163:I163"/>
    <mergeCell ref="B164:I164"/>
    <mergeCell ref="B165:I165"/>
    <mergeCell ref="A166:G166"/>
    <mergeCell ref="A168:I168"/>
    <mergeCell ref="A169:I169"/>
    <mergeCell ref="A160:B160"/>
    <mergeCell ref="H160:I160"/>
    <mergeCell ref="A161:A162"/>
    <mergeCell ref="B161:E162"/>
    <mergeCell ref="H161:I161"/>
    <mergeCell ref="H162:I162"/>
    <mergeCell ref="A157:B157"/>
    <mergeCell ref="D157:E157"/>
    <mergeCell ref="H157:I157"/>
    <mergeCell ref="A158:B158"/>
    <mergeCell ref="H158:I158"/>
    <mergeCell ref="A159:B159"/>
    <mergeCell ref="H159:I159"/>
    <mergeCell ref="A152:G152"/>
    <mergeCell ref="B153:I153"/>
    <mergeCell ref="B154:I154"/>
    <mergeCell ref="A155:I155"/>
    <mergeCell ref="A156:B156"/>
    <mergeCell ref="D156:E156"/>
    <mergeCell ref="H156:I156"/>
    <mergeCell ref="B146:G146"/>
    <mergeCell ref="B147:G147"/>
    <mergeCell ref="B148:G148"/>
    <mergeCell ref="B149:G149"/>
    <mergeCell ref="B150:G150"/>
    <mergeCell ref="B151:G151"/>
    <mergeCell ref="A137:G137"/>
    <mergeCell ref="A139:E139"/>
    <mergeCell ref="A140:B140"/>
    <mergeCell ref="A141:B141"/>
    <mergeCell ref="A143:G143"/>
    <mergeCell ref="A145:I145"/>
    <mergeCell ref="B130:G130"/>
    <mergeCell ref="B131:G131"/>
    <mergeCell ref="B132:G132"/>
    <mergeCell ref="A133:G133"/>
    <mergeCell ref="B135:G135"/>
    <mergeCell ref="B136:G136"/>
    <mergeCell ref="A123:G123"/>
    <mergeCell ref="B124:I124"/>
    <mergeCell ref="A126:E126"/>
    <mergeCell ref="A127:B127"/>
    <mergeCell ref="A128:B128"/>
    <mergeCell ref="B129:I129"/>
    <mergeCell ref="B117:G117"/>
    <mergeCell ref="B118:G118"/>
    <mergeCell ref="B119:G119"/>
    <mergeCell ref="B120:G120"/>
    <mergeCell ref="B121:G121"/>
    <mergeCell ref="B122:G122"/>
    <mergeCell ref="A109:I109"/>
    <mergeCell ref="A110:B110"/>
    <mergeCell ref="A111:B111"/>
    <mergeCell ref="A113:G113"/>
    <mergeCell ref="A115:I115"/>
    <mergeCell ref="B116:G116"/>
    <mergeCell ref="A101:I101"/>
    <mergeCell ref="A102:B102"/>
    <mergeCell ref="A103:B103"/>
    <mergeCell ref="A105:I105"/>
    <mergeCell ref="A106:B106"/>
    <mergeCell ref="A107:B107"/>
    <mergeCell ref="B95:G95"/>
    <mergeCell ref="B96:G96"/>
    <mergeCell ref="B97:G97"/>
    <mergeCell ref="B98:G98"/>
    <mergeCell ref="A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55:G55"/>
    <mergeCell ref="B57:G57"/>
    <mergeCell ref="B58:G58"/>
    <mergeCell ref="B59:G59"/>
    <mergeCell ref="B60:G60"/>
    <mergeCell ref="B61:G61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A30:F31"/>
    <mergeCell ref="G30:G31"/>
    <mergeCell ref="A32:F33"/>
    <mergeCell ref="G32:G33"/>
    <mergeCell ref="A35:I35"/>
    <mergeCell ref="B36:G36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69720-332D-4B95-A8AF-A8DB3BBD4466}">
  <dimension ref="A1:L191"/>
  <sheetViews>
    <sheetView view="pageBreakPreview" topLeftCell="A180" zoomScale="130" zoomScaleNormal="130" zoomScalePageLayoutView="130" workbookViewId="0">
      <selection activeCell="A10" sqref="A10:F10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K1" s="4"/>
    </row>
    <row r="2" spans="1:11" ht="22.5" customHeight="1" x14ac:dyDescent="0.25">
      <c r="A2" s="120" t="s">
        <v>1</v>
      </c>
      <c r="B2" s="120"/>
      <c r="C2" s="150" t="s">
        <v>227</v>
      </c>
      <c r="D2" s="150"/>
      <c r="E2" s="151" t="s">
        <v>2</v>
      </c>
      <c r="F2" s="151"/>
      <c r="G2" s="151"/>
      <c r="H2" s="151"/>
      <c r="I2" s="151"/>
    </row>
    <row r="3" spans="1:11" ht="11.25" customHeight="1" x14ac:dyDescent="0.25">
      <c r="A3" s="120" t="s">
        <v>3</v>
      </c>
      <c r="B3" s="12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2" t="s">
        <v>5</v>
      </c>
      <c r="B5" s="102"/>
      <c r="C5" s="102"/>
      <c r="D5" s="152" t="s">
        <v>221</v>
      </c>
      <c r="E5" s="152"/>
      <c r="F5" s="152"/>
      <c r="G5" s="153" t="str">
        <f>IF(D6="12x36","Regime de trabalho:","Quantidade de HORAS/MÊS")</f>
        <v>Regime de trabalho:</v>
      </c>
      <c r="H5" s="153"/>
      <c r="I5" s="154" t="str">
        <f>IF(D6="12x36",D6,5*D6)</f>
        <v>12X36</v>
      </c>
    </row>
    <row r="6" spans="1:11" ht="18.75" customHeight="1" x14ac:dyDescent="0.25">
      <c r="A6" s="129" t="str">
        <f>IF(D6="12x36","Regime de trabalho:","Regime de trabalho (horas semanais):")</f>
        <v>Regime de trabalho:</v>
      </c>
      <c r="B6" s="129"/>
      <c r="C6" s="129"/>
      <c r="D6" s="129" t="s">
        <v>222</v>
      </c>
      <c r="E6" s="129"/>
      <c r="F6" s="129"/>
      <c r="G6" s="153"/>
      <c r="H6" s="153"/>
      <c r="I6" s="154"/>
    </row>
    <row r="7" spans="1:11" ht="22.5" customHeight="1" x14ac:dyDescent="0.25">
      <c r="A7" s="129" t="s">
        <v>6</v>
      </c>
      <c r="B7" s="129"/>
      <c r="C7" s="129"/>
      <c r="D7" s="102" t="s">
        <v>223</v>
      </c>
      <c r="E7" s="102"/>
      <c r="F7" s="102"/>
      <c r="G7" s="148" t="s">
        <v>7</v>
      </c>
      <c r="H7" s="148"/>
      <c r="I7" s="149" t="s">
        <v>8</v>
      </c>
    </row>
    <row r="8" spans="1:11" ht="22.5" customHeight="1" x14ac:dyDescent="0.25">
      <c r="A8" s="129" t="s">
        <v>9</v>
      </c>
      <c r="B8" s="129"/>
      <c r="C8" s="129"/>
      <c r="D8" s="102" t="s">
        <v>17</v>
      </c>
      <c r="E8" s="102"/>
      <c r="F8" s="102"/>
      <c r="G8" s="148"/>
      <c r="H8" s="148"/>
      <c r="I8" s="149"/>
    </row>
    <row r="9" spans="1:11" ht="18.75" customHeight="1" x14ac:dyDescent="0.25">
      <c r="A9" s="129" t="s">
        <v>10</v>
      </c>
      <c r="B9" s="129"/>
      <c r="C9" s="129"/>
      <c r="D9" s="129" t="s">
        <v>231</v>
      </c>
      <c r="E9" s="129"/>
      <c r="F9" s="129"/>
      <c r="G9" s="148" t="s">
        <v>11</v>
      </c>
      <c r="H9" s="148"/>
      <c r="I9" s="9">
        <v>0.3</v>
      </c>
    </row>
    <row r="10" spans="1:11" ht="32.25" customHeight="1" x14ac:dyDescent="0.25">
      <c r="A10" s="145" t="s">
        <v>12</v>
      </c>
      <c r="B10" s="145"/>
      <c r="C10" s="145"/>
      <c r="D10" s="145"/>
      <c r="E10" s="145"/>
      <c r="F10" s="145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46" t="s">
        <v>14</v>
      </c>
      <c r="B11" s="146"/>
      <c r="C11" s="146"/>
      <c r="D11" s="146"/>
      <c r="E11" s="146"/>
      <c r="F11" s="146"/>
      <c r="G11" s="10"/>
      <c r="H11" s="10" t="s">
        <v>15</v>
      </c>
      <c r="I11" s="13">
        <v>2.5000000000000001E-2</v>
      </c>
    </row>
    <row r="12" spans="1:11" ht="24.75" customHeight="1" x14ac:dyDescent="0.25">
      <c r="A12" s="131" t="s">
        <v>16</v>
      </c>
      <c r="B12" s="131"/>
      <c r="C12" s="131"/>
      <c r="D12" s="131"/>
      <c r="E12" s="131"/>
      <c r="F12" s="131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31" t="s">
        <v>19</v>
      </c>
      <c r="B13" s="131"/>
      <c r="C13" s="131"/>
      <c r="D13" s="131"/>
      <c r="E13" s="131"/>
      <c r="F13" s="131"/>
      <c r="G13" s="10"/>
      <c r="H13" s="10"/>
      <c r="I13" s="15">
        <v>15</v>
      </c>
    </row>
    <row r="14" spans="1:11" ht="15" customHeight="1" x14ac:dyDescent="0.25">
      <c r="A14" s="146" t="s">
        <v>20</v>
      </c>
      <c r="B14" s="146"/>
      <c r="C14" s="146"/>
      <c r="D14" s="146"/>
      <c r="E14" s="146"/>
      <c r="F14" s="146"/>
      <c r="G14" s="147" t="s">
        <v>17</v>
      </c>
      <c r="H14" s="10" t="s">
        <v>21</v>
      </c>
      <c r="I14" s="11">
        <v>9</v>
      </c>
    </row>
    <row r="15" spans="1:11" x14ac:dyDescent="0.25">
      <c r="A15" s="146"/>
      <c r="B15" s="146"/>
      <c r="C15" s="146"/>
      <c r="D15" s="146"/>
      <c r="E15" s="146"/>
      <c r="F15" s="146"/>
      <c r="G15" s="147"/>
      <c r="H15" s="10" t="s">
        <v>22</v>
      </c>
      <c r="I15" s="15">
        <f>I13</f>
        <v>15</v>
      </c>
    </row>
    <row r="16" spans="1:11" x14ac:dyDescent="0.25">
      <c r="A16" s="146"/>
      <c r="B16" s="146"/>
      <c r="C16" s="146"/>
      <c r="D16" s="146"/>
      <c r="E16" s="146"/>
      <c r="F16" s="146"/>
      <c r="G16" s="147"/>
      <c r="H16" s="10" t="s">
        <v>23</v>
      </c>
      <c r="I16" s="9">
        <v>0.06</v>
      </c>
    </row>
    <row r="17" spans="1:9" ht="11.25" customHeight="1" x14ac:dyDescent="0.25">
      <c r="A17" s="146" t="s">
        <v>24</v>
      </c>
      <c r="B17" s="146"/>
      <c r="C17" s="146"/>
      <c r="D17" s="146"/>
      <c r="E17" s="146"/>
      <c r="F17" s="146"/>
      <c r="G17" s="147" t="s">
        <v>17</v>
      </c>
      <c r="H17" s="10" t="s">
        <v>21</v>
      </c>
      <c r="I17" s="11">
        <v>30</v>
      </c>
    </row>
    <row r="18" spans="1:9" ht="11.25" customHeight="1" x14ac:dyDescent="0.25">
      <c r="A18" s="146"/>
      <c r="B18" s="146"/>
      <c r="C18" s="146"/>
      <c r="D18" s="146"/>
      <c r="E18" s="146"/>
      <c r="F18" s="146"/>
      <c r="G18" s="147"/>
      <c r="H18" s="10" t="s">
        <v>22</v>
      </c>
      <c r="I18" s="15">
        <f>I13</f>
        <v>15</v>
      </c>
    </row>
    <row r="19" spans="1:9" x14ac:dyDescent="0.25">
      <c r="A19" s="146"/>
      <c r="B19" s="146"/>
      <c r="C19" s="146"/>
      <c r="D19" s="146"/>
      <c r="E19" s="146"/>
      <c r="F19" s="146"/>
      <c r="G19" s="147"/>
      <c r="H19" s="10" t="s">
        <v>23</v>
      </c>
      <c r="I19" s="9">
        <v>0.2</v>
      </c>
    </row>
    <row r="20" spans="1:9" ht="11.25" customHeight="1" x14ac:dyDescent="0.25">
      <c r="A20" s="146" t="s">
        <v>25</v>
      </c>
      <c r="B20" s="146"/>
      <c r="C20" s="146"/>
      <c r="D20" s="146"/>
      <c r="E20" s="146"/>
      <c r="F20" s="146"/>
      <c r="G20" s="147" t="s">
        <v>17</v>
      </c>
      <c r="H20" s="10" t="s">
        <v>21</v>
      </c>
      <c r="I20" s="11" t="s">
        <v>8</v>
      </c>
    </row>
    <row r="21" spans="1:9" x14ac:dyDescent="0.25">
      <c r="A21" s="146"/>
      <c r="B21" s="146"/>
      <c r="C21" s="146"/>
      <c r="D21" s="146"/>
      <c r="E21" s="146"/>
      <c r="F21" s="146"/>
      <c r="G21" s="147"/>
      <c r="H21" s="10" t="s">
        <v>22</v>
      </c>
      <c r="I21" s="15" t="s">
        <v>8</v>
      </c>
    </row>
    <row r="22" spans="1:9" x14ac:dyDescent="0.25">
      <c r="A22" s="146"/>
      <c r="B22" s="146"/>
      <c r="C22" s="146"/>
      <c r="D22" s="146"/>
      <c r="E22" s="146"/>
      <c r="F22" s="146"/>
      <c r="G22" s="147"/>
      <c r="H22" s="10" t="s">
        <v>23</v>
      </c>
      <c r="I22" s="9" t="s">
        <v>8</v>
      </c>
    </row>
    <row r="23" spans="1:9" ht="36" customHeight="1" x14ac:dyDescent="0.25">
      <c r="A23" s="141" t="s">
        <v>205</v>
      </c>
      <c r="B23" s="141"/>
      <c r="C23" s="141"/>
      <c r="D23" s="141"/>
      <c r="E23" s="141"/>
      <c r="F23" s="141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31" t="s">
        <v>27</v>
      </c>
      <c r="B24" s="131"/>
      <c r="C24" s="131"/>
      <c r="D24" s="131"/>
      <c r="E24" s="131"/>
      <c r="F24" s="131"/>
      <c r="G24" s="16"/>
      <c r="H24" s="16" t="s">
        <v>28</v>
      </c>
      <c r="I24" s="18" t="s">
        <v>8</v>
      </c>
    </row>
    <row r="25" spans="1:9" ht="34.5" customHeight="1" x14ac:dyDescent="0.25">
      <c r="A25" s="131" t="s">
        <v>29</v>
      </c>
      <c r="B25" s="131"/>
      <c r="C25" s="131"/>
      <c r="D25" s="131"/>
      <c r="E25" s="131"/>
      <c r="F25" s="131"/>
      <c r="G25" s="10"/>
      <c r="H25" s="10" t="s">
        <v>18</v>
      </c>
      <c r="I25" s="11" t="s">
        <v>8</v>
      </c>
    </row>
    <row r="26" spans="1:9" ht="15" customHeight="1" x14ac:dyDescent="0.25">
      <c r="A26" s="131" t="s">
        <v>30</v>
      </c>
      <c r="B26" s="131"/>
      <c r="C26" s="131"/>
      <c r="D26" s="131"/>
      <c r="E26" s="131"/>
      <c r="F26" s="131"/>
      <c r="G26" s="16"/>
      <c r="H26" s="19" t="s">
        <v>31</v>
      </c>
      <c r="I26" s="20" t="s">
        <v>8</v>
      </c>
    </row>
    <row r="27" spans="1:9" ht="15" customHeight="1" x14ac:dyDescent="0.25">
      <c r="A27" s="131"/>
      <c r="B27" s="131"/>
      <c r="C27" s="131"/>
      <c r="D27" s="131"/>
      <c r="E27" s="131"/>
      <c r="F27" s="131"/>
      <c r="G27" s="16"/>
      <c r="H27" s="21" t="s">
        <v>32</v>
      </c>
      <c r="I27" s="9" t="s">
        <v>8</v>
      </c>
    </row>
    <row r="28" spans="1:9" ht="26.25" customHeight="1" x14ac:dyDescent="0.25">
      <c r="A28" s="131" t="s">
        <v>196</v>
      </c>
      <c r="B28" s="131"/>
      <c r="C28" s="131"/>
      <c r="D28" s="131"/>
      <c r="E28" s="131"/>
      <c r="F28" s="131"/>
      <c r="G28" s="16"/>
      <c r="H28" s="10" t="s">
        <v>31</v>
      </c>
      <c r="I28" s="20">
        <v>15</v>
      </c>
    </row>
    <row r="29" spans="1:9" ht="35.25" customHeight="1" x14ac:dyDescent="0.25">
      <c r="A29" s="131" t="s">
        <v>34</v>
      </c>
      <c r="B29" s="131"/>
      <c r="C29" s="131"/>
      <c r="D29" s="131"/>
      <c r="E29" s="131"/>
      <c r="F29" s="131"/>
      <c r="G29" s="10"/>
      <c r="H29" s="8" t="s">
        <v>28</v>
      </c>
      <c r="I29" s="9">
        <v>0.1</v>
      </c>
    </row>
    <row r="30" spans="1:9" ht="1.1499999999999999" customHeight="1" x14ac:dyDescent="0.25">
      <c r="A30" s="142"/>
      <c r="B30" s="142"/>
      <c r="C30" s="142"/>
      <c r="D30" s="142"/>
      <c r="E30" s="142"/>
      <c r="F30" s="142"/>
      <c r="G30" s="142"/>
      <c r="H30" s="142"/>
      <c r="I30" s="142"/>
    </row>
    <row r="31" spans="1:9" ht="1.1499999999999999" customHeight="1" x14ac:dyDescent="0.25">
      <c r="A31" s="143"/>
      <c r="B31" s="143"/>
      <c r="C31" s="143"/>
      <c r="D31" s="143"/>
      <c r="E31" s="143"/>
      <c r="F31" s="143"/>
      <c r="G31" s="143"/>
      <c r="H31" s="143"/>
      <c r="I31" s="143"/>
    </row>
    <row r="32" spans="1:9" ht="1.1499999999999999" customHeight="1" x14ac:dyDescent="0.25">
      <c r="A32" s="143"/>
      <c r="B32" s="143"/>
      <c r="C32" s="143"/>
      <c r="D32" s="143"/>
      <c r="E32" s="143"/>
      <c r="F32" s="143"/>
      <c r="G32" s="143"/>
      <c r="H32" s="143"/>
      <c r="I32" s="143"/>
    </row>
    <row r="33" spans="1:10" ht="1.1499999999999999" customHeight="1" x14ac:dyDescent="0.25">
      <c r="A33" s="143"/>
      <c r="B33" s="143"/>
      <c r="C33" s="143"/>
      <c r="D33" s="143"/>
      <c r="E33" s="143"/>
      <c r="F33" s="143"/>
      <c r="G33" s="143"/>
      <c r="H33" s="143"/>
      <c r="I33" s="143"/>
    </row>
    <row r="34" spans="1:10" ht="3.6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7.25" customHeight="1" x14ac:dyDescent="0.25">
      <c r="A35" s="101" t="s">
        <v>35</v>
      </c>
      <c r="B35" s="101"/>
      <c r="C35" s="101"/>
      <c r="D35" s="101"/>
      <c r="E35" s="101"/>
      <c r="F35" s="101"/>
      <c r="G35" s="101"/>
      <c r="H35" s="101"/>
      <c r="I35" s="101"/>
    </row>
    <row r="36" spans="1:10" ht="33.75" customHeight="1" x14ac:dyDescent="0.25">
      <c r="A36" s="22" t="s">
        <v>36</v>
      </c>
      <c r="B36" s="126" t="s">
        <v>37</v>
      </c>
      <c r="C36" s="126"/>
      <c r="D36" s="126"/>
      <c r="E36" s="126"/>
      <c r="F36" s="126"/>
      <c r="G36" s="126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02" t="s">
        <v>40</v>
      </c>
      <c r="C37" s="102"/>
      <c r="D37" s="102"/>
      <c r="E37" s="102"/>
      <c r="F37" s="102"/>
      <c r="G37" s="102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02" t="s">
        <v>41</v>
      </c>
      <c r="C38" s="102"/>
      <c r="D38" s="102"/>
      <c r="E38" s="102"/>
      <c r="F38" s="102"/>
      <c r="G38" s="102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02" t="s">
        <v>42</v>
      </c>
      <c r="C39" s="102"/>
      <c r="D39" s="102"/>
      <c r="E39" s="102"/>
      <c r="F39" s="102"/>
      <c r="G39" s="102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02" t="s">
        <v>43</v>
      </c>
      <c r="C40" s="102"/>
      <c r="D40" s="102"/>
      <c r="E40" s="102"/>
      <c r="F40" s="102"/>
      <c r="G40" s="102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02" t="s">
        <v>44</v>
      </c>
      <c r="C41" s="102"/>
      <c r="D41" s="102"/>
      <c r="E41" s="102"/>
      <c r="F41" s="102"/>
      <c r="G41" s="102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02" t="s">
        <v>195</v>
      </c>
      <c r="C42" s="102"/>
      <c r="D42" s="102"/>
      <c r="E42" s="102"/>
      <c r="F42" s="102"/>
      <c r="G42" s="102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02" t="s">
        <v>45</v>
      </c>
      <c r="C43" s="102"/>
      <c r="D43" s="102"/>
      <c r="E43" s="102"/>
      <c r="F43" s="102"/>
      <c r="G43" s="102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02" t="s">
        <v>46</v>
      </c>
      <c r="C44" s="102"/>
      <c r="D44" s="102"/>
      <c r="E44" s="102"/>
      <c r="F44" s="102"/>
      <c r="G44" s="102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02" t="s">
        <v>47</v>
      </c>
      <c r="C45" s="102"/>
      <c r="D45" s="102"/>
      <c r="E45" s="102"/>
      <c r="F45" s="102"/>
      <c r="G45" s="102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02" t="s">
        <v>48</v>
      </c>
      <c r="C46" s="102"/>
      <c r="D46" s="102"/>
      <c r="E46" s="102"/>
      <c r="F46" s="102"/>
      <c r="G46" s="102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37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37"/>
      <c r="D47" s="137"/>
      <c r="E47" s="137"/>
      <c r="F47" s="137"/>
      <c r="G47" s="137"/>
      <c r="H47" s="23">
        <f t="shared" si="0"/>
        <v>0</v>
      </c>
      <c r="I47" s="24">
        <v>0</v>
      </c>
    </row>
    <row r="48" spans="1:10" s="28" customFormat="1" ht="15" customHeight="1" x14ac:dyDescent="0.25">
      <c r="A48" s="117" t="s">
        <v>49</v>
      </c>
      <c r="B48" s="117"/>
      <c r="C48" s="117"/>
      <c r="D48" s="117"/>
      <c r="E48" s="117"/>
      <c r="F48" s="117"/>
      <c r="G48" s="117"/>
      <c r="H48" s="25">
        <f>SUM(H37:H47)</f>
        <v>1</v>
      </c>
      <c r="I48" s="26">
        <f>SUM(I37:I47)</f>
        <v>2774.2260000000001</v>
      </c>
      <c r="J48" s="27"/>
    </row>
    <row r="49" spans="1:10" s="28" customFormat="1" ht="1.1499999999999999" customHeight="1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27"/>
    </row>
    <row r="50" spans="1:10" s="28" customFormat="1" ht="1.1499999999999999" customHeight="1" x14ac:dyDescent="0.25">
      <c r="A50" s="139"/>
      <c r="B50" s="139"/>
      <c r="C50" s="139"/>
      <c r="D50" s="139"/>
      <c r="E50" s="139"/>
      <c r="F50" s="139"/>
      <c r="G50" s="139"/>
      <c r="H50" s="139"/>
      <c r="I50" s="139"/>
      <c r="J50" s="27"/>
    </row>
    <row r="51" spans="1:10" s="28" customFormat="1" ht="1.1499999999999999" customHeight="1" x14ac:dyDescent="0.25">
      <c r="A51" s="139"/>
      <c r="B51" s="139"/>
      <c r="C51" s="139"/>
      <c r="D51" s="139"/>
      <c r="E51" s="139"/>
      <c r="F51" s="139"/>
      <c r="G51" s="139"/>
      <c r="H51" s="139"/>
      <c r="I51" s="139"/>
      <c r="J51" s="27"/>
    </row>
    <row r="52" spans="1:10" s="28" customFormat="1" ht="1.1499999999999999" customHeight="1" x14ac:dyDescent="0.25">
      <c r="A52" s="139"/>
      <c r="B52" s="139"/>
      <c r="C52" s="139"/>
      <c r="D52" s="139"/>
      <c r="E52" s="139"/>
      <c r="F52" s="139"/>
      <c r="G52" s="139"/>
      <c r="H52" s="139"/>
      <c r="I52" s="139"/>
      <c r="J52" s="27"/>
    </row>
    <row r="53" spans="1:10" s="28" customFormat="1" ht="1.1499999999999999" customHeight="1" x14ac:dyDescent="0.25">
      <c r="A53" s="139"/>
      <c r="B53" s="139"/>
      <c r="C53" s="139"/>
      <c r="D53" s="139"/>
      <c r="E53" s="139"/>
      <c r="F53" s="139"/>
      <c r="G53" s="139"/>
      <c r="H53" s="139"/>
      <c r="I53" s="139"/>
      <c r="J53" s="27"/>
    </row>
    <row r="54" spans="1:10" s="28" customFormat="1" ht="1.1499999999999999" customHeight="1" x14ac:dyDescent="0.25">
      <c r="A54" s="139"/>
      <c r="B54" s="139"/>
      <c r="C54" s="139"/>
      <c r="D54" s="139"/>
      <c r="E54" s="139"/>
      <c r="F54" s="139"/>
      <c r="G54" s="139"/>
      <c r="H54" s="139"/>
      <c r="I54" s="139"/>
      <c r="J54" s="27"/>
    </row>
    <row r="55" spans="1:10" s="28" customFormat="1" ht="1.1499999999999999" customHeight="1" x14ac:dyDescent="0.25">
      <c r="A55" s="139"/>
      <c r="B55" s="139"/>
      <c r="C55" s="139"/>
      <c r="D55" s="139"/>
      <c r="E55" s="139"/>
      <c r="F55" s="139"/>
      <c r="G55" s="139"/>
      <c r="H55" s="139"/>
      <c r="I55" s="139"/>
      <c r="J55" s="27"/>
    </row>
    <row r="56" spans="1:10" ht="1.1499999999999999" customHeight="1" x14ac:dyDescent="0.25">
      <c r="A56" s="140"/>
      <c r="B56" s="140"/>
      <c r="C56" s="140"/>
      <c r="D56" s="140"/>
      <c r="E56" s="140"/>
      <c r="F56" s="140"/>
      <c r="G56" s="140"/>
      <c r="H56" s="140"/>
      <c r="I56" s="140"/>
    </row>
    <row r="57" spans="1:10" ht="33.75" customHeight="1" x14ac:dyDescent="0.25">
      <c r="A57" s="22" t="s">
        <v>50</v>
      </c>
      <c r="B57" s="126" t="s">
        <v>51</v>
      </c>
      <c r="C57" s="126"/>
      <c r="D57" s="126"/>
      <c r="E57" s="126"/>
      <c r="F57" s="126"/>
      <c r="G57" s="126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02" t="s">
        <v>52</v>
      </c>
      <c r="C58" s="102"/>
      <c r="D58" s="102"/>
      <c r="E58" s="102"/>
      <c r="F58" s="102"/>
      <c r="G58" s="102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02" t="s">
        <v>53</v>
      </c>
      <c r="C59" s="102"/>
      <c r="D59" s="102"/>
      <c r="E59" s="102"/>
      <c r="F59" s="102"/>
      <c r="G59" s="102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02" t="s">
        <v>54</v>
      </c>
      <c r="C60" s="102"/>
      <c r="D60" s="102"/>
      <c r="E60" s="102"/>
      <c r="F60" s="102"/>
      <c r="G60" s="102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02" t="s">
        <v>55</v>
      </c>
      <c r="C61" s="102"/>
      <c r="D61" s="102"/>
      <c r="E61" s="102"/>
      <c r="F61" s="102"/>
      <c r="G61" s="102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02" t="s">
        <v>56</v>
      </c>
      <c r="C62" s="102"/>
      <c r="D62" s="102"/>
      <c r="E62" s="102"/>
      <c r="F62" s="102"/>
      <c r="G62" s="102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02" t="s">
        <v>57</v>
      </c>
      <c r="C63" s="102"/>
      <c r="D63" s="102"/>
      <c r="E63" s="102"/>
      <c r="F63" s="102"/>
      <c r="G63" s="102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02" t="s">
        <v>58</v>
      </c>
      <c r="C64" s="102"/>
      <c r="D64" s="102"/>
      <c r="E64" s="102"/>
      <c r="F64" s="102"/>
      <c r="G64" s="102"/>
      <c r="H64" s="23">
        <v>0.03</v>
      </c>
      <c r="I64" s="24">
        <f t="shared" si="2"/>
        <v>83.226780000000005</v>
      </c>
    </row>
    <row r="65" spans="1:10" ht="15" customHeight="1" x14ac:dyDescent="0.25">
      <c r="A65" s="14">
        <v>8</v>
      </c>
      <c r="B65" s="102" t="s">
        <v>59</v>
      </c>
      <c r="C65" s="102"/>
      <c r="D65" s="102"/>
      <c r="E65" s="102"/>
      <c r="F65" s="102"/>
      <c r="G65" s="102"/>
      <c r="H65" s="23">
        <v>6.0000000000000001E-3</v>
      </c>
      <c r="I65" s="24">
        <f t="shared" si="2"/>
        <v>16.645356</v>
      </c>
    </row>
    <row r="66" spans="1:10" s="28" customFormat="1" ht="15" customHeight="1" x14ac:dyDescent="0.25">
      <c r="A66" s="117" t="s">
        <v>60</v>
      </c>
      <c r="B66" s="117"/>
      <c r="C66" s="117"/>
      <c r="D66" s="117"/>
      <c r="E66" s="117"/>
      <c r="F66" s="117"/>
      <c r="G66" s="117"/>
      <c r="H66" s="25">
        <f>SUM(H58:H65)</f>
        <v>0.3680000000000001</v>
      </c>
      <c r="I66" s="26">
        <f>SUM(I58:I65)</f>
        <v>1020.915168</v>
      </c>
      <c r="J66" s="27"/>
    </row>
    <row r="67" spans="1:10" ht="15" customHeight="1" x14ac:dyDescent="0.25">
      <c r="A67" s="133" t="s">
        <v>61</v>
      </c>
      <c r="B67" s="133"/>
      <c r="C67" s="133"/>
      <c r="D67" s="133"/>
      <c r="E67" s="133"/>
      <c r="F67" s="133"/>
      <c r="G67" s="133"/>
      <c r="H67" s="133"/>
      <c r="I67" s="133"/>
    </row>
    <row r="68" spans="1:10" ht="30.75" customHeight="1" x14ac:dyDescent="0.25">
      <c r="A68" s="136" t="s">
        <v>62</v>
      </c>
      <c r="B68" s="136"/>
      <c r="C68" s="136"/>
      <c r="D68" s="136"/>
      <c r="E68" s="136"/>
      <c r="F68" s="136"/>
      <c r="G68" s="136"/>
      <c r="H68" s="136"/>
      <c r="I68" s="136"/>
    </row>
    <row r="69" spans="1:10" ht="33.75" customHeight="1" x14ac:dyDescent="0.25">
      <c r="A69" s="22" t="s">
        <v>63</v>
      </c>
      <c r="B69" s="126" t="s">
        <v>64</v>
      </c>
      <c r="C69" s="126"/>
      <c r="D69" s="126"/>
      <c r="E69" s="126"/>
      <c r="F69" s="126"/>
      <c r="G69" s="126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02" t="s">
        <v>65</v>
      </c>
      <c r="C70" s="102"/>
      <c r="D70" s="102"/>
      <c r="E70" s="102"/>
      <c r="F70" s="102"/>
      <c r="G70" s="102"/>
      <c r="H70" s="23">
        <v>0.119314</v>
      </c>
      <c r="I70" s="24">
        <f t="shared" ref="I70:I77" si="3">$I$48*H70</f>
        <v>331.004000964</v>
      </c>
    </row>
    <row r="71" spans="1:10" ht="15" customHeight="1" x14ac:dyDescent="0.25">
      <c r="A71" s="14">
        <v>2</v>
      </c>
      <c r="B71" s="102" t="s">
        <v>66</v>
      </c>
      <c r="C71" s="102"/>
      <c r="D71" s="102"/>
      <c r="E71" s="102"/>
      <c r="F71" s="102"/>
      <c r="G71" s="102"/>
      <c r="H71" s="23">
        <v>2.0479000000000001E-2</v>
      </c>
      <c r="I71" s="24">
        <f t="shared" si="3"/>
        <v>56.813374254000003</v>
      </c>
    </row>
    <row r="72" spans="1:10" ht="15" customHeight="1" x14ac:dyDescent="0.25">
      <c r="A72" s="14">
        <v>3</v>
      </c>
      <c r="B72" s="102" t="s">
        <v>67</v>
      </c>
      <c r="C72" s="102"/>
      <c r="D72" s="102"/>
      <c r="E72" s="102"/>
      <c r="F72" s="102"/>
      <c r="G72" s="102"/>
      <c r="H72" s="23">
        <v>1.2123E-2</v>
      </c>
      <c r="I72" s="24">
        <f t="shared" si="3"/>
        <v>33.631941798</v>
      </c>
    </row>
    <row r="73" spans="1:10" ht="15" customHeight="1" x14ac:dyDescent="0.25">
      <c r="A73" s="14">
        <v>4</v>
      </c>
      <c r="B73" s="102" t="s">
        <v>68</v>
      </c>
      <c r="C73" s="102"/>
      <c r="D73" s="102"/>
      <c r="E73" s="102"/>
      <c r="F73" s="102"/>
      <c r="G73" s="102"/>
      <c r="H73" s="23">
        <v>1.1436E-2</v>
      </c>
      <c r="I73" s="24">
        <f t="shared" si="3"/>
        <v>31.726048536</v>
      </c>
    </row>
    <row r="74" spans="1:10" ht="15" customHeight="1" x14ac:dyDescent="0.25">
      <c r="A74" s="14">
        <v>5</v>
      </c>
      <c r="B74" s="102" t="s">
        <v>69</v>
      </c>
      <c r="C74" s="102"/>
      <c r="D74" s="102"/>
      <c r="E74" s="102"/>
      <c r="F74" s="102"/>
      <c r="G74" s="102"/>
      <c r="H74" s="23">
        <v>1.74E-4</v>
      </c>
      <c r="I74" s="24">
        <f t="shared" si="3"/>
        <v>0.482715324</v>
      </c>
    </row>
    <row r="75" spans="1:10" ht="15" customHeight="1" x14ac:dyDescent="0.25">
      <c r="A75" s="14">
        <v>6</v>
      </c>
      <c r="B75" s="102" t="s">
        <v>70</v>
      </c>
      <c r="C75" s="102"/>
      <c r="D75" s="102"/>
      <c r="E75" s="102"/>
      <c r="F75" s="102"/>
      <c r="G75" s="102"/>
      <c r="H75" s="23">
        <v>4.4200000000000001E-4</v>
      </c>
      <c r="I75" s="24">
        <f t="shared" si="3"/>
        <v>1.2262078920000001</v>
      </c>
    </row>
    <row r="76" spans="1:10" ht="15" customHeight="1" x14ac:dyDescent="0.25">
      <c r="A76" s="14">
        <v>7</v>
      </c>
      <c r="B76" s="102" t="s">
        <v>71</v>
      </c>
      <c r="C76" s="102"/>
      <c r="D76" s="102"/>
      <c r="E76" s="102"/>
      <c r="F76" s="102"/>
      <c r="G76" s="102"/>
      <c r="H76" s="23">
        <v>1.85E-4</v>
      </c>
      <c r="I76" s="24">
        <f t="shared" si="3"/>
        <v>0.51323181000000007</v>
      </c>
    </row>
    <row r="77" spans="1:10" ht="15" customHeight="1" x14ac:dyDescent="0.25">
      <c r="A77" s="14">
        <v>8</v>
      </c>
      <c r="B77" s="102" t="s">
        <v>72</v>
      </c>
      <c r="C77" s="102"/>
      <c r="D77" s="102"/>
      <c r="E77" s="102"/>
      <c r="F77" s="102"/>
      <c r="G77" s="102"/>
      <c r="H77" s="23">
        <v>9.0789999999999996E-2</v>
      </c>
      <c r="I77" s="24">
        <f t="shared" si="3"/>
        <v>251.87197853999999</v>
      </c>
    </row>
    <row r="78" spans="1:10" s="28" customFormat="1" ht="15" customHeight="1" x14ac:dyDescent="0.25">
      <c r="A78" s="117" t="s">
        <v>73</v>
      </c>
      <c r="B78" s="117"/>
      <c r="C78" s="117"/>
      <c r="D78" s="117"/>
      <c r="E78" s="117"/>
      <c r="F78" s="117"/>
      <c r="G78" s="117"/>
      <c r="H78" s="25">
        <f>SUM(H70:H77)</f>
        <v>0.25494299999999998</v>
      </c>
      <c r="I78" s="26">
        <f>SUM(I70:I77)</f>
        <v>707.269499118</v>
      </c>
      <c r="J78" s="27"/>
    </row>
    <row r="79" spans="1:10" ht="11.25" customHeight="1" x14ac:dyDescent="0.25">
      <c r="A79" s="29" t="s">
        <v>74</v>
      </c>
      <c r="B79" s="118" t="s">
        <v>75</v>
      </c>
      <c r="C79" s="118"/>
      <c r="D79" s="118"/>
      <c r="E79" s="118"/>
      <c r="F79" s="118"/>
      <c r="G79" s="118"/>
      <c r="H79" s="118"/>
      <c r="I79" s="118"/>
    </row>
    <row r="80" spans="1:10" ht="15" customHeight="1" x14ac:dyDescent="0.25">
      <c r="A80" s="29" t="s">
        <v>76</v>
      </c>
      <c r="B80" s="135" t="s">
        <v>77</v>
      </c>
      <c r="C80" s="135"/>
      <c r="D80" s="135"/>
      <c r="E80" s="135"/>
      <c r="F80" s="135"/>
      <c r="G80" s="135"/>
      <c r="H80" s="135"/>
      <c r="I80" s="135"/>
    </row>
    <row r="81" spans="1:11" ht="33.75" customHeight="1" x14ac:dyDescent="0.25">
      <c r="A81" s="22" t="s">
        <v>78</v>
      </c>
      <c r="B81" s="126" t="s">
        <v>79</v>
      </c>
      <c r="C81" s="126"/>
      <c r="D81" s="126"/>
      <c r="E81" s="126"/>
      <c r="F81" s="126"/>
      <c r="G81" s="126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02" t="s">
        <v>80</v>
      </c>
      <c r="C82" s="102"/>
      <c r="D82" s="102"/>
      <c r="E82" s="102"/>
      <c r="F82" s="102"/>
      <c r="G82" s="102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02" t="s">
        <v>81</v>
      </c>
      <c r="C83" s="102"/>
      <c r="D83" s="102"/>
      <c r="E83" s="102"/>
      <c r="F83" s="102"/>
      <c r="G83" s="102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02" t="s">
        <v>82</v>
      </c>
      <c r="C84" s="102"/>
      <c r="D84" s="102"/>
      <c r="E84" s="102"/>
      <c r="F84" s="102"/>
      <c r="G84" s="102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17" t="s">
        <v>83</v>
      </c>
      <c r="B85" s="117"/>
      <c r="C85" s="117"/>
      <c r="D85" s="117"/>
      <c r="E85" s="117"/>
      <c r="F85" s="117"/>
      <c r="G85" s="117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26" t="s">
        <v>85</v>
      </c>
      <c r="C87" s="126"/>
      <c r="D87" s="126"/>
      <c r="E87" s="126"/>
      <c r="F87" s="126"/>
      <c r="G87" s="126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02" t="s">
        <v>86</v>
      </c>
      <c r="C88" s="102"/>
      <c r="D88" s="102"/>
      <c r="E88" s="102"/>
      <c r="F88" s="102"/>
      <c r="G88" s="102"/>
      <c r="H88" s="23">
        <f>(H66*H78)</f>
        <v>9.3819024000000015E-2</v>
      </c>
      <c r="I88" s="24">
        <f>$I$48*H88</f>
        <v>260.27517567542407</v>
      </c>
    </row>
    <row r="89" spans="1:11" s="28" customFormat="1" ht="15" customHeight="1" x14ac:dyDescent="0.25">
      <c r="A89" s="117" t="s">
        <v>87</v>
      </c>
      <c r="B89" s="117"/>
      <c r="C89" s="117"/>
      <c r="D89" s="117"/>
      <c r="E89" s="117"/>
      <c r="F89" s="117"/>
      <c r="G89" s="117"/>
      <c r="H89" s="25">
        <f>SUM(H88:H88)</f>
        <v>9.3819024000000015E-2</v>
      </c>
      <c r="I89" s="26">
        <f>I88</f>
        <v>260.27517567542407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4" t="s">
        <v>207</v>
      </c>
      <c r="B91" s="134"/>
      <c r="C91" s="134"/>
      <c r="D91" s="134"/>
      <c r="E91" s="134"/>
      <c r="F91" s="134"/>
      <c r="G91" s="134"/>
      <c r="H91" s="32">
        <f>H66+H78+H85+H89</f>
        <v>0.787922024</v>
      </c>
      <c r="I91" s="33">
        <f>I66+I78+I85+I89</f>
        <v>2185.8737649534241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26" t="s">
        <v>89</v>
      </c>
      <c r="C93" s="126"/>
      <c r="D93" s="126"/>
      <c r="E93" s="126"/>
      <c r="F93" s="126"/>
      <c r="G93" s="126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02" t="s">
        <v>24</v>
      </c>
      <c r="C94" s="102"/>
      <c r="D94" s="102"/>
      <c r="E94" s="102"/>
      <c r="F94" s="102"/>
      <c r="G94" s="102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02" t="s">
        <v>25</v>
      </c>
      <c r="C95" s="102"/>
      <c r="D95" s="102"/>
      <c r="E95" s="102"/>
      <c r="F95" s="102"/>
      <c r="G95" s="102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02" t="s">
        <v>90</v>
      </c>
      <c r="C96" s="102"/>
      <c r="D96" s="102"/>
      <c r="E96" s="102"/>
      <c r="F96" s="102"/>
      <c r="G96" s="102"/>
      <c r="H96" s="23">
        <f>I96/$I$48</f>
        <v>5.1789580228863825E-2</v>
      </c>
      <c r="I96" s="24">
        <f>I103</f>
        <v>143.67599999999999</v>
      </c>
    </row>
    <row r="97" spans="1:10" ht="15" customHeight="1" x14ac:dyDescent="0.25">
      <c r="A97" s="14">
        <v>4</v>
      </c>
      <c r="B97" s="102" t="s">
        <v>91</v>
      </c>
      <c r="C97" s="102"/>
      <c r="D97" s="102"/>
      <c r="E97" s="102"/>
      <c r="F97" s="102"/>
      <c r="G97" s="102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02" t="s">
        <v>92</v>
      </c>
      <c r="C98" s="102"/>
      <c r="D98" s="102"/>
      <c r="E98" s="102"/>
      <c r="F98" s="102"/>
      <c r="G98" s="102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17" t="s">
        <v>93</v>
      </c>
      <c r="B99" s="117"/>
      <c r="C99" s="117"/>
      <c r="D99" s="117"/>
      <c r="E99" s="117"/>
      <c r="F99" s="117"/>
      <c r="G99" s="117"/>
      <c r="H99" s="25">
        <f>SUM(H94:H98)</f>
        <v>0.25917174736304827</v>
      </c>
      <c r="I99" s="26">
        <f>SUM(I94:I98)</f>
        <v>719.00099999999998</v>
      </c>
      <c r="J99" s="34"/>
    </row>
    <row r="100" spans="1:10" ht="18" customHeight="1" x14ac:dyDescent="0.25">
      <c r="A100" s="29" t="s">
        <v>94</v>
      </c>
      <c r="B100" s="133" t="s">
        <v>95</v>
      </c>
      <c r="C100" s="133"/>
      <c r="D100" s="133"/>
      <c r="E100" s="133"/>
      <c r="F100" s="133"/>
      <c r="G100" s="133"/>
      <c r="H100" s="35"/>
      <c r="I100" s="36"/>
    </row>
    <row r="101" spans="1:10" ht="15" customHeight="1" x14ac:dyDescent="0.25">
      <c r="A101" s="119" t="s">
        <v>96</v>
      </c>
      <c r="B101" s="119"/>
      <c r="C101" s="119"/>
      <c r="D101" s="119"/>
      <c r="E101" s="119"/>
      <c r="F101" s="119"/>
      <c r="G101" s="119"/>
      <c r="H101" s="119"/>
      <c r="I101" s="119"/>
    </row>
    <row r="102" spans="1:10" ht="24" customHeight="1" x14ac:dyDescent="0.25">
      <c r="A102" s="131" t="s">
        <v>97</v>
      </c>
      <c r="B102" s="131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30">
        <f>IF(I14="Não aplicável",0,I14)</f>
        <v>9</v>
      </c>
      <c r="B103" s="130"/>
      <c r="C103" s="14">
        <f>IF(I15="Não aplicável",0,I15)</f>
        <v>15</v>
      </c>
      <c r="D103" s="14">
        <v>2</v>
      </c>
      <c r="E103" s="37">
        <f>A103*C103*D103</f>
        <v>270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143.67599999999999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19" t="s">
        <v>105</v>
      </c>
      <c r="B105" s="119"/>
      <c r="C105" s="119"/>
      <c r="D105" s="119"/>
      <c r="E105" s="119"/>
      <c r="F105" s="119"/>
      <c r="G105" s="119"/>
      <c r="H105" s="119"/>
      <c r="I105" s="119"/>
    </row>
    <row r="106" spans="1:10" ht="23.25" customHeight="1" x14ac:dyDescent="0.25">
      <c r="A106" s="131" t="s">
        <v>97</v>
      </c>
      <c r="B106" s="131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32">
        <f>IF(I20="Não aplicável",0,I20)</f>
        <v>0</v>
      </c>
      <c r="B107" s="132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19" t="s">
        <v>107</v>
      </c>
      <c r="B109" s="119"/>
      <c r="C109" s="119"/>
      <c r="D109" s="119"/>
      <c r="E109" s="119"/>
      <c r="F109" s="119"/>
      <c r="G109" s="119"/>
      <c r="H109" s="119"/>
      <c r="I109" s="119"/>
    </row>
    <row r="110" spans="1:10" ht="23.25" customHeight="1" x14ac:dyDescent="0.25">
      <c r="A110" s="131" t="s">
        <v>97</v>
      </c>
      <c r="B110" s="131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32">
        <f>IF(I17="Não aplicável",0,I17)</f>
        <v>30</v>
      </c>
      <c r="B111" s="132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00" t="s">
        <v>108</v>
      </c>
      <c r="B113" s="100"/>
      <c r="C113" s="100"/>
      <c r="D113" s="100"/>
      <c r="E113" s="100"/>
      <c r="F113" s="100"/>
      <c r="G113" s="100"/>
      <c r="H113" s="47">
        <f>H48+H91+H99</f>
        <v>2.0470937713630484</v>
      </c>
      <c r="I113" s="48">
        <f>I48+I91+I99</f>
        <v>5679.100764953424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01" t="s">
        <v>109</v>
      </c>
      <c r="B115" s="101"/>
      <c r="C115" s="101"/>
      <c r="D115" s="101"/>
      <c r="E115" s="101"/>
      <c r="F115" s="101"/>
      <c r="G115" s="101"/>
      <c r="H115" s="101"/>
      <c r="I115" s="101"/>
    </row>
    <row r="116" spans="1:12" ht="33.75" customHeight="1" x14ac:dyDescent="0.25">
      <c r="A116" s="22" t="s">
        <v>36</v>
      </c>
      <c r="B116" s="126" t="s">
        <v>110</v>
      </c>
      <c r="C116" s="126"/>
      <c r="D116" s="126"/>
      <c r="E116" s="126"/>
      <c r="F116" s="126"/>
      <c r="G116" s="126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02" t="s">
        <v>111</v>
      </c>
      <c r="C117" s="102"/>
      <c r="D117" s="102"/>
      <c r="E117" s="102"/>
      <c r="F117" s="102"/>
      <c r="G117" s="102"/>
      <c r="H117" s="23">
        <f t="shared" ref="H117:H122" si="4">I117/$I$128</f>
        <v>0</v>
      </c>
      <c r="I117" s="24">
        <v>0</v>
      </c>
    </row>
    <row r="118" spans="1:12" ht="15" customHeight="1" x14ac:dyDescent="0.25">
      <c r="A118" s="14">
        <v>2</v>
      </c>
      <c r="B118" s="129" t="s">
        <v>112</v>
      </c>
      <c r="C118" s="129"/>
      <c r="D118" s="129"/>
      <c r="E118" s="129"/>
      <c r="F118" s="129"/>
      <c r="G118" s="129"/>
      <c r="H118" s="23">
        <f t="shared" si="4"/>
        <v>0.1</v>
      </c>
      <c r="I118" s="24">
        <f>IF(F126=10%,G126,0)</f>
        <v>553.54247649534238</v>
      </c>
    </row>
    <row r="119" spans="1:12" ht="15" customHeight="1" x14ac:dyDescent="0.25">
      <c r="A119" s="14">
        <v>3</v>
      </c>
      <c r="B119" s="102" t="s">
        <v>113</v>
      </c>
      <c r="C119" s="102"/>
      <c r="D119" s="102"/>
      <c r="E119" s="102"/>
      <c r="F119" s="102"/>
      <c r="G119" s="102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9" t="s">
        <v>114</v>
      </c>
      <c r="C120" s="129"/>
      <c r="D120" s="129"/>
      <c r="E120" s="129"/>
      <c r="F120" s="129"/>
      <c r="G120" s="129"/>
      <c r="H120" s="23">
        <f t="shared" si="4"/>
        <v>0</v>
      </c>
      <c r="I120" s="24">
        <f>IF(F126=20%,G126,0)</f>
        <v>0</v>
      </c>
    </row>
    <row r="121" spans="1:12" ht="15" customHeight="1" x14ac:dyDescent="0.25">
      <c r="A121" s="14">
        <v>5</v>
      </c>
      <c r="B121" s="102" t="s">
        <v>115</v>
      </c>
      <c r="C121" s="102"/>
      <c r="D121" s="102"/>
      <c r="E121" s="102"/>
      <c r="F121" s="102"/>
      <c r="G121" s="102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02" t="s">
        <v>116</v>
      </c>
      <c r="C122" s="102"/>
      <c r="D122" s="102"/>
      <c r="E122" s="102"/>
      <c r="F122" s="102"/>
      <c r="G122" s="102"/>
      <c r="H122" s="23">
        <f t="shared" si="4"/>
        <v>0</v>
      </c>
      <c r="I122" s="24">
        <v>0</v>
      </c>
    </row>
    <row r="123" spans="1:12" ht="15" customHeight="1" x14ac:dyDescent="0.25">
      <c r="A123" s="117" t="s">
        <v>117</v>
      </c>
      <c r="B123" s="117"/>
      <c r="C123" s="117"/>
      <c r="D123" s="117"/>
      <c r="E123" s="117"/>
      <c r="F123" s="117"/>
      <c r="G123" s="117"/>
      <c r="H123" s="25">
        <f>H117+H118+H119+H120+H121+H122</f>
        <v>0.1</v>
      </c>
      <c r="I123" s="54">
        <f>SUM(I117:I122)</f>
        <v>553.54247649534238</v>
      </c>
      <c r="J123" s="34"/>
    </row>
    <row r="124" spans="1:12" ht="30" customHeight="1" x14ac:dyDescent="0.25">
      <c r="B124" s="118" t="s">
        <v>206</v>
      </c>
      <c r="C124" s="118"/>
      <c r="D124" s="118"/>
      <c r="E124" s="118"/>
      <c r="F124" s="118"/>
      <c r="G124" s="118"/>
      <c r="H124" s="118"/>
      <c r="I124" s="118"/>
    </row>
    <row r="125" spans="1:12" ht="5.25" customHeight="1" x14ac:dyDescent="0.25"/>
    <row r="126" spans="1:12" ht="48.75" customHeight="1" x14ac:dyDescent="0.25">
      <c r="A126" s="127" t="s">
        <v>119</v>
      </c>
      <c r="B126" s="127"/>
      <c r="C126" s="127"/>
      <c r="D126" s="127"/>
      <c r="E126" s="127"/>
      <c r="F126" s="55">
        <f>I29</f>
        <v>0.1</v>
      </c>
      <c r="G126" s="56">
        <f>I128*F126</f>
        <v>553.54247649534238</v>
      </c>
      <c r="H126" s="57" t="s">
        <v>120</v>
      </c>
      <c r="I126" s="58">
        <f>I96</f>
        <v>143.67599999999999</v>
      </c>
    </row>
    <row r="127" spans="1:12" s="61" customFormat="1" ht="16.5" customHeight="1" x14ac:dyDescent="0.25">
      <c r="A127" s="124" t="s">
        <v>121</v>
      </c>
      <c r="B127" s="124"/>
      <c r="C127" s="57" t="s">
        <v>122</v>
      </c>
      <c r="D127" s="57" t="s">
        <v>123</v>
      </c>
      <c r="E127" s="57" t="s">
        <v>124</v>
      </c>
      <c r="F127" s="57" t="s">
        <v>125</v>
      </c>
      <c r="G127" s="57" t="s">
        <v>126</v>
      </c>
      <c r="H127" s="57" t="s">
        <v>127</v>
      </c>
      <c r="I127" s="59" t="s">
        <v>128</v>
      </c>
      <c r="J127" s="60"/>
    </row>
    <row r="128" spans="1:12" ht="16.5" customHeight="1" x14ac:dyDescent="0.25">
      <c r="A128" s="125">
        <f>I48</f>
        <v>2774.2260000000001</v>
      </c>
      <c r="B128" s="125"/>
      <c r="C128" s="62">
        <f>I66</f>
        <v>1020.915168</v>
      </c>
      <c r="D128" s="62">
        <f>I78</f>
        <v>707.269499118</v>
      </c>
      <c r="E128" s="62">
        <f>I85</f>
        <v>197.41392216000003</v>
      </c>
      <c r="F128" s="62">
        <f>I89</f>
        <v>260.27517567542407</v>
      </c>
      <c r="G128" s="62">
        <f>I99</f>
        <v>719.00099999999998</v>
      </c>
      <c r="H128" s="62">
        <f>A128+C128+D128+E128+F128+G128</f>
        <v>5679.100764953424</v>
      </c>
      <c r="I128" s="62">
        <f>H128-I126</f>
        <v>5535.4247649534236</v>
      </c>
      <c r="J128" s="34"/>
    </row>
    <row r="129" spans="1:12" ht="4.5" customHeight="1" x14ac:dyDescent="0.25">
      <c r="A129" s="29"/>
      <c r="B129" s="128"/>
      <c r="C129" s="128"/>
      <c r="D129" s="128"/>
      <c r="E129" s="128"/>
      <c r="F129" s="128"/>
      <c r="G129" s="128"/>
      <c r="H129" s="128"/>
      <c r="I129" s="128"/>
    </row>
    <row r="130" spans="1:12" ht="33.75" customHeight="1" x14ac:dyDescent="0.25">
      <c r="A130" s="22" t="s">
        <v>50</v>
      </c>
      <c r="B130" s="126" t="s">
        <v>129</v>
      </c>
      <c r="C130" s="126"/>
      <c r="D130" s="126"/>
      <c r="E130" s="126"/>
      <c r="F130" s="126"/>
      <c r="G130" s="126"/>
      <c r="H130" s="22" t="s">
        <v>38</v>
      </c>
      <c r="I130" s="22" t="s">
        <v>39</v>
      </c>
    </row>
    <row r="131" spans="1:12" ht="15" customHeight="1" x14ac:dyDescent="0.25">
      <c r="A131" s="14">
        <v>1</v>
      </c>
      <c r="B131" s="102" t="s">
        <v>130</v>
      </c>
      <c r="C131" s="102"/>
      <c r="D131" s="102"/>
      <c r="E131" s="102"/>
      <c r="F131" s="102"/>
      <c r="G131" s="102"/>
      <c r="H131" s="23">
        <f>I131/$I$141</f>
        <v>1.8065460962116683E-2</v>
      </c>
      <c r="I131" s="24">
        <v>100</v>
      </c>
    </row>
    <row r="132" spans="1:12" ht="15" customHeight="1" x14ac:dyDescent="0.25">
      <c r="A132" s="14">
        <v>2</v>
      </c>
      <c r="B132" s="102" t="s">
        <v>131</v>
      </c>
      <c r="C132" s="102"/>
      <c r="D132" s="102"/>
      <c r="E132" s="102"/>
      <c r="F132" s="102"/>
      <c r="G132" s="102"/>
      <c r="H132" s="23">
        <f>I132/$I$141</f>
        <v>9.0327304810583417E-3</v>
      </c>
      <c r="I132" s="24">
        <v>50</v>
      </c>
    </row>
    <row r="133" spans="1:12" ht="34.5" customHeight="1" x14ac:dyDescent="0.25">
      <c r="A133" s="117" t="s">
        <v>200</v>
      </c>
      <c r="B133" s="117"/>
      <c r="C133" s="117"/>
      <c r="D133" s="117"/>
      <c r="E133" s="117"/>
      <c r="F133" s="117"/>
      <c r="G133" s="117"/>
      <c r="H133" s="25">
        <f>H131+H132</f>
        <v>2.7098191443175025E-2</v>
      </c>
      <c r="I133" s="26">
        <f>SUM(I131:I132)</f>
        <v>150</v>
      </c>
    </row>
    <row r="134" spans="1:12" ht="4.5" customHeight="1" x14ac:dyDescent="0.25"/>
    <row r="135" spans="1:12" ht="33.75" customHeight="1" x14ac:dyDescent="0.25">
      <c r="A135" s="22" t="s">
        <v>63</v>
      </c>
      <c r="B135" s="126" t="s">
        <v>132</v>
      </c>
      <c r="C135" s="126"/>
      <c r="D135" s="126"/>
      <c r="E135" s="126"/>
      <c r="F135" s="126"/>
      <c r="G135" s="126"/>
      <c r="H135" s="22" t="s">
        <v>38</v>
      </c>
      <c r="I135" s="22" t="s">
        <v>39</v>
      </c>
    </row>
    <row r="136" spans="1:12" ht="15" customHeight="1" x14ac:dyDescent="0.25">
      <c r="A136" s="14">
        <v>1</v>
      </c>
      <c r="B136" s="102" t="s">
        <v>132</v>
      </c>
      <c r="C136" s="102"/>
      <c r="D136" s="102"/>
      <c r="E136" s="102"/>
      <c r="F136" s="102"/>
      <c r="G136" s="102"/>
      <c r="H136" s="23">
        <f>I136/I141</f>
        <v>0.15290180855682498</v>
      </c>
      <c r="I136" s="24">
        <f>G139-I133</f>
        <v>846.37645769161622</v>
      </c>
    </row>
    <row r="137" spans="1:12" ht="35.1" customHeight="1" x14ac:dyDescent="0.25">
      <c r="A137" s="117" t="s">
        <v>199</v>
      </c>
      <c r="B137" s="117"/>
      <c r="C137" s="117"/>
      <c r="D137" s="117"/>
      <c r="E137" s="117"/>
      <c r="F137" s="117"/>
      <c r="G137" s="117"/>
      <c r="H137" s="25">
        <f>H136</f>
        <v>0.15290180855682498</v>
      </c>
      <c r="I137" s="26">
        <f>I136</f>
        <v>846.37645769161622</v>
      </c>
      <c r="J137" s="34"/>
      <c r="K137" s="34"/>
      <c r="L137" s="2"/>
    </row>
    <row r="138" spans="1:12" ht="4.5" customHeight="1" x14ac:dyDescent="0.25">
      <c r="A138" s="28"/>
      <c r="B138" s="28"/>
      <c r="C138" s="28"/>
      <c r="D138" s="28"/>
      <c r="E138" s="28"/>
      <c r="F138" s="28"/>
      <c r="G138" s="28"/>
      <c r="H138" s="35"/>
      <c r="I138" s="36"/>
    </row>
    <row r="139" spans="1:12" ht="39" customHeight="1" x14ac:dyDescent="0.25">
      <c r="A139" s="123" t="s">
        <v>133</v>
      </c>
      <c r="B139" s="123"/>
      <c r="C139" s="123"/>
      <c r="D139" s="123"/>
      <c r="E139" s="123"/>
      <c r="F139" s="55">
        <v>0.18</v>
      </c>
      <c r="G139" s="56">
        <f>I141*F139</f>
        <v>996.37645769161622</v>
      </c>
      <c r="H139" s="57" t="s">
        <v>120</v>
      </c>
      <c r="I139" s="58">
        <f>I96</f>
        <v>143.67599999999999</v>
      </c>
      <c r="L139" s="2"/>
    </row>
    <row r="140" spans="1:12" s="61" customFormat="1" ht="16.5" customHeight="1" x14ac:dyDescent="0.25">
      <c r="A140" s="124" t="s">
        <v>121</v>
      </c>
      <c r="B140" s="124"/>
      <c r="C140" s="57" t="s">
        <v>122</v>
      </c>
      <c r="D140" s="57" t="s">
        <v>123</v>
      </c>
      <c r="E140" s="57" t="s">
        <v>124</v>
      </c>
      <c r="F140" s="57" t="s">
        <v>125</v>
      </c>
      <c r="G140" s="57" t="s">
        <v>126</v>
      </c>
      <c r="H140" s="57" t="s">
        <v>127</v>
      </c>
      <c r="I140" s="59" t="s">
        <v>128</v>
      </c>
      <c r="J140" s="60"/>
      <c r="L140" s="60"/>
    </row>
    <row r="141" spans="1:12" ht="16.5" customHeight="1" x14ac:dyDescent="0.25">
      <c r="A141" s="125">
        <f>I48</f>
        <v>2774.2260000000001</v>
      </c>
      <c r="B141" s="125"/>
      <c r="C141" s="62">
        <f>I66</f>
        <v>1020.915168</v>
      </c>
      <c r="D141" s="62">
        <f>I78</f>
        <v>707.269499118</v>
      </c>
      <c r="E141" s="62">
        <f>I85</f>
        <v>197.41392216000003</v>
      </c>
      <c r="F141" s="62">
        <f>I89</f>
        <v>260.27517567542407</v>
      </c>
      <c r="G141" s="62">
        <f>I99</f>
        <v>719.00099999999998</v>
      </c>
      <c r="H141" s="62">
        <f>A141+C141+D141+E141+F141+G141</f>
        <v>5679.100764953424</v>
      </c>
      <c r="I141" s="62">
        <f>H141-I139</f>
        <v>5535.4247649534236</v>
      </c>
      <c r="J141" s="34"/>
      <c r="L141" s="2"/>
    </row>
    <row r="142" spans="1:12" ht="4.5" customHeight="1" x14ac:dyDescent="0.25"/>
    <row r="143" spans="1:12" ht="12" customHeight="1" x14ac:dyDescent="0.25">
      <c r="A143" s="100" t="s">
        <v>134</v>
      </c>
      <c r="B143" s="100"/>
      <c r="C143" s="100"/>
      <c r="D143" s="100"/>
      <c r="E143" s="100"/>
      <c r="F143" s="100"/>
      <c r="G143" s="100"/>
      <c r="H143" s="47">
        <f>H123+H133+H137</f>
        <v>0.28000000000000003</v>
      </c>
      <c r="I143" s="48">
        <f>I123+I133+I137</f>
        <v>1549.9189341869587</v>
      </c>
    </row>
    <row r="144" spans="1:12" ht="4.5" customHeight="1" x14ac:dyDescent="0.25"/>
    <row r="145" spans="1:10" ht="11.25" customHeight="1" x14ac:dyDescent="0.25">
      <c r="A145" s="101" t="s">
        <v>135</v>
      </c>
      <c r="B145" s="101"/>
      <c r="C145" s="101"/>
      <c r="D145" s="101"/>
      <c r="E145" s="101"/>
      <c r="F145" s="101"/>
      <c r="G145" s="101"/>
      <c r="H145" s="101"/>
      <c r="I145" s="101"/>
    </row>
    <row r="146" spans="1:10" ht="33.75" customHeight="1" x14ac:dyDescent="0.25">
      <c r="A146" s="22" t="s">
        <v>36</v>
      </c>
      <c r="B146" s="126" t="s">
        <v>136</v>
      </c>
      <c r="C146" s="126"/>
      <c r="D146" s="126"/>
      <c r="E146" s="126"/>
      <c r="F146" s="126"/>
      <c r="G146" s="126"/>
      <c r="H146" s="22" t="s">
        <v>38</v>
      </c>
      <c r="I146" s="22" t="s">
        <v>39</v>
      </c>
    </row>
    <row r="147" spans="1:10" ht="15" customHeight="1" x14ac:dyDescent="0.25">
      <c r="A147" s="14">
        <v>1</v>
      </c>
      <c r="B147" s="102" t="s">
        <v>137</v>
      </c>
      <c r="C147" s="102"/>
      <c r="D147" s="102"/>
      <c r="E147" s="102"/>
      <c r="F147" s="102"/>
      <c r="G147" s="102"/>
      <c r="H147" s="23">
        <f>I147/$I$113</f>
        <v>8.8161488356712087E-3</v>
      </c>
      <c r="I147" s="24">
        <f>($D$157/$E$159)*H157</f>
        <v>50.067797596603604</v>
      </c>
    </row>
    <row r="148" spans="1:10" ht="15" customHeight="1" x14ac:dyDescent="0.25">
      <c r="A148" s="14">
        <v>2</v>
      </c>
      <c r="B148" s="102" t="s">
        <v>138</v>
      </c>
      <c r="C148" s="102"/>
      <c r="D148" s="102"/>
      <c r="E148" s="102"/>
      <c r="F148" s="102"/>
      <c r="G148" s="102"/>
      <c r="H148" s="23">
        <f>I148/$I$113</f>
        <v>4.0689917703097891E-2</v>
      </c>
      <c r="I148" s="24">
        <f>($D$157/$E$159)*H158</f>
        <v>231.0821427535551</v>
      </c>
    </row>
    <row r="149" spans="1:10" ht="15" customHeight="1" x14ac:dyDescent="0.25">
      <c r="A149" s="14">
        <v>3</v>
      </c>
      <c r="B149" s="102" t="s">
        <v>14</v>
      </c>
      <c r="C149" s="102"/>
      <c r="D149" s="102"/>
      <c r="E149" s="102"/>
      <c r="F149" s="102"/>
      <c r="G149" s="102"/>
      <c r="H149" s="23">
        <f>I149/$I$113</f>
        <v>3.3908264752581581E-2</v>
      </c>
      <c r="I149" s="24">
        <f>($D$157/$E$159)*H159</f>
        <v>192.56845229462928</v>
      </c>
    </row>
    <row r="150" spans="1:10" ht="15" customHeight="1" x14ac:dyDescent="0.25">
      <c r="A150" s="14">
        <v>4</v>
      </c>
      <c r="B150" s="102" t="s">
        <v>139</v>
      </c>
      <c r="C150" s="102"/>
      <c r="D150" s="102"/>
      <c r="E150" s="102"/>
      <c r="F150" s="102"/>
      <c r="G150" s="102"/>
      <c r="H150" s="23">
        <f>I150/$I$113</f>
        <v>0</v>
      </c>
      <c r="I150" s="24">
        <f>($D$157/$E$159)*H160</f>
        <v>0</v>
      </c>
    </row>
    <row r="151" spans="1:10" ht="15" customHeight="1" x14ac:dyDescent="0.25">
      <c r="A151" s="14">
        <v>5</v>
      </c>
      <c r="B151" s="102" t="s">
        <v>140</v>
      </c>
      <c r="C151" s="102"/>
      <c r="D151" s="102"/>
      <c r="E151" s="102"/>
      <c r="F151" s="102"/>
      <c r="G151" s="102"/>
      <c r="H151" s="23">
        <f>I151/$I$113</f>
        <v>0</v>
      </c>
      <c r="I151" s="24">
        <f>($D$157/$E$159)*H161</f>
        <v>0</v>
      </c>
    </row>
    <row r="152" spans="1:10" ht="15" customHeight="1" x14ac:dyDescent="0.25">
      <c r="A152" s="117" t="s">
        <v>141</v>
      </c>
      <c r="B152" s="117"/>
      <c r="C152" s="117"/>
      <c r="D152" s="117"/>
      <c r="E152" s="117"/>
      <c r="F152" s="117"/>
      <c r="G152" s="117"/>
      <c r="H152" s="25">
        <f>H147+H148+H149+H150+H151</f>
        <v>8.3414331291350674E-2</v>
      </c>
      <c r="I152" s="26">
        <f>SUM(I147:I151)</f>
        <v>473.71839264478797</v>
      </c>
    </row>
    <row r="153" spans="1:10" ht="11.25" customHeight="1" x14ac:dyDescent="0.25">
      <c r="A153" s="29" t="s">
        <v>142</v>
      </c>
      <c r="B153" s="118" t="s">
        <v>143</v>
      </c>
      <c r="C153" s="118"/>
      <c r="D153" s="118"/>
      <c r="E153" s="118"/>
      <c r="F153" s="118"/>
      <c r="G153" s="118"/>
      <c r="H153" s="118"/>
      <c r="I153" s="118"/>
    </row>
    <row r="154" spans="1:10" ht="20.25" customHeight="1" x14ac:dyDescent="0.25">
      <c r="A154" s="29" t="s">
        <v>144</v>
      </c>
      <c r="B154" s="111" t="s">
        <v>145</v>
      </c>
      <c r="C154" s="111"/>
      <c r="D154" s="111"/>
      <c r="E154" s="111"/>
      <c r="F154" s="111"/>
      <c r="G154" s="111"/>
      <c r="H154" s="111"/>
      <c r="I154" s="111"/>
    </row>
    <row r="155" spans="1:10" ht="13.5" customHeight="1" x14ac:dyDescent="0.25">
      <c r="A155" s="119" t="s">
        <v>146</v>
      </c>
      <c r="B155" s="119"/>
      <c r="C155" s="119"/>
      <c r="D155" s="119"/>
      <c r="E155" s="119"/>
      <c r="F155" s="119"/>
      <c r="G155" s="119"/>
      <c r="H155" s="119"/>
      <c r="I155" s="119"/>
    </row>
    <row r="156" spans="1:10" ht="13.5" customHeight="1" x14ac:dyDescent="0.25">
      <c r="A156" s="120" t="s">
        <v>147</v>
      </c>
      <c r="B156" s="120"/>
      <c r="C156" s="3" t="s">
        <v>148</v>
      </c>
      <c r="D156" s="121" t="s">
        <v>149</v>
      </c>
      <c r="E156" s="121"/>
      <c r="F156" s="3" t="s">
        <v>150</v>
      </c>
      <c r="G156" s="3" t="s">
        <v>151</v>
      </c>
      <c r="H156" s="122" t="s">
        <v>152</v>
      </c>
      <c r="I156" s="122"/>
    </row>
    <row r="157" spans="1:10" ht="13.5" customHeight="1" x14ac:dyDescent="0.25">
      <c r="A157" s="114">
        <f>I113</f>
        <v>5679.100764953424</v>
      </c>
      <c r="B157" s="114"/>
      <c r="C157" s="24">
        <f>I143</f>
        <v>1549.9189341869587</v>
      </c>
      <c r="D157" s="115">
        <f>A157+C157</f>
        <v>7229.0196991403827</v>
      </c>
      <c r="E157" s="115"/>
      <c r="F157" s="14" t="s">
        <v>137</v>
      </c>
      <c r="G157" s="43">
        <v>1.6500000000000001E-2</v>
      </c>
      <c r="H157" s="108">
        <v>6.4999999999999997E-3</v>
      </c>
      <c r="I157" s="108"/>
      <c r="J157" s="34"/>
    </row>
    <row r="158" spans="1:10" ht="13.5" customHeight="1" x14ac:dyDescent="0.25">
      <c r="A158" s="102" t="s">
        <v>153</v>
      </c>
      <c r="B158" s="102"/>
      <c r="C158" s="14">
        <v>1</v>
      </c>
      <c r="D158" s="63">
        <f>G162/1</f>
        <v>0.11749999999999999</v>
      </c>
      <c r="E158" s="64">
        <f>C158-D158</f>
        <v>0.88250000000000006</v>
      </c>
      <c r="F158" s="14" t="s">
        <v>138</v>
      </c>
      <c r="G158" s="43">
        <v>7.5999999999999998E-2</v>
      </c>
      <c r="H158" s="108">
        <v>0.03</v>
      </c>
      <c r="I158" s="108"/>
    </row>
    <row r="159" spans="1:10" ht="13.5" customHeight="1" x14ac:dyDescent="0.25">
      <c r="A159" s="116" t="s">
        <v>154</v>
      </c>
      <c r="B159" s="116"/>
      <c r="C159" s="14">
        <v>1</v>
      </c>
      <c r="D159" s="63">
        <f>H162</f>
        <v>6.1499999999999999E-2</v>
      </c>
      <c r="E159" s="65">
        <f>C159-D159</f>
        <v>0.9385</v>
      </c>
      <c r="F159" s="14" t="s">
        <v>14</v>
      </c>
      <c r="G159" s="43">
        <f>I11</f>
        <v>2.5000000000000001E-2</v>
      </c>
      <c r="H159" s="108">
        <f>I11</f>
        <v>2.5000000000000001E-2</v>
      </c>
      <c r="I159" s="108"/>
    </row>
    <row r="160" spans="1:10" ht="13.5" customHeight="1" x14ac:dyDescent="0.25">
      <c r="A160" s="116" t="s">
        <v>155</v>
      </c>
      <c r="B160" s="116"/>
      <c r="C160" s="14">
        <v>1</v>
      </c>
      <c r="D160" s="66">
        <v>0.09</v>
      </c>
      <c r="E160" s="67">
        <f>C160-D160</f>
        <v>0.91</v>
      </c>
      <c r="F160" s="14" t="s">
        <v>156</v>
      </c>
      <c r="G160" s="43">
        <v>0</v>
      </c>
      <c r="H160" s="108">
        <v>0</v>
      </c>
      <c r="I160" s="108"/>
    </row>
    <row r="161" spans="1:10" ht="13.5" customHeight="1" x14ac:dyDescent="0.25">
      <c r="A161" s="107" t="s">
        <v>157</v>
      </c>
      <c r="B161" s="107" t="s">
        <v>158</v>
      </c>
      <c r="C161" s="107"/>
      <c r="D161" s="107"/>
      <c r="E161" s="107"/>
      <c r="F161" s="12" t="s">
        <v>159</v>
      </c>
      <c r="G161" s="43">
        <v>0</v>
      </c>
      <c r="H161" s="108">
        <v>0</v>
      </c>
      <c r="I161" s="108"/>
    </row>
    <row r="162" spans="1:10" ht="18" customHeight="1" x14ac:dyDescent="0.25">
      <c r="A162" s="107"/>
      <c r="B162" s="107"/>
      <c r="C162" s="107"/>
      <c r="D162" s="107"/>
      <c r="E162" s="107"/>
      <c r="F162" s="3" t="s">
        <v>160</v>
      </c>
      <c r="G162" s="68">
        <f>SUM(G157:G161)</f>
        <v>0.11749999999999999</v>
      </c>
      <c r="H162" s="109">
        <f>SUM(H157:I161)</f>
        <v>6.1499999999999999E-2</v>
      </c>
      <c r="I162" s="109"/>
    </row>
    <row r="163" spans="1:10" ht="48.75" customHeight="1" x14ac:dyDescent="0.25">
      <c r="A163" s="110" t="s">
        <v>161</v>
      </c>
      <c r="B163" s="110"/>
      <c r="C163" s="110"/>
      <c r="D163" s="110"/>
      <c r="E163" s="110"/>
      <c r="F163" s="110"/>
      <c r="G163" s="110"/>
      <c r="H163" s="110"/>
      <c r="I163" s="110"/>
    </row>
    <row r="164" spans="1:10" ht="12" customHeight="1" x14ac:dyDescent="0.25">
      <c r="A164" s="29" t="s">
        <v>162</v>
      </c>
      <c r="B164" s="111" t="s">
        <v>163</v>
      </c>
      <c r="C164" s="111"/>
      <c r="D164" s="111"/>
      <c r="E164" s="111"/>
      <c r="F164" s="111"/>
      <c r="G164" s="111"/>
      <c r="H164" s="111"/>
      <c r="I164" s="111"/>
    </row>
    <row r="165" spans="1:10" ht="4.5" customHeight="1" x14ac:dyDescent="0.25">
      <c r="A165" s="69"/>
      <c r="B165" s="112"/>
      <c r="C165" s="112"/>
      <c r="D165" s="112"/>
      <c r="E165" s="112"/>
      <c r="F165" s="112"/>
      <c r="G165" s="112"/>
      <c r="H165" s="112"/>
      <c r="I165" s="112"/>
    </row>
    <row r="166" spans="1:10" ht="12" customHeight="1" x14ac:dyDescent="0.25">
      <c r="A166" s="100" t="s">
        <v>164</v>
      </c>
      <c r="B166" s="100"/>
      <c r="C166" s="100"/>
      <c r="D166" s="100"/>
      <c r="E166" s="100"/>
      <c r="F166" s="100"/>
      <c r="G166" s="100"/>
      <c r="H166" s="47">
        <f>H152</f>
        <v>8.3414331291350674E-2</v>
      </c>
      <c r="I166" s="48">
        <f>I152</f>
        <v>473.71839264478797</v>
      </c>
    </row>
    <row r="167" spans="1:10" ht="4.5" customHeight="1" x14ac:dyDescent="0.25"/>
    <row r="168" spans="1:10" ht="11.25" customHeight="1" x14ac:dyDescent="0.25">
      <c r="A168" s="113" t="s">
        <v>165</v>
      </c>
      <c r="B168" s="113"/>
      <c r="C168" s="113"/>
      <c r="D168" s="113"/>
      <c r="E168" s="113"/>
      <c r="F168" s="113"/>
      <c r="G168" s="113"/>
      <c r="H168" s="113"/>
      <c r="I168" s="113"/>
    </row>
    <row r="169" spans="1:10" ht="11.25" customHeight="1" x14ac:dyDescent="0.25">
      <c r="A169" s="101" t="s">
        <v>35</v>
      </c>
      <c r="B169" s="101"/>
      <c r="C169" s="101"/>
      <c r="D169" s="101"/>
      <c r="E169" s="101"/>
      <c r="F169" s="101"/>
      <c r="G169" s="101"/>
      <c r="H169" s="101"/>
      <c r="I169" s="101"/>
    </row>
    <row r="170" spans="1:10" ht="15" customHeight="1" x14ac:dyDescent="0.25">
      <c r="A170" s="14">
        <v>1</v>
      </c>
      <c r="B170" s="102" t="s">
        <v>166</v>
      </c>
      <c r="C170" s="102"/>
      <c r="D170" s="102"/>
      <c r="E170" s="102"/>
      <c r="F170" s="102"/>
      <c r="G170" s="102"/>
      <c r="H170" s="23">
        <f>I170/$G$191</f>
        <v>0.36016101897046993</v>
      </c>
      <c r="I170" s="70">
        <f>I48</f>
        <v>2774.2260000000001</v>
      </c>
    </row>
    <row r="171" spans="1:10" ht="15" customHeight="1" x14ac:dyDescent="0.25">
      <c r="A171" s="14">
        <v>2</v>
      </c>
      <c r="B171" s="102" t="s">
        <v>167</v>
      </c>
      <c r="C171" s="102"/>
      <c r="D171" s="102"/>
      <c r="E171" s="102"/>
      <c r="F171" s="102"/>
      <c r="G171" s="102"/>
      <c r="H171" s="23">
        <f t="shared" ref="H171:H172" si="5">I171/$G$191</f>
        <v>0.28377879903311509</v>
      </c>
      <c r="I171" s="70">
        <f>I66+I78+I85+I89</f>
        <v>2185.8737649534241</v>
      </c>
    </row>
    <row r="172" spans="1:10" ht="15" customHeight="1" x14ac:dyDescent="0.25">
      <c r="A172" s="14">
        <v>3</v>
      </c>
      <c r="B172" s="102" t="s">
        <v>168</v>
      </c>
      <c r="C172" s="102"/>
      <c r="D172" s="102"/>
      <c r="E172" s="102"/>
      <c r="F172" s="102"/>
      <c r="G172" s="102"/>
      <c r="H172" s="23">
        <f t="shared" si="5"/>
        <v>9.3343560618632665E-2</v>
      </c>
      <c r="I172" s="70">
        <f>I99</f>
        <v>719.00099999999998</v>
      </c>
    </row>
    <row r="173" spans="1:10" s="28" customFormat="1" ht="15" customHeight="1" x14ac:dyDescent="0.25">
      <c r="A173" s="100" t="s">
        <v>169</v>
      </c>
      <c r="B173" s="100"/>
      <c r="C173" s="100"/>
      <c r="D173" s="100"/>
      <c r="E173" s="100"/>
      <c r="F173" s="100"/>
      <c r="G173" s="100"/>
      <c r="H173" s="47">
        <f>H170+H171+H172</f>
        <v>0.73728337862221771</v>
      </c>
      <c r="I173" s="48">
        <f>SUM(I170:I172)</f>
        <v>5679.100764953424</v>
      </c>
      <c r="J173" s="35"/>
    </row>
    <row r="174" spans="1:10" ht="4.5" customHeight="1" x14ac:dyDescent="0.25"/>
    <row r="175" spans="1:10" ht="11.25" customHeight="1" x14ac:dyDescent="0.25">
      <c r="A175" s="101" t="s">
        <v>109</v>
      </c>
      <c r="B175" s="101"/>
      <c r="C175" s="101"/>
      <c r="D175" s="101"/>
      <c r="E175" s="101"/>
      <c r="F175" s="101"/>
      <c r="G175" s="101"/>
      <c r="H175" s="101"/>
      <c r="I175" s="101"/>
    </row>
    <row r="176" spans="1:10" ht="15" customHeight="1" x14ac:dyDescent="0.25">
      <c r="A176" s="14">
        <v>1</v>
      </c>
      <c r="B176" s="102" t="s">
        <v>170</v>
      </c>
      <c r="C176" s="102"/>
      <c r="D176" s="102"/>
      <c r="E176" s="102"/>
      <c r="F176" s="102"/>
      <c r="G176" s="102"/>
      <c r="H176" s="23">
        <f t="shared" ref="H176:H178" si="6">I176/$G$191</f>
        <v>7.1863079063493707E-2</v>
      </c>
      <c r="I176" s="24">
        <f>I123</f>
        <v>553.54247649534238</v>
      </c>
    </row>
    <row r="177" spans="1:11" ht="15" customHeight="1" x14ac:dyDescent="0.25">
      <c r="A177" s="14">
        <v>2</v>
      </c>
      <c r="B177" s="102" t="s">
        <v>171</v>
      </c>
      <c r="C177" s="102"/>
      <c r="D177" s="102"/>
      <c r="E177" s="102"/>
      <c r="F177" s="102"/>
      <c r="G177" s="102"/>
      <c r="H177" s="23">
        <f t="shared" si="6"/>
        <v>1.9473594741585755E-2</v>
      </c>
      <c r="I177" s="24">
        <f>I133</f>
        <v>150</v>
      </c>
    </row>
    <row r="178" spans="1:11" ht="15" customHeight="1" x14ac:dyDescent="0.25">
      <c r="A178" s="14">
        <v>3</v>
      </c>
      <c r="B178" s="102" t="s">
        <v>172</v>
      </c>
      <c r="C178" s="102"/>
      <c r="D178" s="102"/>
      <c r="E178" s="102"/>
      <c r="F178" s="102"/>
      <c r="G178" s="102"/>
      <c r="H178" s="23">
        <f t="shared" si="6"/>
        <v>0.10987994757270292</v>
      </c>
      <c r="I178" s="24">
        <f>I137</f>
        <v>846.37645769161622</v>
      </c>
    </row>
    <row r="179" spans="1:11" ht="15" customHeight="1" x14ac:dyDescent="0.25">
      <c r="A179" s="100" t="s">
        <v>173</v>
      </c>
      <c r="B179" s="100"/>
      <c r="C179" s="100"/>
      <c r="D179" s="100"/>
      <c r="E179" s="100"/>
      <c r="F179" s="100"/>
      <c r="G179" s="100"/>
      <c r="H179" s="47">
        <f>H176+H177+H178</f>
        <v>0.20121662137778237</v>
      </c>
      <c r="I179" s="48">
        <f>I176+I177+I178</f>
        <v>1549.9189341869587</v>
      </c>
    </row>
    <row r="180" spans="1:11" ht="4.5" customHeight="1" x14ac:dyDescent="0.25"/>
    <row r="181" spans="1:11" ht="11.25" customHeight="1" x14ac:dyDescent="0.25">
      <c r="A181" s="101" t="s">
        <v>135</v>
      </c>
      <c r="B181" s="101"/>
      <c r="C181" s="101"/>
      <c r="D181" s="101"/>
      <c r="E181" s="101"/>
      <c r="F181" s="101"/>
      <c r="G181" s="101"/>
      <c r="H181" s="101"/>
      <c r="I181" s="101"/>
    </row>
    <row r="182" spans="1:11" ht="15" customHeight="1" x14ac:dyDescent="0.25">
      <c r="A182" s="14">
        <v>1</v>
      </c>
      <c r="B182" s="102" t="s">
        <v>174</v>
      </c>
      <c r="C182" s="102"/>
      <c r="D182" s="102"/>
      <c r="E182" s="102"/>
      <c r="F182" s="102"/>
      <c r="G182" s="102"/>
      <c r="H182" s="23">
        <f>I182/$G$191</f>
        <v>6.1499999999999999E-2</v>
      </c>
      <c r="I182" s="24">
        <f>I152</f>
        <v>473.71839264478797</v>
      </c>
    </row>
    <row r="183" spans="1:11" ht="15" customHeight="1" x14ac:dyDescent="0.25">
      <c r="A183" s="100" t="s">
        <v>175</v>
      </c>
      <c r="B183" s="100"/>
      <c r="C183" s="100"/>
      <c r="D183" s="100"/>
      <c r="E183" s="100"/>
      <c r="F183" s="100"/>
      <c r="G183" s="100"/>
      <c r="H183" s="47">
        <f>H182</f>
        <v>6.1499999999999999E-2</v>
      </c>
      <c r="I183" s="48">
        <f>I152</f>
        <v>473.71839264478797</v>
      </c>
      <c r="K183" s="41"/>
    </row>
    <row r="184" spans="1:11" ht="4.5" customHeight="1" x14ac:dyDescent="0.25"/>
    <row r="185" spans="1:11" ht="11.25" customHeight="1" x14ac:dyDescent="0.25">
      <c r="A185" s="103" t="s">
        <v>214</v>
      </c>
      <c r="B185" s="103"/>
      <c r="C185" s="103"/>
      <c r="D185" s="103"/>
      <c r="E185" s="103"/>
      <c r="F185" s="103"/>
      <c r="G185" s="103"/>
      <c r="H185" s="103"/>
      <c r="I185" s="103"/>
    </row>
    <row r="186" spans="1:11" ht="4.9000000000000004" customHeight="1" x14ac:dyDescent="0.25">
      <c r="A186" s="93"/>
      <c r="B186" s="93"/>
      <c r="C186" s="93"/>
      <c r="D186" s="93"/>
      <c r="E186" s="93"/>
      <c r="F186" s="93"/>
      <c r="G186" s="93"/>
      <c r="H186" s="93"/>
      <c r="I186" s="93"/>
    </row>
    <row r="187" spans="1:11" ht="63.75" customHeight="1" x14ac:dyDescent="0.25">
      <c r="A187" s="103" t="s">
        <v>215</v>
      </c>
      <c r="B187" s="103"/>
      <c r="C187" s="103"/>
      <c r="D187" s="103"/>
      <c r="E187" s="103"/>
      <c r="F187" s="103"/>
      <c r="G187" s="104" t="s">
        <v>219</v>
      </c>
      <c r="H187" s="105"/>
      <c r="I187" s="106"/>
    </row>
    <row r="188" spans="1:11" ht="11.25" customHeight="1" x14ac:dyDescent="0.25">
      <c r="A188" s="103"/>
      <c r="B188" s="103"/>
      <c r="C188" s="103"/>
      <c r="D188" s="103"/>
      <c r="E188" s="103"/>
      <c r="F188" s="103"/>
      <c r="G188" s="91"/>
      <c r="H188" s="92"/>
      <c r="I188" s="92">
        <f>((H70+H76+H77+H82+H83+H84)+((H70+H76+H77+H82+H83+H84)*H66))*I48*H191</f>
        <v>2136.2773731848642</v>
      </c>
    </row>
    <row r="189" spans="1:11" ht="4.9000000000000004" customHeight="1" x14ac:dyDescent="0.25">
      <c r="A189" s="93"/>
      <c r="B189" s="93"/>
      <c r="C189" s="93"/>
      <c r="D189" s="93"/>
      <c r="E189" s="93"/>
      <c r="F189" s="93"/>
      <c r="G189" s="93"/>
      <c r="H189" s="93"/>
      <c r="I189" s="93"/>
    </row>
    <row r="190" spans="1:11" ht="35.450000000000003" customHeight="1" x14ac:dyDescent="0.25">
      <c r="A190" s="94" t="s">
        <v>216</v>
      </c>
      <c r="B190" s="95"/>
      <c r="C190" s="95"/>
      <c r="D190" s="95"/>
      <c r="E190" s="95"/>
      <c r="F190" s="96"/>
      <c r="G190" s="86" t="s">
        <v>176</v>
      </c>
      <c r="H190" s="86" t="s">
        <v>177</v>
      </c>
      <c r="I190" s="86" t="s">
        <v>178</v>
      </c>
    </row>
    <row r="191" spans="1:11" ht="14.45" customHeight="1" x14ac:dyDescent="0.25">
      <c r="A191" s="97"/>
      <c r="B191" s="98"/>
      <c r="C191" s="98"/>
      <c r="D191" s="98"/>
      <c r="E191" s="98"/>
      <c r="F191" s="99"/>
      <c r="G191" s="87">
        <f>I173+I179+I183</f>
        <v>7702.7380917851706</v>
      </c>
      <c r="H191" s="88">
        <f>IF(D6="12x36",2,1)</f>
        <v>2</v>
      </c>
      <c r="I191" s="89">
        <f>G191*H191</f>
        <v>15405.476183570341</v>
      </c>
    </row>
  </sheetData>
  <mergeCells count="179">
    <mergeCell ref="A187:F188"/>
    <mergeCell ref="G187:I187"/>
    <mergeCell ref="A189:I189"/>
    <mergeCell ref="A190:F191"/>
    <mergeCell ref="A179:G179"/>
    <mergeCell ref="A181:I181"/>
    <mergeCell ref="B182:G182"/>
    <mergeCell ref="A183:G183"/>
    <mergeCell ref="A185:I185"/>
    <mergeCell ref="A186:I186"/>
    <mergeCell ref="B172:G172"/>
    <mergeCell ref="A173:G173"/>
    <mergeCell ref="A175:I175"/>
    <mergeCell ref="B176:G176"/>
    <mergeCell ref="B177:G177"/>
    <mergeCell ref="B178:G178"/>
    <mergeCell ref="B165:I165"/>
    <mergeCell ref="A166:G166"/>
    <mergeCell ref="A168:I168"/>
    <mergeCell ref="A169:I169"/>
    <mergeCell ref="B170:G170"/>
    <mergeCell ref="B171:G171"/>
    <mergeCell ref="A161:A162"/>
    <mergeCell ref="B161:E162"/>
    <mergeCell ref="H161:I161"/>
    <mergeCell ref="H162:I162"/>
    <mergeCell ref="A163:I163"/>
    <mergeCell ref="B164:I164"/>
    <mergeCell ref="A158:B158"/>
    <mergeCell ref="H158:I158"/>
    <mergeCell ref="A159:B159"/>
    <mergeCell ref="H159:I159"/>
    <mergeCell ref="A160:B160"/>
    <mergeCell ref="H160:I160"/>
    <mergeCell ref="A155:I155"/>
    <mergeCell ref="A156:B156"/>
    <mergeCell ref="D156:E156"/>
    <mergeCell ref="H156:I156"/>
    <mergeCell ref="A157:B157"/>
    <mergeCell ref="D157:E157"/>
    <mergeCell ref="H157:I157"/>
    <mergeCell ref="B149:G149"/>
    <mergeCell ref="B150:G150"/>
    <mergeCell ref="B151:G151"/>
    <mergeCell ref="A152:G152"/>
    <mergeCell ref="B153:I153"/>
    <mergeCell ref="B154:I154"/>
    <mergeCell ref="A141:B141"/>
    <mergeCell ref="A143:G143"/>
    <mergeCell ref="A145:I145"/>
    <mergeCell ref="B146:G146"/>
    <mergeCell ref="B147:G147"/>
    <mergeCell ref="B148:G148"/>
    <mergeCell ref="A133:G133"/>
    <mergeCell ref="B135:G135"/>
    <mergeCell ref="B136:G136"/>
    <mergeCell ref="A137:G137"/>
    <mergeCell ref="A139:E139"/>
    <mergeCell ref="A140:B140"/>
    <mergeCell ref="A127:B127"/>
    <mergeCell ref="A128:B128"/>
    <mergeCell ref="B129:I129"/>
    <mergeCell ref="B130:G130"/>
    <mergeCell ref="B131:G131"/>
    <mergeCell ref="B132:G132"/>
    <mergeCell ref="B120:G120"/>
    <mergeCell ref="B121:G121"/>
    <mergeCell ref="B122:G122"/>
    <mergeCell ref="A123:G123"/>
    <mergeCell ref="B124:I124"/>
    <mergeCell ref="A126:E126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F8153-351A-4AC7-B9A8-956F6AC21196}">
  <dimension ref="A1:L191"/>
  <sheetViews>
    <sheetView view="pageBreakPreview" topLeftCell="A172" zoomScale="130" zoomScaleNormal="130" zoomScalePageLayoutView="130" workbookViewId="0">
      <selection activeCell="A11" sqref="A11:F11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K1" s="4"/>
    </row>
    <row r="2" spans="1:11" ht="22.5" customHeight="1" x14ac:dyDescent="0.25">
      <c r="A2" s="120" t="s">
        <v>1</v>
      </c>
      <c r="B2" s="120"/>
      <c r="C2" s="150" t="s">
        <v>227</v>
      </c>
      <c r="D2" s="150"/>
      <c r="E2" s="151" t="s">
        <v>2</v>
      </c>
      <c r="F2" s="151"/>
      <c r="G2" s="151"/>
      <c r="H2" s="151"/>
      <c r="I2" s="151"/>
    </row>
    <row r="3" spans="1:11" ht="11.25" customHeight="1" x14ac:dyDescent="0.25">
      <c r="A3" s="120" t="s">
        <v>3</v>
      </c>
      <c r="B3" s="12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9" t="s">
        <v>5</v>
      </c>
      <c r="B5" s="129"/>
      <c r="C5" s="129"/>
      <c r="D5" s="152" t="s">
        <v>221</v>
      </c>
      <c r="E5" s="152"/>
      <c r="F5" s="152"/>
      <c r="G5" s="153" t="str">
        <f>IF(D6="12x36","Regime de trabalho:","Quantidade de HORAS/MÊS")</f>
        <v>Regime de trabalho:</v>
      </c>
      <c r="H5" s="153"/>
      <c r="I5" s="154" t="str">
        <f>IF(D6="12x36",D6,5*D6)</f>
        <v>12X36</v>
      </c>
    </row>
    <row r="6" spans="1:11" ht="18.75" customHeight="1" x14ac:dyDescent="0.25">
      <c r="A6" s="129" t="str">
        <f>IF(D6="12x36","Regime de trabalho:","Regime de trabalho (horas semanais):")</f>
        <v>Regime de trabalho:</v>
      </c>
      <c r="B6" s="129"/>
      <c r="C6" s="129"/>
      <c r="D6" s="129" t="s">
        <v>222</v>
      </c>
      <c r="E6" s="129"/>
      <c r="F6" s="129"/>
      <c r="G6" s="153"/>
      <c r="H6" s="153"/>
      <c r="I6" s="154"/>
    </row>
    <row r="7" spans="1:11" ht="22.5" customHeight="1" x14ac:dyDescent="0.25">
      <c r="A7" s="129" t="s">
        <v>6</v>
      </c>
      <c r="B7" s="129"/>
      <c r="C7" s="129"/>
      <c r="D7" s="102" t="s">
        <v>223</v>
      </c>
      <c r="E7" s="102"/>
      <c r="F7" s="102"/>
      <c r="G7" s="148" t="s">
        <v>7</v>
      </c>
      <c r="H7" s="148"/>
      <c r="I7" s="149" t="s">
        <v>8</v>
      </c>
    </row>
    <row r="8" spans="1:11" ht="22.5" customHeight="1" x14ac:dyDescent="0.25">
      <c r="A8" s="129" t="s">
        <v>9</v>
      </c>
      <c r="B8" s="129"/>
      <c r="C8" s="129"/>
      <c r="D8" s="102" t="s">
        <v>17</v>
      </c>
      <c r="E8" s="102"/>
      <c r="F8" s="102"/>
      <c r="G8" s="148"/>
      <c r="H8" s="148"/>
      <c r="I8" s="149"/>
    </row>
    <row r="9" spans="1:11" ht="24.75" customHeight="1" x14ac:dyDescent="0.25">
      <c r="A9" s="129" t="s">
        <v>10</v>
      </c>
      <c r="B9" s="129"/>
      <c r="C9" s="129"/>
      <c r="D9" s="129" t="s">
        <v>232</v>
      </c>
      <c r="E9" s="129"/>
      <c r="F9" s="129"/>
      <c r="G9" s="148" t="s">
        <v>11</v>
      </c>
      <c r="H9" s="148"/>
      <c r="I9" s="9">
        <v>0.3</v>
      </c>
    </row>
    <row r="10" spans="1:11" ht="32.25" customHeight="1" x14ac:dyDescent="0.25">
      <c r="A10" s="145" t="s">
        <v>12</v>
      </c>
      <c r="B10" s="145"/>
      <c r="C10" s="145"/>
      <c r="D10" s="145"/>
      <c r="E10" s="145"/>
      <c r="F10" s="145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46" t="s">
        <v>14</v>
      </c>
      <c r="B11" s="146"/>
      <c r="C11" s="146"/>
      <c r="D11" s="146"/>
      <c r="E11" s="146"/>
      <c r="F11" s="146"/>
      <c r="G11" s="10" t="str">
        <f>D9</f>
        <v xml:space="preserve">Cachoeirrinha </v>
      </c>
      <c r="H11" s="10" t="s">
        <v>15</v>
      </c>
      <c r="I11" s="13">
        <v>2.5000000000000001E-2</v>
      </c>
    </row>
    <row r="12" spans="1:11" ht="26.25" customHeight="1" x14ac:dyDescent="0.25">
      <c r="A12" s="131" t="s">
        <v>16</v>
      </c>
      <c r="B12" s="131"/>
      <c r="C12" s="131"/>
      <c r="D12" s="131"/>
      <c r="E12" s="131"/>
      <c r="F12" s="131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31" t="s">
        <v>19</v>
      </c>
      <c r="B13" s="131"/>
      <c r="C13" s="131"/>
      <c r="D13" s="131"/>
      <c r="E13" s="131"/>
      <c r="F13" s="131"/>
      <c r="G13" s="10"/>
      <c r="H13" s="10"/>
      <c r="I13" s="15">
        <v>15</v>
      </c>
    </row>
    <row r="14" spans="1:11" ht="15" customHeight="1" x14ac:dyDescent="0.25">
      <c r="A14" s="146" t="s">
        <v>20</v>
      </c>
      <c r="B14" s="146"/>
      <c r="C14" s="146"/>
      <c r="D14" s="146"/>
      <c r="E14" s="146"/>
      <c r="F14" s="146"/>
      <c r="G14" s="147" t="s">
        <v>17</v>
      </c>
      <c r="H14" s="10" t="s">
        <v>21</v>
      </c>
      <c r="I14" s="11">
        <v>9</v>
      </c>
    </row>
    <row r="15" spans="1:11" x14ac:dyDescent="0.25">
      <c r="A15" s="146"/>
      <c r="B15" s="146"/>
      <c r="C15" s="146"/>
      <c r="D15" s="146"/>
      <c r="E15" s="146"/>
      <c r="F15" s="146"/>
      <c r="G15" s="147"/>
      <c r="H15" s="10" t="s">
        <v>22</v>
      </c>
      <c r="I15" s="15">
        <f>I13</f>
        <v>15</v>
      </c>
    </row>
    <row r="16" spans="1:11" x14ac:dyDescent="0.25">
      <c r="A16" s="146"/>
      <c r="B16" s="146"/>
      <c r="C16" s="146"/>
      <c r="D16" s="146"/>
      <c r="E16" s="146"/>
      <c r="F16" s="146"/>
      <c r="G16" s="147"/>
      <c r="H16" s="10" t="s">
        <v>23</v>
      </c>
      <c r="I16" s="9">
        <v>0.06</v>
      </c>
    </row>
    <row r="17" spans="1:10" ht="11.25" customHeight="1" x14ac:dyDescent="0.25">
      <c r="A17" s="146" t="s">
        <v>179</v>
      </c>
      <c r="B17" s="146"/>
      <c r="C17" s="146"/>
      <c r="D17" s="146"/>
      <c r="E17" s="146"/>
      <c r="F17" s="146"/>
      <c r="G17" s="147" t="s">
        <v>17</v>
      </c>
      <c r="H17" s="10" t="s">
        <v>21</v>
      </c>
      <c r="I17" s="11">
        <v>30</v>
      </c>
    </row>
    <row r="18" spans="1:10" ht="11.25" customHeight="1" x14ac:dyDescent="0.25">
      <c r="A18" s="146"/>
      <c r="B18" s="146"/>
      <c r="C18" s="146"/>
      <c r="D18" s="146"/>
      <c r="E18" s="146"/>
      <c r="F18" s="146"/>
      <c r="G18" s="147"/>
      <c r="H18" s="10" t="s">
        <v>22</v>
      </c>
      <c r="I18" s="15">
        <v>15</v>
      </c>
    </row>
    <row r="19" spans="1:10" x14ac:dyDescent="0.25">
      <c r="A19" s="146"/>
      <c r="B19" s="146"/>
      <c r="C19" s="146"/>
      <c r="D19" s="146"/>
      <c r="E19" s="146"/>
      <c r="F19" s="146"/>
      <c r="G19" s="147"/>
      <c r="H19" s="10" t="s">
        <v>23</v>
      </c>
      <c r="I19" s="9">
        <v>0.2</v>
      </c>
    </row>
    <row r="20" spans="1:10" ht="11.25" customHeight="1" x14ac:dyDescent="0.25">
      <c r="A20" s="146" t="s">
        <v>25</v>
      </c>
      <c r="B20" s="146"/>
      <c r="C20" s="146"/>
      <c r="D20" s="146"/>
      <c r="E20" s="146"/>
      <c r="F20" s="146"/>
      <c r="G20" s="147" t="s">
        <v>17</v>
      </c>
      <c r="H20" s="10" t="s">
        <v>21</v>
      </c>
      <c r="I20" s="11" t="s">
        <v>8</v>
      </c>
    </row>
    <row r="21" spans="1:10" x14ac:dyDescent="0.25">
      <c r="A21" s="146"/>
      <c r="B21" s="146"/>
      <c r="C21" s="146"/>
      <c r="D21" s="146"/>
      <c r="E21" s="146"/>
      <c r="F21" s="146"/>
      <c r="G21" s="147"/>
      <c r="H21" s="10" t="s">
        <v>22</v>
      </c>
      <c r="I21" s="15" t="s">
        <v>8</v>
      </c>
    </row>
    <row r="22" spans="1:10" x14ac:dyDescent="0.25">
      <c r="A22" s="146"/>
      <c r="B22" s="146"/>
      <c r="C22" s="146"/>
      <c r="D22" s="146"/>
      <c r="E22" s="146"/>
      <c r="F22" s="146"/>
      <c r="G22" s="147"/>
      <c r="H22" s="10" t="s">
        <v>23</v>
      </c>
      <c r="I22" s="9" t="s">
        <v>8</v>
      </c>
    </row>
    <row r="23" spans="1:10" ht="36" customHeight="1" x14ac:dyDescent="0.25">
      <c r="A23" s="141" t="s">
        <v>205</v>
      </c>
      <c r="B23" s="141"/>
      <c r="C23" s="141"/>
      <c r="D23" s="141"/>
      <c r="E23" s="141"/>
      <c r="F23" s="141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46" t="s">
        <v>27</v>
      </c>
      <c r="B24" s="162"/>
      <c r="C24" s="162"/>
      <c r="D24" s="162"/>
      <c r="E24" s="162"/>
      <c r="F24" s="163"/>
      <c r="G24" s="16"/>
      <c r="H24" s="16" t="s">
        <v>28</v>
      </c>
      <c r="I24" s="18" t="s">
        <v>8</v>
      </c>
    </row>
    <row r="25" spans="1:10" ht="36" customHeight="1" x14ac:dyDescent="0.25">
      <c r="A25" s="146" t="s">
        <v>29</v>
      </c>
      <c r="B25" s="162"/>
      <c r="C25" s="162"/>
      <c r="D25" s="162"/>
      <c r="E25" s="162"/>
      <c r="F25" s="163"/>
      <c r="G25" s="10"/>
      <c r="H25" s="10" t="s">
        <v>18</v>
      </c>
      <c r="I25" s="11" t="s">
        <v>8</v>
      </c>
    </row>
    <row r="26" spans="1:10" ht="15" customHeight="1" x14ac:dyDescent="0.25">
      <c r="A26" s="141" t="s">
        <v>30</v>
      </c>
      <c r="B26" s="142"/>
      <c r="C26" s="142"/>
      <c r="D26" s="142"/>
      <c r="E26" s="142"/>
      <c r="F26" s="164"/>
      <c r="G26" s="16"/>
      <c r="H26" s="19" t="s">
        <v>31</v>
      </c>
      <c r="I26" s="20" t="s">
        <v>8</v>
      </c>
    </row>
    <row r="27" spans="1:10" ht="15" customHeight="1" x14ac:dyDescent="0.25">
      <c r="A27" s="145"/>
      <c r="B27" s="144"/>
      <c r="C27" s="144"/>
      <c r="D27" s="144"/>
      <c r="E27" s="144"/>
      <c r="F27" s="165"/>
      <c r="G27" s="16"/>
      <c r="H27" s="21" t="s">
        <v>32</v>
      </c>
      <c r="I27" s="9" t="s">
        <v>8</v>
      </c>
    </row>
    <row r="28" spans="1:10" ht="26.25" customHeight="1" x14ac:dyDescent="0.25">
      <c r="A28" s="146" t="s">
        <v>33</v>
      </c>
      <c r="B28" s="162"/>
      <c r="C28" s="162"/>
      <c r="D28" s="162"/>
      <c r="E28" s="162"/>
      <c r="F28" s="163"/>
      <c r="G28" s="16"/>
      <c r="H28" s="10" t="s">
        <v>31</v>
      </c>
      <c r="I28" s="20">
        <v>15</v>
      </c>
    </row>
    <row r="29" spans="1:10" ht="36.75" customHeight="1" x14ac:dyDescent="0.25">
      <c r="A29" s="131" t="s">
        <v>34</v>
      </c>
      <c r="B29" s="131"/>
      <c r="C29" s="131"/>
      <c r="D29" s="131"/>
      <c r="E29" s="131"/>
      <c r="F29" s="131"/>
      <c r="G29" s="10"/>
      <c r="H29" s="8" t="s">
        <v>28</v>
      </c>
      <c r="I29" s="9">
        <v>0.1</v>
      </c>
    </row>
    <row r="30" spans="1:10" ht="24.75" customHeight="1" x14ac:dyDescent="0.25">
      <c r="A30" s="120" t="s">
        <v>180</v>
      </c>
      <c r="B30" s="120"/>
      <c r="C30" s="120"/>
      <c r="D30" s="120"/>
      <c r="E30" s="120"/>
      <c r="F30" s="120"/>
      <c r="G30" s="147" t="s">
        <v>17</v>
      </c>
      <c r="H30" s="16" t="s">
        <v>181</v>
      </c>
      <c r="I30" s="71">
        <f>((60/52.5)*7)*15</f>
        <v>120</v>
      </c>
    </row>
    <row r="31" spans="1:10" ht="24.75" customHeight="1" x14ac:dyDescent="0.25">
      <c r="A31" s="120"/>
      <c r="B31" s="120"/>
      <c r="C31" s="120"/>
      <c r="D31" s="120"/>
      <c r="E31" s="120"/>
      <c r="F31" s="120"/>
      <c r="G31" s="147"/>
      <c r="H31" s="16" t="s">
        <v>182</v>
      </c>
      <c r="I31" s="16">
        <f>I10/H10*20%</f>
        <v>1.9140000000000001</v>
      </c>
    </row>
    <row r="32" spans="1:10" ht="29.25" customHeight="1" x14ac:dyDescent="0.25">
      <c r="A32" s="121" t="s">
        <v>183</v>
      </c>
      <c r="B32" s="121"/>
      <c r="C32" s="121"/>
      <c r="D32" s="121"/>
      <c r="E32" s="121"/>
      <c r="F32" s="121"/>
      <c r="G32" s="147" t="s">
        <v>17</v>
      </c>
      <c r="H32" s="10" t="s">
        <v>181</v>
      </c>
      <c r="I32" s="20">
        <f>((5+7+1)*15)-190.67</f>
        <v>4.3300000000000125</v>
      </c>
      <c r="J32" s="72"/>
    </row>
    <row r="33" spans="1:10" ht="30.75" customHeight="1" x14ac:dyDescent="0.25">
      <c r="A33" s="121"/>
      <c r="B33" s="121"/>
      <c r="C33" s="121"/>
      <c r="D33" s="121"/>
      <c r="E33" s="121"/>
      <c r="F33" s="121"/>
      <c r="G33" s="147"/>
      <c r="H33" s="10" t="s">
        <v>182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01" t="s">
        <v>35</v>
      </c>
      <c r="B35" s="101"/>
      <c r="C35" s="101"/>
      <c r="D35" s="101"/>
      <c r="E35" s="101"/>
      <c r="F35" s="101"/>
      <c r="G35" s="101"/>
      <c r="H35" s="101"/>
      <c r="I35" s="101"/>
    </row>
    <row r="36" spans="1:10" ht="33.75" customHeight="1" x14ac:dyDescent="0.25">
      <c r="A36" s="22" t="s">
        <v>36</v>
      </c>
      <c r="B36" s="126" t="s">
        <v>37</v>
      </c>
      <c r="C36" s="126"/>
      <c r="D36" s="126"/>
      <c r="E36" s="126"/>
      <c r="F36" s="126"/>
      <c r="G36" s="126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02" t="s">
        <v>40</v>
      </c>
      <c r="C37" s="102"/>
      <c r="D37" s="102"/>
      <c r="E37" s="102"/>
      <c r="F37" s="102"/>
      <c r="G37" s="102"/>
      <c r="H37" s="23">
        <f t="shared" ref="H37:H48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02" t="s">
        <v>184</v>
      </c>
      <c r="C38" s="102"/>
      <c r="D38" s="102"/>
      <c r="E38" s="102"/>
      <c r="F38" s="102"/>
      <c r="G38" s="102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02" t="s">
        <v>41</v>
      </c>
      <c r="C39" s="102"/>
      <c r="D39" s="102"/>
      <c r="E39" s="102"/>
      <c r="F39" s="102"/>
      <c r="G39" s="102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02" t="s">
        <v>42</v>
      </c>
      <c r="C40" s="102"/>
      <c r="D40" s="102"/>
      <c r="E40" s="102"/>
      <c r="F40" s="102"/>
      <c r="G40" s="102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02" t="s">
        <v>43</v>
      </c>
      <c r="C41" s="102"/>
      <c r="D41" s="102"/>
      <c r="E41" s="102"/>
      <c r="F41" s="102"/>
      <c r="G41" s="102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02" t="s">
        <v>44</v>
      </c>
      <c r="C42" s="102"/>
      <c r="D42" s="102"/>
      <c r="E42" s="102"/>
      <c r="F42" s="102"/>
      <c r="G42" s="102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02" t="s">
        <v>195</v>
      </c>
      <c r="C43" s="102"/>
      <c r="D43" s="102"/>
      <c r="E43" s="102"/>
      <c r="F43" s="102"/>
      <c r="G43" s="102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02" t="s">
        <v>45</v>
      </c>
      <c r="C44" s="102"/>
      <c r="D44" s="102"/>
      <c r="E44" s="102"/>
      <c r="F44" s="102"/>
      <c r="G44" s="102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02" t="s">
        <v>46</v>
      </c>
      <c r="C45" s="102"/>
      <c r="D45" s="102"/>
      <c r="E45" s="102"/>
      <c r="F45" s="102"/>
      <c r="G45" s="102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02" t="s">
        <v>185</v>
      </c>
      <c r="C46" s="102"/>
      <c r="D46" s="102"/>
      <c r="E46" s="102"/>
      <c r="F46" s="102"/>
      <c r="G46" s="102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59" t="s">
        <v>201</v>
      </c>
      <c r="C47" s="160"/>
      <c r="D47" s="160"/>
      <c r="E47" s="160"/>
      <c r="F47" s="160"/>
      <c r="G47" s="161"/>
      <c r="H47" s="23">
        <f t="shared" si="0"/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59" t="s">
        <v>202</v>
      </c>
      <c r="C48" s="160"/>
      <c r="D48" s="160"/>
      <c r="E48" s="160"/>
      <c r="F48" s="160"/>
      <c r="G48" s="161"/>
      <c r="H48" s="23">
        <f t="shared" si="0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02" t="s">
        <v>186</v>
      </c>
      <c r="C49" s="102"/>
      <c r="D49" s="102"/>
      <c r="E49" s="102"/>
      <c r="F49" s="102"/>
      <c r="G49" s="102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59" t="s">
        <v>203</v>
      </c>
      <c r="C50" s="160"/>
      <c r="D50" s="160"/>
      <c r="E50" s="160"/>
      <c r="F50" s="160"/>
      <c r="G50" s="161"/>
      <c r="H50" s="23">
        <f t="shared" ref="H50:H51" si="2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59" t="s">
        <v>204</v>
      </c>
      <c r="C51" s="160"/>
      <c r="D51" s="160"/>
      <c r="E51" s="160"/>
      <c r="F51" s="160"/>
      <c r="G51" s="161"/>
      <c r="H51" s="23">
        <f t="shared" si="2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02" t="s">
        <v>187</v>
      </c>
      <c r="C52" s="102"/>
      <c r="D52" s="102"/>
      <c r="E52" s="102"/>
      <c r="F52" s="102"/>
      <c r="G52" s="102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02" t="s">
        <v>188</v>
      </c>
      <c r="C53" s="102"/>
      <c r="D53" s="102"/>
      <c r="E53" s="102"/>
      <c r="F53" s="102"/>
      <c r="G53" s="102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02" t="s">
        <v>189</v>
      </c>
      <c r="C54" s="102"/>
      <c r="D54" s="102"/>
      <c r="E54" s="102"/>
      <c r="F54" s="102"/>
      <c r="G54" s="102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17" t="s">
        <v>49</v>
      </c>
      <c r="B55" s="117"/>
      <c r="C55" s="117"/>
      <c r="D55" s="117"/>
      <c r="E55" s="117"/>
      <c r="F55" s="117"/>
      <c r="G55" s="117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26" t="s">
        <v>51</v>
      </c>
      <c r="C57" s="126"/>
      <c r="D57" s="126"/>
      <c r="E57" s="126"/>
      <c r="F57" s="126"/>
      <c r="G57" s="126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02" t="s">
        <v>52</v>
      </c>
      <c r="C58" s="102"/>
      <c r="D58" s="102"/>
      <c r="E58" s="102"/>
      <c r="F58" s="102"/>
      <c r="G58" s="102"/>
      <c r="H58" s="23">
        <v>0.2</v>
      </c>
      <c r="I58" s="24">
        <f t="shared" ref="I58:I65" si="3">$I$55*H58</f>
        <v>663.4086198</v>
      </c>
    </row>
    <row r="59" spans="1:10" ht="15" customHeight="1" x14ac:dyDescent="0.25">
      <c r="A59" s="14">
        <v>2</v>
      </c>
      <c r="B59" s="102" t="s">
        <v>53</v>
      </c>
      <c r="C59" s="102"/>
      <c r="D59" s="102"/>
      <c r="E59" s="102"/>
      <c r="F59" s="102"/>
      <c r="G59" s="102"/>
      <c r="H59" s="23">
        <v>1.4999999999999999E-2</v>
      </c>
      <c r="I59" s="24">
        <f t="shared" si="3"/>
        <v>49.755646485</v>
      </c>
    </row>
    <row r="60" spans="1:10" ht="15" customHeight="1" x14ac:dyDescent="0.25">
      <c r="A60" s="14">
        <v>3</v>
      </c>
      <c r="B60" s="102" t="s">
        <v>54</v>
      </c>
      <c r="C60" s="102"/>
      <c r="D60" s="102"/>
      <c r="E60" s="102"/>
      <c r="F60" s="102"/>
      <c r="G60" s="102"/>
      <c r="H60" s="23">
        <v>0.01</v>
      </c>
      <c r="I60" s="24">
        <f t="shared" si="3"/>
        <v>33.17043099</v>
      </c>
    </row>
    <row r="61" spans="1:10" ht="15" customHeight="1" x14ac:dyDescent="0.25">
      <c r="A61" s="14">
        <v>4</v>
      </c>
      <c r="B61" s="102" t="s">
        <v>55</v>
      </c>
      <c r="C61" s="102"/>
      <c r="D61" s="102"/>
      <c r="E61" s="102"/>
      <c r="F61" s="102"/>
      <c r="G61" s="102"/>
      <c r="H61" s="23">
        <v>2E-3</v>
      </c>
      <c r="I61" s="24">
        <f t="shared" si="3"/>
        <v>6.6340861980000003</v>
      </c>
    </row>
    <row r="62" spans="1:10" ht="15" customHeight="1" x14ac:dyDescent="0.25">
      <c r="A62" s="14">
        <v>5</v>
      </c>
      <c r="B62" s="102" t="s">
        <v>56</v>
      </c>
      <c r="C62" s="102"/>
      <c r="D62" s="102"/>
      <c r="E62" s="102"/>
      <c r="F62" s="102"/>
      <c r="G62" s="102"/>
      <c r="H62" s="23">
        <v>2.5000000000000001E-2</v>
      </c>
      <c r="I62" s="24">
        <f t="shared" si="3"/>
        <v>82.926077475</v>
      </c>
    </row>
    <row r="63" spans="1:10" ht="15" customHeight="1" x14ac:dyDescent="0.25">
      <c r="A63" s="14">
        <v>6</v>
      </c>
      <c r="B63" s="102" t="s">
        <v>57</v>
      </c>
      <c r="C63" s="102"/>
      <c r="D63" s="102"/>
      <c r="E63" s="102"/>
      <c r="F63" s="102"/>
      <c r="G63" s="102"/>
      <c r="H63" s="23">
        <v>0.08</v>
      </c>
      <c r="I63" s="24">
        <f t="shared" si="3"/>
        <v>265.36344792</v>
      </c>
    </row>
    <row r="64" spans="1:10" ht="15" customHeight="1" x14ac:dyDescent="0.25">
      <c r="A64" s="14">
        <v>7</v>
      </c>
      <c r="B64" s="102" t="s">
        <v>58</v>
      </c>
      <c r="C64" s="102"/>
      <c r="D64" s="102"/>
      <c r="E64" s="102"/>
      <c r="F64" s="102"/>
      <c r="G64" s="102"/>
      <c r="H64" s="23">
        <v>0.03</v>
      </c>
      <c r="I64" s="24">
        <f t="shared" si="3"/>
        <v>99.51129297</v>
      </c>
    </row>
    <row r="65" spans="1:10" ht="15" customHeight="1" x14ac:dyDescent="0.25">
      <c r="A65" s="14">
        <v>8</v>
      </c>
      <c r="B65" s="102" t="s">
        <v>59</v>
      </c>
      <c r="C65" s="102"/>
      <c r="D65" s="102"/>
      <c r="E65" s="102"/>
      <c r="F65" s="102"/>
      <c r="G65" s="102"/>
      <c r="H65" s="23">
        <v>6.0000000000000001E-3</v>
      </c>
      <c r="I65" s="24">
        <f t="shared" si="3"/>
        <v>19.902258593999999</v>
      </c>
    </row>
    <row r="66" spans="1:10" s="28" customFormat="1" ht="15" customHeight="1" x14ac:dyDescent="0.25">
      <c r="A66" s="117" t="s">
        <v>60</v>
      </c>
      <c r="B66" s="117"/>
      <c r="C66" s="117"/>
      <c r="D66" s="117"/>
      <c r="E66" s="117"/>
      <c r="F66" s="117"/>
      <c r="G66" s="117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33" t="s">
        <v>61</v>
      </c>
      <c r="B67" s="133"/>
      <c r="C67" s="133"/>
      <c r="D67" s="133"/>
      <c r="E67" s="133"/>
      <c r="F67" s="133"/>
      <c r="G67" s="133"/>
      <c r="H67" s="133"/>
      <c r="I67" s="133"/>
    </row>
    <row r="68" spans="1:10" ht="30.75" customHeight="1" x14ac:dyDescent="0.25">
      <c r="A68" s="136" t="s">
        <v>62</v>
      </c>
      <c r="B68" s="136"/>
      <c r="C68" s="136"/>
      <c r="D68" s="136"/>
      <c r="E68" s="136"/>
      <c r="F68" s="136"/>
      <c r="G68" s="136"/>
      <c r="H68" s="136"/>
      <c r="I68" s="136"/>
    </row>
    <row r="69" spans="1:10" ht="33.75" customHeight="1" x14ac:dyDescent="0.25">
      <c r="A69" s="22" t="s">
        <v>63</v>
      </c>
      <c r="B69" s="126" t="s">
        <v>64</v>
      </c>
      <c r="C69" s="126"/>
      <c r="D69" s="126"/>
      <c r="E69" s="126"/>
      <c r="F69" s="126"/>
      <c r="G69" s="126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02" t="s">
        <v>65</v>
      </c>
      <c r="C70" s="102"/>
      <c r="D70" s="102"/>
      <c r="E70" s="102"/>
      <c r="F70" s="102"/>
      <c r="G70" s="102"/>
      <c r="H70" s="23">
        <v>0.119314</v>
      </c>
      <c r="I70" s="24">
        <f t="shared" ref="I70:I77" si="4">$I$55*H70</f>
        <v>395.76968031408603</v>
      </c>
    </row>
    <row r="71" spans="1:10" ht="15" customHeight="1" x14ac:dyDescent="0.25">
      <c r="A71" s="14">
        <v>2</v>
      </c>
      <c r="B71" s="102" t="s">
        <v>66</v>
      </c>
      <c r="C71" s="102"/>
      <c r="D71" s="102"/>
      <c r="E71" s="102"/>
      <c r="F71" s="102"/>
      <c r="G71" s="102"/>
      <c r="H71" s="23">
        <v>2.0479000000000001E-2</v>
      </c>
      <c r="I71" s="24">
        <f t="shared" si="4"/>
        <v>67.929725624420996</v>
      </c>
    </row>
    <row r="72" spans="1:10" ht="15" customHeight="1" x14ac:dyDescent="0.25">
      <c r="A72" s="14">
        <v>3</v>
      </c>
      <c r="B72" s="102" t="s">
        <v>67</v>
      </c>
      <c r="C72" s="102"/>
      <c r="D72" s="102"/>
      <c r="E72" s="102"/>
      <c r="F72" s="102"/>
      <c r="G72" s="102"/>
      <c r="H72" s="23">
        <v>1.2123E-2</v>
      </c>
      <c r="I72" s="24">
        <f t="shared" si="4"/>
        <v>40.212513489176999</v>
      </c>
    </row>
    <row r="73" spans="1:10" ht="15" customHeight="1" x14ac:dyDescent="0.25">
      <c r="A73" s="14">
        <v>4</v>
      </c>
      <c r="B73" s="102" t="s">
        <v>68</v>
      </c>
      <c r="C73" s="102"/>
      <c r="D73" s="102"/>
      <c r="E73" s="102"/>
      <c r="F73" s="102"/>
      <c r="G73" s="102"/>
      <c r="H73" s="23">
        <v>1.1436E-2</v>
      </c>
      <c r="I73" s="24">
        <f t="shared" si="4"/>
        <v>37.933704880164001</v>
      </c>
    </row>
    <row r="74" spans="1:10" ht="15" customHeight="1" x14ac:dyDescent="0.25">
      <c r="A74" s="14">
        <v>5</v>
      </c>
      <c r="B74" s="102" t="s">
        <v>69</v>
      </c>
      <c r="C74" s="102"/>
      <c r="D74" s="102"/>
      <c r="E74" s="102"/>
      <c r="F74" s="102"/>
      <c r="G74" s="102"/>
      <c r="H74" s="23">
        <v>1.74E-4</v>
      </c>
      <c r="I74" s="24">
        <f t="shared" si="4"/>
        <v>0.57716549922600002</v>
      </c>
    </row>
    <row r="75" spans="1:10" ht="15" customHeight="1" x14ac:dyDescent="0.25">
      <c r="A75" s="14">
        <v>6</v>
      </c>
      <c r="B75" s="102" t="s">
        <v>70</v>
      </c>
      <c r="C75" s="102"/>
      <c r="D75" s="102"/>
      <c r="E75" s="102"/>
      <c r="F75" s="102"/>
      <c r="G75" s="102"/>
      <c r="H75" s="23">
        <v>4.4200000000000001E-4</v>
      </c>
      <c r="I75" s="24">
        <f t="shared" si="4"/>
        <v>1.4661330497580001</v>
      </c>
    </row>
    <row r="76" spans="1:10" ht="15" customHeight="1" x14ac:dyDescent="0.25">
      <c r="A76" s="14">
        <v>7</v>
      </c>
      <c r="B76" s="102" t="s">
        <v>71</v>
      </c>
      <c r="C76" s="102"/>
      <c r="D76" s="102"/>
      <c r="E76" s="102"/>
      <c r="F76" s="102"/>
      <c r="G76" s="102"/>
      <c r="H76" s="23">
        <v>1.85E-4</v>
      </c>
      <c r="I76" s="24">
        <f t="shared" si="4"/>
        <v>0.61365297331500002</v>
      </c>
    </row>
    <row r="77" spans="1:10" ht="15" customHeight="1" x14ac:dyDescent="0.25">
      <c r="A77" s="14">
        <v>8</v>
      </c>
      <c r="B77" s="102" t="s">
        <v>72</v>
      </c>
      <c r="C77" s="102"/>
      <c r="D77" s="102"/>
      <c r="E77" s="102"/>
      <c r="F77" s="102"/>
      <c r="G77" s="102"/>
      <c r="H77" s="23">
        <v>9.0789999999999996E-2</v>
      </c>
      <c r="I77" s="24">
        <f t="shared" si="4"/>
        <v>301.15434295821001</v>
      </c>
    </row>
    <row r="78" spans="1:10" s="28" customFormat="1" ht="15" customHeight="1" x14ac:dyDescent="0.25">
      <c r="A78" s="117" t="s">
        <v>73</v>
      </c>
      <c r="B78" s="117"/>
      <c r="C78" s="117"/>
      <c r="D78" s="117"/>
      <c r="E78" s="117"/>
      <c r="F78" s="117"/>
      <c r="G78" s="117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18" t="s">
        <v>75</v>
      </c>
      <c r="C79" s="118"/>
      <c r="D79" s="118"/>
      <c r="E79" s="118"/>
      <c r="F79" s="118"/>
      <c r="G79" s="118"/>
      <c r="H79" s="118"/>
      <c r="I79" s="118"/>
    </row>
    <row r="80" spans="1:10" ht="15" customHeight="1" x14ac:dyDescent="0.25">
      <c r="A80" s="29" t="s">
        <v>76</v>
      </c>
      <c r="B80" s="135" t="s">
        <v>77</v>
      </c>
      <c r="C80" s="135"/>
      <c r="D80" s="135"/>
      <c r="E80" s="135"/>
      <c r="F80" s="135"/>
      <c r="G80" s="135"/>
      <c r="H80" s="135"/>
      <c r="I80" s="135"/>
    </row>
    <row r="81" spans="1:11" ht="33.75" customHeight="1" x14ac:dyDescent="0.25">
      <c r="A81" s="22" t="s">
        <v>78</v>
      </c>
      <c r="B81" s="126" t="s">
        <v>79</v>
      </c>
      <c r="C81" s="126"/>
      <c r="D81" s="126"/>
      <c r="E81" s="126"/>
      <c r="F81" s="126"/>
      <c r="G81" s="126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02" t="s">
        <v>80</v>
      </c>
      <c r="C82" s="102"/>
      <c r="D82" s="102"/>
      <c r="E82" s="102"/>
      <c r="F82" s="102"/>
      <c r="G82" s="102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02" t="s">
        <v>81</v>
      </c>
      <c r="C83" s="102"/>
      <c r="D83" s="102"/>
      <c r="E83" s="102"/>
      <c r="F83" s="102"/>
      <c r="G83" s="102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02" t="s">
        <v>82</v>
      </c>
      <c r="C84" s="102"/>
      <c r="D84" s="102"/>
      <c r="E84" s="102"/>
      <c r="F84" s="102"/>
      <c r="G84" s="102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17" t="s">
        <v>83</v>
      </c>
      <c r="B85" s="117"/>
      <c r="C85" s="117"/>
      <c r="D85" s="117"/>
      <c r="E85" s="117"/>
      <c r="F85" s="117"/>
      <c r="G85" s="117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26" t="s">
        <v>85</v>
      </c>
      <c r="C87" s="126"/>
      <c r="D87" s="126"/>
      <c r="E87" s="126"/>
      <c r="F87" s="126"/>
      <c r="G87" s="126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02" t="s">
        <v>86</v>
      </c>
      <c r="C88" s="102"/>
      <c r="D88" s="102"/>
      <c r="E88" s="102"/>
      <c r="F88" s="102"/>
      <c r="G88" s="102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17" t="s">
        <v>87</v>
      </c>
      <c r="B89" s="117"/>
      <c r="C89" s="117"/>
      <c r="D89" s="117"/>
      <c r="E89" s="117"/>
      <c r="F89" s="117"/>
      <c r="G89" s="117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4" t="s">
        <v>207</v>
      </c>
      <c r="B91" s="134"/>
      <c r="C91" s="134"/>
      <c r="D91" s="134"/>
      <c r="E91" s="134"/>
      <c r="F91" s="134"/>
      <c r="G91" s="134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26" t="s">
        <v>89</v>
      </c>
      <c r="C93" s="126"/>
      <c r="D93" s="126"/>
      <c r="E93" s="126"/>
      <c r="F93" s="126"/>
      <c r="G93" s="126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02" t="s">
        <v>24</v>
      </c>
      <c r="C94" s="102"/>
      <c r="D94" s="102"/>
      <c r="E94" s="102"/>
      <c r="F94" s="102"/>
      <c r="G94" s="102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02" t="s">
        <v>25</v>
      </c>
      <c r="C95" s="102"/>
      <c r="D95" s="102"/>
      <c r="E95" s="102"/>
      <c r="F95" s="102"/>
      <c r="G95" s="102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02" t="s">
        <v>90</v>
      </c>
      <c r="C96" s="102"/>
      <c r="D96" s="102"/>
      <c r="E96" s="102"/>
      <c r="F96" s="102"/>
      <c r="G96" s="102"/>
      <c r="H96" s="23">
        <f>I96/$I$55</f>
        <v>4.3314480913230965E-2</v>
      </c>
      <c r="I96" s="24">
        <f>I103</f>
        <v>143.67599999999999</v>
      </c>
    </row>
    <row r="97" spans="1:10" ht="15" customHeight="1" x14ac:dyDescent="0.25">
      <c r="A97" s="14">
        <v>4</v>
      </c>
      <c r="B97" s="102" t="s">
        <v>91</v>
      </c>
      <c r="C97" s="102"/>
      <c r="D97" s="102"/>
      <c r="E97" s="102"/>
      <c r="F97" s="102"/>
      <c r="G97" s="102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02" t="s">
        <v>92</v>
      </c>
      <c r="C98" s="102"/>
      <c r="D98" s="102"/>
      <c r="E98" s="102"/>
      <c r="F98" s="102"/>
      <c r="G98" s="102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17" t="s">
        <v>93</v>
      </c>
      <c r="B99" s="117"/>
      <c r="C99" s="117"/>
      <c r="D99" s="117"/>
      <c r="E99" s="117"/>
      <c r="F99" s="117"/>
      <c r="G99" s="117"/>
      <c r="H99" s="25">
        <f>SUM(H94:H98)</f>
        <v>0.21675961949869138</v>
      </c>
      <c r="I99" s="26">
        <f>SUM(I94:I98)</f>
        <v>719.00099999999998</v>
      </c>
      <c r="J99" s="34"/>
    </row>
    <row r="100" spans="1:10" ht="5.25" customHeight="1" x14ac:dyDescent="0.25">
      <c r="A100" s="29"/>
      <c r="B100" s="133"/>
      <c r="C100" s="133"/>
      <c r="D100" s="133"/>
      <c r="E100" s="133"/>
      <c r="F100" s="133"/>
      <c r="G100" s="133"/>
      <c r="H100" s="35"/>
      <c r="I100" s="36"/>
    </row>
    <row r="101" spans="1:10" ht="15" customHeight="1" x14ac:dyDescent="0.25">
      <c r="A101" s="119" t="s">
        <v>96</v>
      </c>
      <c r="B101" s="119"/>
      <c r="C101" s="119"/>
      <c r="D101" s="119"/>
      <c r="E101" s="119"/>
      <c r="F101" s="119"/>
      <c r="G101" s="119"/>
      <c r="H101" s="119"/>
      <c r="I101" s="119"/>
    </row>
    <row r="102" spans="1:10" ht="24" customHeight="1" x14ac:dyDescent="0.25">
      <c r="A102" s="131" t="s">
        <v>97</v>
      </c>
      <c r="B102" s="131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30">
        <f>IF(I14="Não aplicável",0,I14)</f>
        <v>9</v>
      </c>
      <c r="B103" s="130"/>
      <c r="C103" s="14">
        <f>IF(I15="Não aplicável",0,I15)</f>
        <v>15</v>
      </c>
      <c r="D103" s="14">
        <v>2</v>
      </c>
      <c r="E103" s="37">
        <f>A103*C103*D103</f>
        <v>270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143.67599999999999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19" t="s">
        <v>105</v>
      </c>
      <c r="B105" s="119"/>
      <c r="C105" s="119"/>
      <c r="D105" s="119"/>
      <c r="E105" s="119"/>
      <c r="F105" s="119"/>
      <c r="G105" s="119"/>
      <c r="H105" s="119"/>
      <c r="I105" s="119"/>
    </row>
    <row r="106" spans="1:10" ht="24" customHeight="1" x14ac:dyDescent="0.25">
      <c r="A106" s="131" t="s">
        <v>97</v>
      </c>
      <c r="B106" s="131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32">
        <f>IF(I20="Não aplicável",0,I20)</f>
        <v>0</v>
      </c>
      <c r="B107" s="132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19" t="s">
        <v>107</v>
      </c>
      <c r="B109" s="119"/>
      <c r="C109" s="119"/>
      <c r="D109" s="119"/>
      <c r="E109" s="119"/>
      <c r="F109" s="119"/>
      <c r="G109" s="119"/>
      <c r="H109" s="119"/>
      <c r="I109" s="119"/>
    </row>
    <row r="110" spans="1:10" ht="23.25" customHeight="1" x14ac:dyDescent="0.25">
      <c r="A110" s="131" t="s">
        <v>97</v>
      </c>
      <c r="B110" s="131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32">
        <f>IF(I17="Não aplicável",0,I17)</f>
        <v>30</v>
      </c>
      <c r="B111" s="132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00" t="s">
        <v>108</v>
      </c>
      <c r="B113" s="100"/>
      <c r="C113" s="100"/>
      <c r="D113" s="100"/>
      <c r="E113" s="100"/>
      <c r="F113" s="100"/>
      <c r="G113" s="100"/>
      <c r="H113" s="47">
        <f>H55+H91+H99</f>
        <v>2.0046816434986914</v>
      </c>
      <c r="I113" s="48">
        <f>I55+I91+I99</f>
        <v>6649.6154112593122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01" t="s">
        <v>109</v>
      </c>
      <c r="B115" s="101"/>
      <c r="C115" s="101"/>
      <c r="D115" s="101"/>
      <c r="E115" s="101"/>
      <c r="F115" s="101"/>
      <c r="G115" s="101"/>
      <c r="H115" s="101"/>
      <c r="I115" s="101"/>
    </row>
    <row r="116" spans="1:12" ht="33.75" customHeight="1" x14ac:dyDescent="0.25">
      <c r="A116" s="22" t="s">
        <v>36</v>
      </c>
      <c r="B116" s="126" t="s">
        <v>110</v>
      </c>
      <c r="C116" s="126"/>
      <c r="D116" s="126"/>
      <c r="E116" s="126"/>
      <c r="F116" s="126"/>
      <c r="G116" s="126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02" t="s">
        <v>111</v>
      </c>
      <c r="C117" s="102"/>
      <c r="D117" s="102"/>
      <c r="E117" s="102"/>
      <c r="F117" s="102"/>
      <c r="G117" s="102"/>
      <c r="H117" s="23">
        <f t="shared" ref="H117:H122" si="5">I117/$I$128</f>
        <v>0</v>
      </c>
      <c r="I117" s="24">
        <v>0</v>
      </c>
    </row>
    <row r="118" spans="1:12" ht="15" customHeight="1" x14ac:dyDescent="0.25">
      <c r="A118" s="14">
        <v>2</v>
      </c>
      <c r="B118" s="129" t="s">
        <v>112</v>
      </c>
      <c r="C118" s="129"/>
      <c r="D118" s="129"/>
      <c r="E118" s="129"/>
      <c r="F118" s="129"/>
      <c r="G118" s="129"/>
      <c r="H118" s="23">
        <f t="shared" si="5"/>
        <v>0.1</v>
      </c>
      <c r="I118" s="24">
        <f>IF(F126=10%,G126,0)</f>
        <v>650.59394112593134</v>
      </c>
    </row>
    <row r="119" spans="1:12" ht="15" customHeight="1" x14ac:dyDescent="0.25">
      <c r="A119" s="14">
        <v>3</v>
      </c>
      <c r="B119" s="102" t="s">
        <v>113</v>
      </c>
      <c r="C119" s="102"/>
      <c r="D119" s="102"/>
      <c r="E119" s="102"/>
      <c r="F119" s="102"/>
      <c r="G119" s="102"/>
      <c r="H119" s="23">
        <f t="shared" si="5"/>
        <v>0</v>
      </c>
      <c r="I119" s="24">
        <v>0</v>
      </c>
    </row>
    <row r="120" spans="1:12" ht="15" customHeight="1" x14ac:dyDescent="0.25">
      <c r="A120" s="14">
        <v>4</v>
      </c>
      <c r="B120" s="129" t="s">
        <v>114</v>
      </c>
      <c r="C120" s="129"/>
      <c r="D120" s="129"/>
      <c r="E120" s="129"/>
      <c r="F120" s="129"/>
      <c r="G120" s="129"/>
      <c r="H120" s="23">
        <f t="shared" si="5"/>
        <v>0</v>
      </c>
      <c r="I120" s="24">
        <f>IF(F126=20%,G126,0)</f>
        <v>0</v>
      </c>
    </row>
    <row r="121" spans="1:12" ht="15" customHeight="1" x14ac:dyDescent="0.25">
      <c r="A121" s="14">
        <v>5</v>
      </c>
      <c r="B121" s="102" t="s">
        <v>115</v>
      </c>
      <c r="C121" s="102"/>
      <c r="D121" s="102"/>
      <c r="E121" s="102"/>
      <c r="F121" s="102"/>
      <c r="G121" s="102"/>
      <c r="H121" s="23">
        <f t="shared" si="5"/>
        <v>0</v>
      </c>
      <c r="I121" s="24">
        <v>0</v>
      </c>
    </row>
    <row r="122" spans="1:12" ht="15" customHeight="1" x14ac:dyDescent="0.25">
      <c r="A122" s="14">
        <v>6</v>
      </c>
      <c r="B122" s="102" t="s">
        <v>116</v>
      </c>
      <c r="C122" s="102"/>
      <c r="D122" s="102"/>
      <c r="E122" s="102"/>
      <c r="F122" s="102"/>
      <c r="G122" s="102"/>
      <c r="H122" s="23">
        <f t="shared" si="5"/>
        <v>0</v>
      </c>
      <c r="I122" s="24">
        <v>0</v>
      </c>
    </row>
    <row r="123" spans="1:12" ht="15" customHeight="1" x14ac:dyDescent="0.25">
      <c r="A123" s="117" t="s">
        <v>117</v>
      </c>
      <c r="B123" s="117"/>
      <c r="C123" s="117"/>
      <c r="D123" s="117"/>
      <c r="E123" s="117"/>
      <c r="F123" s="117"/>
      <c r="G123" s="117"/>
      <c r="H123" s="25">
        <f>H117+H118+H119+H120+H121+H122</f>
        <v>0.1</v>
      </c>
      <c r="I123" s="54">
        <f>SUM(I117:I122)</f>
        <v>650.59394112593134</v>
      </c>
      <c r="J123" s="34"/>
    </row>
    <row r="124" spans="1:12" ht="30" customHeight="1" x14ac:dyDescent="0.25">
      <c r="B124" s="118" t="s">
        <v>118</v>
      </c>
      <c r="C124" s="118"/>
      <c r="D124" s="118"/>
      <c r="E124" s="118"/>
      <c r="F124" s="118"/>
      <c r="G124" s="118"/>
      <c r="H124" s="118"/>
      <c r="I124" s="118"/>
    </row>
    <row r="125" spans="1:12" ht="5.25" customHeight="1" x14ac:dyDescent="0.25"/>
    <row r="126" spans="1:12" ht="48.75" customHeight="1" x14ac:dyDescent="0.25">
      <c r="A126" s="127" t="s">
        <v>119</v>
      </c>
      <c r="B126" s="127"/>
      <c r="C126" s="127"/>
      <c r="D126" s="127"/>
      <c r="E126" s="127"/>
      <c r="F126" s="55">
        <f>I29</f>
        <v>0.1</v>
      </c>
      <c r="G126" s="56">
        <f>I128*F126</f>
        <v>650.59394112593134</v>
      </c>
      <c r="H126" s="57" t="s">
        <v>120</v>
      </c>
      <c r="I126" s="58">
        <f>I96</f>
        <v>143.67599999999999</v>
      </c>
    </row>
    <row r="127" spans="1:12" s="61" customFormat="1" ht="16.5" customHeight="1" x14ac:dyDescent="0.25">
      <c r="A127" s="124" t="s">
        <v>121</v>
      </c>
      <c r="B127" s="124"/>
      <c r="C127" s="57" t="s">
        <v>122</v>
      </c>
      <c r="D127" s="57" t="s">
        <v>123</v>
      </c>
      <c r="E127" s="57" t="s">
        <v>124</v>
      </c>
      <c r="F127" s="57" t="s">
        <v>125</v>
      </c>
      <c r="G127" s="57" t="s">
        <v>126</v>
      </c>
      <c r="H127" s="57" t="s">
        <v>127</v>
      </c>
      <c r="I127" s="59" t="s">
        <v>128</v>
      </c>
      <c r="J127" s="60"/>
    </row>
    <row r="128" spans="1:12" ht="16.5" customHeight="1" x14ac:dyDescent="0.25">
      <c r="A128" s="125">
        <f>I55</f>
        <v>3317.043099</v>
      </c>
      <c r="B128" s="125"/>
      <c r="C128" s="62">
        <f>I66</f>
        <v>1220.6718604319997</v>
      </c>
      <c r="D128" s="62">
        <f>I78</f>
        <v>845.65691878835707</v>
      </c>
      <c r="E128" s="62">
        <f>I85</f>
        <v>236.04078692484001</v>
      </c>
      <c r="F128" s="62">
        <f>I89</f>
        <v>311.20174611411545</v>
      </c>
      <c r="G128" s="62">
        <f>I99</f>
        <v>719.00099999999998</v>
      </c>
      <c r="H128" s="62">
        <f>A128+C128+D128+E128+F128+G128</f>
        <v>6649.6154112593131</v>
      </c>
      <c r="I128" s="62">
        <f>H128-I126</f>
        <v>6505.9394112593127</v>
      </c>
      <c r="J128" s="34"/>
    </row>
    <row r="129" spans="1:12" ht="4.5" customHeight="1" x14ac:dyDescent="0.25">
      <c r="A129" s="29"/>
      <c r="B129" s="128"/>
      <c r="C129" s="128"/>
      <c r="D129" s="128"/>
      <c r="E129" s="128"/>
      <c r="F129" s="128"/>
      <c r="G129" s="128"/>
      <c r="H129" s="128"/>
      <c r="I129" s="128"/>
    </row>
    <row r="130" spans="1:12" ht="33.75" customHeight="1" x14ac:dyDescent="0.25">
      <c r="A130" s="22" t="s">
        <v>50</v>
      </c>
      <c r="B130" s="126" t="s">
        <v>129</v>
      </c>
      <c r="C130" s="126"/>
      <c r="D130" s="126"/>
      <c r="E130" s="126"/>
      <c r="F130" s="126"/>
      <c r="G130" s="126"/>
      <c r="H130" s="22" t="s">
        <v>38</v>
      </c>
      <c r="I130" s="22" t="s">
        <v>39</v>
      </c>
    </row>
    <row r="131" spans="1:12" ht="15" customHeight="1" x14ac:dyDescent="0.25">
      <c r="A131" s="14">
        <v>1</v>
      </c>
      <c r="B131" s="102" t="s">
        <v>130</v>
      </c>
      <c r="C131" s="102"/>
      <c r="D131" s="102"/>
      <c r="E131" s="102"/>
      <c r="F131" s="102"/>
      <c r="G131" s="102"/>
      <c r="H131" s="23">
        <f>I131/$I$141</f>
        <v>1.5370570440133203E-2</v>
      </c>
      <c r="I131" s="24">
        <v>100</v>
      </c>
    </row>
    <row r="132" spans="1:12" ht="15" customHeight="1" x14ac:dyDescent="0.25">
      <c r="A132" s="14">
        <v>2</v>
      </c>
      <c r="B132" s="102" t="s">
        <v>131</v>
      </c>
      <c r="C132" s="102"/>
      <c r="D132" s="102"/>
      <c r="E132" s="102"/>
      <c r="F132" s="102"/>
      <c r="G132" s="102"/>
      <c r="H132" s="23">
        <f>I132/$I$141</f>
        <v>7.6852852200666013E-3</v>
      </c>
      <c r="I132" s="24">
        <v>50</v>
      </c>
    </row>
    <row r="133" spans="1:12" ht="33" customHeight="1" x14ac:dyDescent="0.25">
      <c r="A133" s="117" t="s">
        <v>198</v>
      </c>
      <c r="B133" s="117"/>
      <c r="C133" s="117"/>
      <c r="D133" s="117"/>
      <c r="E133" s="117"/>
      <c r="F133" s="117"/>
      <c r="G133" s="117"/>
      <c r="H133" s="25">
        <f>H131+H132</f>
        <v>2.3055855660199805E-2</v>
      </c>
      <c r="I133" s="26">
        <f>SUM(I131:I132)</f>
        <v>150</v>
      </c>
    </row>
    <row r="134" spans="1:12" ht="4.5" customHeight="1" x14ac:dyDescent="0.25"/>
    <row r="135" spans="1:12" ht="33.75" customHeight="1" x14ac:dyDescent="0.25">
      <c r="A135" s="22" t="s">
        <v>63</v>
      </c>
      <c r="B135" s="126" t="s">
        <v>132</v>
      </c>
      <c r="C135" s="126"/>
      <c r="D135" s="126"/>
      <c r="E135" s="126"/>
      <c r="F135" s="126"/>
      <c r="G135" s="126"/>
      <c r="H135" s="22" t="s">
        <v>38</v>
      </c>
      <c r="I135" s="22" t="s">
        <v>39</v>
      </c>
    </row>
    <row r="136" spans="1:12" ht="15" customHeight="1" x14ac:dyDescent="0.25">
      <c r="A136" s="14">
        <v>1</v>
      </c>
      <c r="B136" s="102" t="s">
        <v>132</v>
      </c>
      <c r="C136" s="102"/>
      <c r="D136" s="102"/>
      <c r="E136" s="102"/>
      <c r="F136" s="102"/>
      <c r="G136" s="102"/>
      <c r="H136" s="23">
        <f>I136/I141</f>
        <v>0.1569441443398002</v>
      </c>
      <c r="I136" s="24">
        <f>G139-I133</f>
        <v>1021.0690940266763</v>
      </c>
    </row>
    <row r="137" spans="1:12" ht="34.15" customHeight="1" x14ac:dyDescent="0.25">
      <c r="A137" s="117" t="s">
        <v>197</v>
      </c>
      <c r="B137" s="117"/>
      <c r="C137" s="117"/>
      <c r="D137" s="117"/>
      <c r="E137" s="117"/>
      <c r="F137" s="117"/>
      <c r="G137" s="117"/>
      <c r="H137" s="25">
        <f>H136</f>
        <v>0.1569441443398002</v>
      </c>
      <c r="I137" s="26">
        <f>I136</f>
        <v>1021.0690940266763</v>
      </c>
      <c r="J137" s="34"/>
      <c r="K137" s="34"/>
      <c r="L137" s="2"/>
    </row>
    <row r="138" spans="1:12" ht="4.5" customHeight="1" x14ac:dyDescent="0.25">
      <c r="A138" s="28"/>
      <c r="B138" s="28"/>
      <c r="C138" s="28"/>
      <c r="D138" s="28"/>
      <c r="E138" s="28"/>
      <c r="F138" s="28"/>
      <c r="G138" s="28"/>
      <c r="H138" s="35"/>
      <c r="I138" s="36"/>
    </row>
    <row r="139" spans="1:12" ht="39" customHeight="1" x14ac:dyDescent="0.25">
      <c r="A139" s="123" t="s">
        <v>133</v>
      </c>
      <c r="B139" s="123"/>
      <c r="C139" s="123"/>
      <c r="D139" s="123"/>
      <c r="E139" s="123"/>
      <c r="F139" s="55">
        <v>0.18</v>
      </c>
      <c r="G139" s="56">
        <f>I141*F139</f>
        <v>1171.0690940266763</v>
      </c>
      <c r="H139" s="57" t="s">
        <v>120</v>
      </c>
      <c r="I139" s="58">
        <f>I96</f>
        <v>143.67599999999999</v>
      </c>
      <c r="L139" s="2"/>
    </row>
    <row r="140" spans="1:12" s="61" customFormat="1" ht="16.5" customHeight="1" x14ac:dyDescent="0.25">
      <c r="A140" s="124" t="s">
        <v>121</v>
      </c>
      <c r="B140" s="124"/>
      <c r="C140" s="57" t="s">
        <v>122</v>
      </c>
      <c r="D140" s="57" t="s">
        <v>123</v>
      </c>
      <c r="E140" s="57" t="s">
        <v>124</v>
      </c>
      <c r="F140" s="57" t="s">
        <v>125</v>
      </c>
      <c r="G140" s="57" t="s">
        <v>126</v>
      </c>
      <c r="H140" s="57" t="s">
        <v>127</v>
      </c>
      <c r="I140" s="59" t="s">
        <v>128</v>
      </c>
      <c r="J140" s="60"/>
      <c r="L140" s="60"/>
    </row>
    <row r="141" spans="1:12" ht="16.5" customHeight="1" x14ac:dyDescent="0.25">
      <c r="A141" s="125">
        <f>I55</f>
        <v>3317.043099</v>
      </c>
      <c r="B141" s="125"/>
      <c r="C141" s="62">
        <f>I66</f>
        <v>1220.6718604319997</v>
      </c>
      <c r="D141" s="62">
        <f>I78</f>
        <v>845.65691878835707</v>
      </c>
      <c r="E141" s="62">
        <f>I85</f>
        <v>236.04078692484001</v>
      </c>
      <c r="F141" s="62">
        <f>I89</f>
        <v>311.20174611411545</v>
      </c>
      <c r="G141" s="62">
        <f>I99</f>
        <v>719.00099999999998</v>
      </c>
      <c r="H141" s="62">
        <f>A141+C141+D141+E141+F141+G141</f>
        <v>6649.6154112593131</v>
      </c>
      <c r="I141" s="62">
        <f>H141-I139</f>
        <v>6505.9394112593127</v>
      </c>
      <c r="J141" s="34"/>
      <c r="L141" s="2"/>
    </row>
    <row r="142" spans="1:12" ht="4.5" customHeight="1" x14ac:dyDescent="0.25"/>
    <row r="143" spans="1:12" ht="12" customHeight="1" x14ac:dyDescent="0.25">
      <c r="A143" s="100" t="s">
        <v>134</v>
      </c>
      <c r="B143" s="100"/>
      <c r="C143" s="100"/>
      <c r="D143" s="100"/>
      <c r="E143" s="100"/>
      <c r="F143" s="100"/>
      <c r="G143" s="100"/>
      <c r="H143" s="47">
        <f>H123+H133+H137</f>
        <v>0.28000000000000003</v>
      </c>
      <c r="I143" s="48">
        <f>I123+I133+I137</f>
        <v>1821.6630351526078</v>
      </c>
    </row>
    <row r="144" spans="1:12" ht="4.5" customHeight="1" x14ac:dyDescent="0.25"/>
    <row r="145" spans="1:10" ht="11.25" customHeight="1" x14ac:dyDescent="0.25">
      <c r="A145" s="101" t="s">
        <v>135</v>
      </c>
      <c r="B145" s="101"/>
      <c r="C145" s="101"/>
      <c r="D145" s="101"/>
      <c r="E145" s="101"/>
      <c r="F145" s="101"/>
      <c r="G145" s="101"/>
      <c r="H145" s="101"/>
      <c r="I145" s="101"/>
    </row>
    <row r="146" spans="1:10" ht="33.75" customHeight="1" x14ac:dyDescent="0.25">
      <c r="A146" s="22" t="s">
        <v>36</v>
      </c>
      <c r="B146" s="126" t="s">
        <v>136</v>
      </c>
      <c r="C146" s="126"/>
      <c r="D146" s="126"/>
      <c r="E146" s="126"/>
      <c r="F146" s="126"/>
      <c r="G146" s="126"/>
      <c r="H146" s="22" t="s">
        <v>38</v>
      </c>
      <c r="I146" s="22" t="s">
        <v>39</v>
      </c>
    </row>
    <row r="147" spans="1:10" ht="15" customHeight="1" x14ac:dyDescent="0.25">
      <c r="A147" s="14">
        <v>1</v>
      </c>
      <c r="B147" s="102" t="s">
        <v>137</v>
      </c>
      <c r="C147" s="102"/>
      <c r="D147" s="102"/>
      <c r="E147" s="102"/>
      <c r="F147" s="102"/>
      <c r="G147" s="102"/>
      <c r="H147" s="23">
        <f>I147/$I$113</f>
        <v>8.8233094013216683E-3</v>
      </c>
      <c r="I147" s="24">
        <f>($D$157/$E$159)*H157</f>
        <v>58.671614173337744</v>
      </c>
    </row>
    <row r="148" spans="1:10" ht="15" customHeight="1" x14ac:dyDescent="0.25">
      <c r="A148" s="14">
        <v>2</v>
      </c>
      <c r="B148" s="102" t="s">
        <v>138</v>
      </c>
      <c r="C148" s="102"/>
      <c r="D148" s="102"/>
      <c r="E148" s="102"/>
      <c r="F148" s="102"/>
      <c r="G148" s="102"/>
      <c r="H148" s="23">
        <f>I148/$I$113</f>
        <v>4.0722966467638469E-2</v>
      </c>
      <c r="I148" s="24">
        <f>($D$157/$E$159)*H158</f>
        <v>270.79206541540498</v>
      </c>
    </row>
    <row r="149" spans="1:10" ht="15" customHeight="1" x14ac:dyDescent="0.25">
      <c r="A149" s="14">
        <v>3</v>
      </c>
      <c r="B149" s="102" t="s">
        <v>14</v>
      </c>
      <c r="C149" s="102"/>
      <c r="D149" s="102"/>
      <c r="E149" s="102"/>
      <c r="F149" s="102"/>
      <c r="G149" s="102"/>
      <c r="H149" s="23">
        <f>I149/$I$113</f>
        <v>3.3935805389698731E-2</v>
      </c>
      <c r="I149" s="24">
        <f>($D$157/$E$159)*H159</f>
        <v>225.66005451283752</v>
      </c>
    </row>
    <row r="150" spans="1:10" ht="15" customHeight="1" x14ac:dyDescent="0.25">
      <c r="A150" s="14">
        <v>4</v>
      </c>
      <c r="B150" s="102" t="s">
        <v>139</v>
      </c>
      <c r="C150" s="102"/>
      <c r="D150" s="102"/>
      <c r="E150" s="102"/>
      <c r="F150" s="102"/>
      <c r="G150" s="102"/>
      <c r="H150" s="23">
        <f>I150/$I$113</f>
        <v>0</v>
      </c>
      <c r="I150" s="24">
        <f>($D$157/$E$159)*H160</f>
        <v>0</v>
      </c>
    </row>
    <row r="151" spans="1:10" ht="15" customHeight="1" x14ac:dyDescent="0.25">
      <c r="A151" s="14">
        <v>5</v>
      </c>
      <c r="B151" s="102" t="s">
        <v>140</v>
      </c>
      <c r="C151" s="102"/>
      <c r="D151" s="102"/>
      <c r="E151" s="102"/>
      <c r="F151" s="102"/>
      <c r="G151" s="102"/>
      <c r="H151" s="23">
        <f>I151/$I$113</f>
        <v>0</v>
      </c>
      <c r="I151" s="24">
        <f>($D$157/$E$159)*H161</f>
        <v>0</v>
      </c>
    </row>
    <row r="152" spans="1:10" ht="15" customHeight="1" x14ac:dyDescent="0.25">
      <c r="A152" s="117" t="s">
        <v>141</v>
      </c>
      <c r="B152" s="117"/>
      <c r="C152" s="117"/>
      <c r="D152" s="117"/>
      <c r="E152" s="117"/>
      <c r="F152" s="117"/>
      <c r="G152" s="117"/>
      <c r="H152" s="25">
        <f>H147+H148+H149+H150+H151</f>
        <v>8.3482081258658872E-2</v>
      </c>
      <c r="I152" s="26">
        <f>SUM(I147:I151)</f>
        <v>555.12373410158023</v>
      </c>
    </row>
    <row r="153" spans="1:10" ht="11.25" customHeight="1" x14ac:dyDescent="0.25">
      <c r="A153" s="29" t="s">
        <v>142</v>
      </c>
      <c r="B153" s="118" t="s">
        <v>143</v>
      </c>
      <c r="C153" s="118"/>
      <c r="D153" s="118"/>
      <c r="E153" s="118"/>
      <c r="F153" s="118"/>
      <c r="G153" s="118"/>
      <c r="H153" s="118"/>
      <c r="I153" s="118"/>
    </row>
    <row r="154" spans="1:10" ht="20.25" customHeight="1" x14ac:dyDescent="0.25">
      <c r="A154" s="29" t="s">
        <v>144</v>
      </c>
      <c r="B154" s="111" t="s">
        <v>145</v>
      </c>
      <c r="C154" s="111"/>
      <c r="D154" s="111"/>
      <c r="E154" s="111"/>
      <c r="F154" s="111"/>
      <c r="G154" s="111"/>
      <c r="H154" s="111"/>
      <c r="I154" s="111"/>
    </row>
    <row r="155" spans="1:10" ht="13.5" customHeight="1" x14ac:dyDescent="0.25">
      <c r="A155" s="119" t="s">
        <v>146</v>
      </c>
      <c r="B155" s="119"/>
      <c r="C155" s="119"/>
      <c r="D155" s="119"/>
      <c r="E155" s="119"/>
      <c r="F155" s="119"/>
      <c r="G155" s="119"/>
      <c r="H155" s="119"/>
      <c r="I155" s="119"/>
    </row>
    <row r="156" spans="1:10" ht="13.5" customHeight="1" x14ac:dyDescent="0.25">
      <c r="A156" s="120" t="s">
        <v>147</v>
      </c>
      <c r="B156" s="120"/>
      <c r="C156" s="3" t="s">
        <v>148</v>
      </c>
      <c r="D156" s="121" t="s">
        <v>149</v>
      </c>
      <c r="E156" s="121"/>
      <c r="F156" s="3" t="s">
        <v>150</v>
      </c>
      <c r="G156" s="3" t="s">
        <v>151</v>
      </c>
      <c r="H156" s="122" t="s">
        <v>152</v>
      </c>
      <c r="I156" s="122"/>
    </row>
    <row r="157" spans="1:10" ht="13.5" customHeight="1" x14ac:dyDescent="0.25">
      <c r="A157" s="114">
        <f>I113</f>
        <v>6649.6154112593122</v>
      </c>
      <c r="B157" s="114"/>
      <c r="C157" s="24">
        <f>I143</f>
        <v>1821.6630351526078</v>
      </c>
      <c r="D157" s="115">
        <f>A157+C157</f>
        <v>8471.2784464119195</v>
      </c>
      <c r="E157" s="115"/>
      <c r="F157" s="14" t="s">
        <v>137</v>
      </c>
      <c r="G157" s="43">
        <v>1.6500000000000001E-2</v>
      </c>
      <c r="H157" s="108">
        <v>6.4999999999999997E-3</v>
      </c>
      <c r="I157" s="108"/>
      <c r="J157" s="34"/>
    </row>
    <row r="158" spans="1:10" ht="13.5" customHeight="1" x14ac:dyDescent="0.25">
      <c r="A158" s="158" t="s">
        <v>153</v>
      </c>
      <c r="B158" s="158"/>
      <c r="C158" s="14">
        <v>1</v>
      </c>
      <c r="D158" s="63">
        <f>G162/1</f>
        <v>0.11749999999999999</v>
      </c>
      <c r="E158" s="64">
        <f>C158-D158</f>
        <v>0.88250000000000006</v>
      </c>
      <c r="F158" s="14" t="s">
        <v>138</v>
      </c>
      <c r="G158" s="43">
        <v>7.5999999999999998E-2</v>
      </c>
      <c r="H158" s="108">
        <v>0.03</v>
      </c>
      <c r="I158" s="108"/>
    </row>
    <row r="159" spans="1:10" ht="13.5" customHeight="1" x14ac:dyDescent="0.25">
      <c r="A159" s="116" t="s">
        <v>154</v>
      </c>
      <c r="B159" s="116"/>
      <c r="C159" s="14">
        <v>1</v>
      </c>
      <c r="D159" s="63">
        <f>H162</f>
        <v>6.1499999999999999E-2</v>
      </c>
      <c r="E159" s="65">
        <f>C159-D159</f>
        <v>0.9385</v>
      </c>
      <c r="F159" s="14" t="s">
        <v>14</v>
      </c>
      <c r="G159" s="43">
        <f>I11</f>
        <v>2.5000000000000001E-2</v>
      </c>
      <c r="H159" s="108">
        <f>I11</f>
        <v>2.5000000000000001E-2</v>
      </c>
      <c r="I159" s="108"/>
    </row>
    <row r="160" spans="1:10" ht="13.5" customHeight="1" x14ac:dyDescent="0.25">
      <c r="A160" s="116" t="s">
        <v>155</v>
      </c>
      <c r="B160" s="116"/>
      <c r="C160" s="14">
        <v>1</v>
      </c>
      <c r="D160" s="66">
        <v>0.09</v>
      </c>
      <c r="E160" s="67">
        <f>C160-D160</f>
        <v>0.91</v>
      </c>
      <c r="F160" s="14" t="s">
        <v>156</v>
      </c>
      <c r="G160" s="43">
        <v>0</v>
      </c>
      <c r="H160" s="108">
        <v>0</v>
      </c>
      <c r="I160" s="108"/>
    </row>
    <row r="161" spans="1:10" ht="13.5" customHeight="1" thickBot="1" x14ac:dyDescent="0.3">
      <c r="A161" s="156" t="s">
        <v>157</v>
      </c>
      <c r="B161" s="156" t="s">
        <v>158</v>
      </c>
      <c r="C161" s="156"/>
      <c r="D161" s="156"/>
      <c r="E161" s="156"/>
      <c r="F161" s="12" t="s">
        <v>159</v>
      </c>
      <c r="G161" s="43">
        <v>0</v>
      </c>
      <c r="H161" s="108">
        <v>0</v>
      </c>
      <c r="I161" s="108"/>
    </row>
    <row r="162" spans="1:10" ht="18" customHeight="1" thickBot="1" x14ac:dyDescent="0.3">
      <c r="A162" s="156"/>
      <c r="B162" s="156"/>
      <c r="C162" s="156"/>
      <c r="D162" s="156"/>
      <c r="E162" s="156"/>
      <c r="F162" s="3" t="s">
        <v>160</v>
      </c>
      <c r="G162" s="68">
        <f>SUM(G157:G161)</f>
        <v>0.11749999999999999</v>
      </c>
      <c r="H162" s="109">
        <f>SUM(H157:I161)</f>
        <v>6.1499999999999999E-2</v>
      </c>
      <c r="I162" s="109"/>
    </row>
    <row r="163" spans="1:10" ht="59.25" customHeight="1" thickBot="1" x14ac:dyDescent="0.3">
      <c r="A163" s="157" t="s">
        <v>161</v>
      </c>
      <c r="B163" s="157"/>
      <c r="C163" s="157"/>
      <c r="D163" s="157"/>
      <c r="E163" s="157"/>
      <c r="F163" s="157"/>
      <c r="G163" s="157"/>
      <c r="H163" s="157"/>
      <c r="I163" s="157"/>
    </row>
    <row r="164" spans="1:10" ht="13.5" customHeight="1" x14ac:dyDescent="0.25">
      <c r="A164" s="29" t="s">
        <v>162</v>
      </c>
      <c r="B164" s="111" t="s">
        <v>163</v>
      </c>
      <c r="C164" s="111"/>
      <c r="D164" s="111"/>
      <c r="E164" s="111"/>
      <c r="F164" s="111"/>
      <c r="G164" s="111"/>
      <c r="H164" s="111"/>
      <c r="I164" s="111"/>
    </row>
    <row r="165" spans="1:10" ht="4.5" customHeight="1" x14ac:dyDescent="0.25">
      <c r="A165" s="69"/>
      <c r="B165" s="112"/>
      <c r="C165" s="112"/>
      <c r="D165" s="112"/>
      <c r="E165" s="112"/>
      <c r="F165" s="112"/>
      <c r="G165" s="112"/>
      <c r="H165" s="112"/>
      <c r="I165" s="112"/>
    </row>
    <row r="166" spans="1:10" ht="12" customHeight="1" x14ac:dyDescent="0.25">
      <c r="A166" s="100" t="s">
        <v>164</v>
      </c>
      <c r="B166" s="100"/>
      <c r="C166" s="100"/>
      <c r="D166" s="100"/>
      <c r="E166" s="100"/>
      <c r="F166" s="100"/>
      <c r="G166" s="100"/>
      <c r="H166" s="47">
        <f>H152</f>
        <v>8.3482081258658872E-2</v>
      </c>
      <c r="I166" s="48">
        <f>I152</f>
        <v>555.12373410158023</v>
      </c>
    </row>
    <row r="167" spans="1:10" ht="4.5" customHeight="1" x14ac:dyDescent="0.25"/>
    <row r="168" spans="1:10" ht="11.25" customHeight="1" x14ac:dyDescent="0.25">
      <c r="A168" s="113" t="s">
        <v>165</v>
      </c>
      <c r="B168" s="113"/>
      <c r="C168" s="113"/>
      <c r="D168" s="113"/>
      <c r="E168" s="113"/>
      <c r="F168" s="113"/>
      <c r="G168" s="113"/>
      <c r="H168" s="113"/>
      <c r="I168" s="113"/>
    </row>
    <row r="169" spans="1:10" ht="11.25" customHeight="1" x14ac:dyDescent="0.25">
      <c r="A169" s="101" t="s">
        <v>35</v>
      </c>
      <c r="B169" s="101"/>
      <c r="C169" s="101"/>
      <c r="D169" s="101"/>
      <c r="E169" s="101"/>
      <c r="F169" s="101"/>
      <c r="G169" s="101"/>
      <c r="H169" s="101"/>
      <c r="I169" s="101"/>
    </row>
    <row r="170" spans="1:10" ht="15" customHeight="1" x14ac:dyDescent="0.25">
      <c r="A170" s="14">
        <v>1</v>
      </c>
      <c r="B170" s="102" t="s">
        <v>166</v>
      </c>
      <c r="C170" s="102"/>
      <c r="D170" s="102"/>
      <c r="E170" s="102"/>
      <c r="F170" s="102"/>
      <c r="G170" s="102"/>
      <c r="H170" s="23">
        <f>I170/$G$191</f>
        <v>0.36748230719886865</v>
      </c>
      <c r="I170" s="70">
        <f>I55</f>
        <v>3317.043099</v>
      </c>
    </row>
    <row r="171" spans="1:10" ht="15" customHeight="1" x14ac:dyDescent="0.25">
      <c r="A171" s="14">
        <v>2</v>
      </c>
      <c r="B171" s="102" t="s">
        <v>167</v>
      </c>
      <c r="C171" s="102"/>
      <c r="D171" s="102"/>
      <c r="E171" s="102"/>
      <c r="F171" s="102"/>
      <c r="G171" s="102"/>
      <c r="H171" s="23">
        <f t="shared" ref="H171:H172" si="6">I171/$G$191</f>
        <v>0.28954740327232237</v>
      </c>
      <c r="I171" s="70">
        <f>I66+I78+I85+I89</f>
        <v>2613.5713122593124</v>
      </c>
    </row>
    <row r="172" spans="1:10" ht="15" customHeight="1" x14ac:dyDescent="0.25">
      <c r="A172" s="14">
        <v>3</v>
      </c>
      <c r="B172" s="102" t="s">
        <v>168</v>
      </c>
      <c r="C172" s="102"/>
      <c r="D172" s="102"/>
      <c r="E172" s="102"/>
      <c r="F172" s="102"/>
      <c r="G172" s="102"/>
      <c r="H172" s="23">
        <f t="shared" si="6"/>
        <v>7.9655325080927972E-2</v>
      </c>
      <c r="I172" s="70">
        <f>I99</f>
        <v>719.00099999999998</v>
      </c>
    </row>
    <row r="173" spans="1:10" s="28" customFormat="1" ht="15" customHeight="1" x14ac:dyDescent="0.25">
      <c r="A173" s="100" t="s">
        <v>169</v>
      </c>
      <c r="B173" s="100"/>
      <c r="C173" s="100"/>
      <c r="D173" s="100"/>
      <c r="E173" s="100"/>
      <c r="F173" s="100"/>
      <c r="G173" s="100"/>
      <c r="H173" s="47">
        <f>H170+H171+H172</f>
        <v>0.73668503555211906</v>
      </c>
      <c r="I173" s="48">
        <f>SUM(I170:I172)</f>
        <v>6649.6154112593122</v>
      </c>
      <c r="J173" s="35"/>
    </row>
    <row r="174" spans="1:10" ht="4.5" customHeight="1" x14ac:dyDescent="0.25"/>
    <row r="175" spans="1:10" ht="11.25" customHeight="1" x14ac:dyDescent="0.25">
      <c r="A175" s="101" t="s">
        <v>109</v>
      </c>
      <c r="B175" s="101"/>
      <c r="C175" s="101"/>
      <c r="D175" s="101"/>
      <c r="E175" s="101"/>
      <c r="F175" s="101"/>
      <c r="G175" s="101"/>
      <c r="H175" s="101"/>
      <c r="I175" s="101"/>
    </row>
    <row r="176" spans="1:10" ht="15" customHeight="1" x14ac:dyDescent="0.25">
      <c r="A176" s="14">
        <v>1</v>
      </c>
      <c r="B176" s="102" t="s">
        <v>170</v>
      </c>
      <c r="C176" s="102"/>
      <c r="D176" s="102"/>
      <c r="E176" s="102"/>
      <c r="F176" s="102"/>
      <c r="G176" s="102"/>
      <c r="H176" s="23">
        <f t="shared" ref="H176:H178" si="7">I176/$G$191</f>
        <v>7.2076773017100373E-2</v>
      </c>
      <c r="I176" s="24">
        <f>I123</f>
        <v>650.59394112593134</v>
      </c>
    </row>
    <row r="177" spans="1:11" ht="15" customHeight="1" x14ac:dyDescent="0.25">
      <c r="A177" s="14">
        <v>2</v>
      </c>
      <c r="B177" s="102" t="s">
        <v>171</v>
      </c>
      <c r="C177" s="102"/>
      <c r="D177" s="102"/>
      <c r="E177" s="102"/>
      <c r="F177" s="102"/>
      <c r="G177" s="102"/>
      <c r="H177" s="23">
        <f t="shared" si="7"/>
        <v>1.6617916751352498E-2</v>
      </c>
      <c r="I177" s="24">
        <f>I133</f>
        <v>150</v>
      </c>
    </row>
    <row r="178" spans="1:11" ht="15" customHeight="1" x14ac:dyDescent="0.25">
      <c r="A178" s="14">
        <v>3</v>
      </c>
      <c r="B178" s="102" t="s">
        <v>172</v>
      </c>
      <c r="C178" s="102"/>
      <c r="D178" s="102"/>
      <c r="E178" s="102"/>
      <c r="F178" s="102"/>
      <c r="G178" s="102"/>
      <c r="H178" s="23">
        <f t="shared" si="7"/>
        <v>0.11312027467942816</v>
      </c>
      <c r="I178" s="24">
        <f>I137</f>
        <v>1021.0690940266763</v>
      </c>
    </row>
    <row r="179" spans="1:11" ht="15" customHeight="1" x14ac:dyDescent="0.25">
      <c r="A179" s="100" t="s">
        <v>173</v>
      </c>
      <c r="B179" s="100"/>
      <c r="C179" s="100"/>
      <c r="D179" s="100"/>
      <c r="E179" s="100"/>
      <c r="F179" s="100"/>
      <c r="G179" s="100"/>
      <c r="H179" s="47">
        <f>H176+H177+H178</f>
        <v>0.20181496444788105</v>
      </c>
      <c r="I179" s="48">
        <f>I176+I177+I178</f>
        <v>1821.6630351526078</v>
      </c>
    </row>
    <row r="180" spans="1:11" ht="4.5" customHeight="1" x14ac:dyDescent="0.25"/>
    <row r="181" spans="1:11" ht="11.25" customHeight="1" x14ac:dyDescent="0.25">
      <c r="A181" s="101" t="s">
        <v>135</v>
      </c>
      <c r="B181" s="101"/>
      <c r="C181" s="101"/>
      <c r="D181" s="101"/>
      <c r="E181" s="101"/>
      <c r="F181" s="101"/>
      <c r="G181" s="101"/>
      <c r="H181" s="101"/>
      <c r="I181" s="101"/>
    </row>
    <row r="182" spans="1:11" ht="15" customHeight="1" x14ac:dyDescent="0.25">
      <c r="A182" s="14">
        <v>1</v>
      </c>
      <c r="B182" s="102" t="s">
        <v>174</v>
      </c>
      <c r="C182" s="102"/>
      <c r="D182" s="102"/>
      <c r="E182" s="102"/>
      <c r="F182" s="102"/>
      <c r="G182" s="102"/>
      <c r="H182" s="23">
        <f>I182/$G$191</f>
        <v>6.1499999999999999E-2</v>
      </c>
      <c r="I182" s="24">
        <f>I152</f>
        <v>555.12373410158023</v>
      </c>
    </row>
    <row r="183" spans="1:11" ht="15" customHeight="1" x14ac:dyDescent="0.25">
      <c r="A183" s="100" t="s">
        <v>175</v>
      </c>
      <c r="B183" s="100"/>
      <c r="C183" s="100"/>
      <c r="D183" s="100"/>
      <c r="E183" s="100"/>
      <c r="F183" s="100"/>
      <c r="G183" s="100"/>
      <c r="H183" s="47">
        <f>H182</f>
        <v>6.1499999999999999E-2</v>
      </c>
      <c r="I183" s="48">
        <f>I152</f>
        <v>555.12373410158023</v>
      </c>
      <c r="K183" s="41"/>
    </row>
    <row r="184" spans="1:11" ht="4.5" customHeight="1" x14ac:dyDescent="0.25"/>
    <row r="185" spans="1:11" ht="11.25" customHeight="1" x14ac:dyDescent="0.25">
      <c r="A185" s="103" t="s">
        <v>214</v>
      </c>
      <c r="B185" s="103"/>
      <c r="C185" s="103"/>
      <c r="D185" s="103"/>
      <c r="E185" s="103"/>
      <c r="F185" s="103"/>
      <c r="G185" s="103"/>
      <c r="H185" s="103"/>
      <c r="I185" s="103"/>
    </row>
    <row r="186" spans="1:11" ht="4.9000000000000004" customHeight="1" x14ac:dyDescent="0.25">
      <c r="A186" s="93"/>
      <c r="B186" s="93"/>
      <c r="C186" s="93"/>
      <c r="D186" s="93"/>
      <c r="E186" s="93"/>
      <c r="F186" s="93"/>
      <c r="G186" s="93"/>
      <c r="H186" s="93"/>
      <c r="I186" s="93"/>
    </row>
    <row r="187" spans="1:11" ht="63.75" customHeight="1" x14ac:dyDescent="0.25">
      <c r="A187" s="103" t="s">
        <v>215</v>
      </c>
      <c r="B187" s="103"/>
      <c r="C187" s="103"/>
      <c r="D187" s="103"/>
      <c r="E187" s="103"/>
      <c r="F187" s="103"/>
      <c r="G187" s="155" t="s">
        <v>220</v>
      </c>
      <c r="H187" s="105"/>
      <c r="I187" s="106"/>
    </row>
    <row r="188" spans="1:11" ht="11.25" customHeight="1" x14ac:dyDescent="0.25">
      <c r="A188" s="103"/>
      <c r="B188" s="103"/>
      <c r="C188" s="103"/>
      <c r="D188" s="103"/>
      <c r="E188" s="103"/>
      <c r="F188" s="103"/>
      <c r="G188" s="91"/>
      <c r="H188" s="92"/>
      <c r="I188" s="92">
        <f>((H70+H76+H77+H82+H83+H84)+((H70+H76+H77+H82+H83+H84)*H66))*I55*H191</f>
        <v>2554.2706752343543</v>
      </c>
    </row>
    <row r="189" spans="1:11" ht="4.9000000000000004" customHeight="1" x14ac:dyDescent="0.25">
      <c r="A189" s="93"/>
      <c r="B189" s="93"/>
      <c r="C189" s="93"/>
      <c r="D189" s="93"/>
      <c r="E189" s="93"/>
      <c r="F189" s="93"/>
      <c r="G189" s="93"/>
      <c r="H189" s="93"/>
      <c r="I189" s="93"/>
    </row>
    <row r="190" spans="1:11" ht="35.450000000000003" customHeight="1" x14ac:dyDescent="0.25">
      <c r="A190" s="94" t="s">
        <v>216</v>
      </c>
      <c r="B190" s="95"/>
      <c r="C190" s="95"/>
      <c r="D190" s="95"/>
      <c r="E190" s="95"/>
      <c r="F190" s="96"/>
      <c r="G190" s="86" t="s">
        <v>176</v>
      </c>
      <c r="H190" s="86" t="s">
        <v>177</v>
      </c>
      <c r="I190" s="86" t="s">
        <v>178</v>
      </c>
    </row>
    <row r="191" spans="1:11" ht="14.45" customHeight="1" x14ac:dyDescent="0.25">
      <c r="A191" s="97"/>
      <c r="B191" s="98"/>
      <c r="C191" s="98"/>
      <c r="D191" s="98"/>
      <c r="E191" s="98"/>
      <c r="F191" s="99"/>
      <c r="G191" s="87">
        <f>I173+I179+I183</f>
        <v>9026.4021805134998</v>
      </c>
      <c r="H191" s="88">
        <f>IF(D6="12x36",2,1)</f>
        <v>2</v>
      </c>
      <c r="I191" s="89">
        <f>G191*H191</f>
        <v>18052.804361027</v>
      </c>
    </row>
  </sheetData>
  <mergeCells count="188">
    <mergeCell ref="A185:I185"/>
    <mergeCell ref="A186:I186"/>
    <mergeCell ref="A187:F188"/>
    <mergeCell ref="G187:I187"/>
    <mergeCell ref="A189:I189"/>
    <mergeCell ref="A190:F191"/>
    <mergeCell ref="B177:G177"/>
    <mergeCell ref="B178:G178"/>
    <mergeCell ref="A179:G179"/>
    <mergeCell ref="A181:I181"/>
    <mergeCell ref="B182:G182"/>
    <mergeCell ref="A183:G183"/>
    <mergeCell ref="B170:G170"/>
    <mergeCell ref="B171:G171"/>
    <mergeCell ref="B172:G172"/>
    <mergeCell ref="A173:G173"/>
    <mergeCell ref="A175:I175"/>
    <mergeCell ref="B176:G176"/>
    <mergeCell ref="A163:I163"/>
    <mergeCell ref="B164:I164"/>
    <mergeCell ref="B165:I165"/>
    <mergeCell ref="A166:G166"/>
    <mergeCell ref="A168:I168"/>
    <mergeCell ref="A169:I169"/>
    <mergeCell ref="A160:B160"/>
    <mergeCell ref="H160:I160"/>
    <mergeCell ref="A161:A162"/>
    <mergeCell ref="B161:E162"/>
    <mergeCell ref="H161:I161"/>
    <mergeCell ref="H162:I162"/>
    <mergeCell ref="A157:B157"/>
    <mergeCell ref="D157:E157"/>
    <mergeCell ref="H157:I157"/>
    <mergeCell ref="A158:B158"/>
    <mergeCell ref="H158:I158"/>
    <mergeCell ref="A159:B159"/>
    <mergeCell ref="H159:I159"/>
    <mergeCell ref="A152:G152"/>
    <mergeCell ref="B153:I153"/>
    <mergeCell ref="B154:I154"/>
    <mergeCell ref="A155:I155"/>
    <mergeCell ref="A156:B156"/>
    <mergeCell ref="D156:E156"/>
    <mergeCell ref="H156:I156"/>
    <mergeCell ref="B146:G146"/>
    <mergeCell ref="B147:G147"/>
    <mergeCell ref="B148:G148"/>
    <mergeCell ref="B149:G149"/>
    <mergeCell ref="B150:G150"/>
    <mergeCell ref="B151:G151"/>
    <mergeCell ref="A137:G137"/>
    <mergeCell ref="A139:E139"/>
    <mergeCell ref="A140:B140"/>
    <mergeCell ref="A141:B141"/>
    <mergeCell ref="A143:G143"/>
    <mergeCell ref="A145:I145"/>
    <mergeCell ref="B130:G130"/>
    <mergeCell ref="B131:G131"/>
    <mergeCell ref="B132:G132"/>
    <mergeCell ref="A133:G133"/>
    <mergeCell ref="B135:G135"/>
    <mergeCell ref="B136:G136"/>
    <mergeCell ref="A123:G123"/>
    <mergeCell ref="B124:I124"/>
    <mergeCell ref="A126:E126"/>
    <mergeCell ref="A127:B127"/>
    <mergeCell ref="A128:B128"/>
    <mergeCell ref="B129:I129"/>
    <mergeCell ref="B117:G117"/>
    <mergeCell ref="B118:G118"/>
    <mergeCell ref="B119:G119"/>
    <mergeCell ref="B120:G120"/>
    <mergeCell ref="B121:G121"/>
    <mergeCell ref="B122:G122"/>
    <mergeCell ref="A109:I109"/>
    <mergeCell ref="A110:B110"/>
    <mergeCell ref="A111:B111"/>
    <mergeCell ref="A113:G113"/>
    <mergeCell ref="A115:I115"/>
    <mergeCell ref="B116:G116"/>
    <mergeCell ref="A101:I101"/>
    <mergeCell ref="A102:B102"/>
    <mergeCell ref="A103:B103"/>
    <mergeCell ref="A105:I105"/>
    <mergeCell ref="A106:B106"/>
    <mergeCell ref="A107:B107"/>
    <mergeCell ref="B95:G95"/>
    <mergeCell ref="B96:G96"/>
    <mergeCell ref="B97:G97"/>
    <mergeCell ref="B98:G98"/>
    <mergeCell ref="A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55:G55"/>
    <mergeCell ref="B57:G57"/>
    <mergeCell ref="B58:G58"/>
    <mergeCell ref="B59:G59"/>
    <mergeCell ref="B60:G60"/>
    <mergeCell ref="B61:G61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A30:F31"/>
    <mergeCell ref="G30:G31"/>
    <mergeCell ref="A32:F33"/>
    <mergeCell ref="G32:G33"/>
    <mergeCell ref="A35:I35"/>
    <mergeCell ref="B36:G36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D6D78-83C9-4AF9-8589-31436E9ABBDF}">
  <dimension ref="A1:L191"/>
  <sheetViews>
    <sheetView view="pageBreakPreview" topLeftCell="A180" zoomScale="130" zoomScaleNormal="130" zoomScalePageLayoutView="130" workbookViewId="0">
      <selection activeCell="D9" sqref="D9:F9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K1" s="4"/>
    </row>
    <row r="2" spans="1:11" ht="22.5" customHeight="1" x14ac:dyDescent="0.25">
      <c r="A2" s="120" t="s">
        <v>1</v>
      </c>
      <c r="B2" s="120"/>
      <c r="C2" s="150" t="s">
        <v>227</v>
      </c>
      <c r="D2" s="150"/>
      <c r="E2" s="151" t="s">
        <v>2</v>
      </c>
      <c r="F2" s="151"/>
      <c r="G2" s="151"/>
      <c r="H2" s="151"/>
      <c r="I2" s="151"/>
    </row>
    <row r="3" spans="1:11" ht="11.25" customHeight="1" x14ac:dyDescent="0.25">
      <c r="A3" s="120" t="s">
        <v>3</v>
      </c>
      <c r="B3" s="12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2" t="s">
        <v>5</v>
      </c>
      <c r="B5" s="102"/>
      <c r="C5" s="102"/>
      <c r="D5" s="152" t="s">
        <v>221</v>
      </c>
      <c r="E5" s="152"/>
      <c r="F5" s="152"/>
      <c r="G5" s="153" t="str">
        <f>IF(D6="12x36","Regime de trabalho:","Quantidade de HORAS/MÊS")</f>
        <v>Regime de trabalho:</v>
      </c>
      <c r="H5" s="153"/>
      <c r="I5" s="154" t="str">
        <f>IF(D6="12x36",D6,5*D6)</f>
        <v>12X36</v>
      </c>
    </row>
    <row r="6" spans="1:11" ht="18.75" customHeight="1" x14ac:dyDescent="0.25">
      <c r="A6" s="129" t="str">
        <f>IF(D6="12x36","Regime de trabalho:","Regime de trabalho (horas semanais):")</f>
        <v>Regime de trabalho:</v>
      </c>
      <c r="B6" s="129"/>
      <c r="C6" s="129"/>
      <c r="D6" s="129" t="s">
        <v>222</v>
      </c>
      <c r="E6" s="129"/>
      <c r="F6" s="129"/>
      <c r="G6" s="153"/>
      <c r="H6" s="153"/>
      <c r="I6" s="154"/>
    </row>
    <row r="7" spans="1:11" ht="22.5" customHeight="1" x14ac:dyDescent="0.25">
      <c r="A7" s="129" t="s">
        <v>6</v>
      </c>
      <c r="B7" s="129"/>
      <c r="C7" s="129"/>
      <c r="D7" s="102" t="s">
        <v>223</v>
      </c>
      <c r="E7" s="102"/>
      <c r="F7" s="102"/>
      <c r="G7" s="148" t="s">
        <v>7</v>
      </c>
      <c r="H7" s="148"/>
      <c r="I7" s="149" t="s">
        <v>8</v>
      </c>
    </row>
    <row r="8" spans="1:11" ht="22.5" customHeight="1" x14ac:dyDescent="0.25">
      <c r="A8" s="129" t="s">
        <v>9</v>
      </c>
      <c r="B8" s="129"/>
      <c r="C8" s="129"/>
      <c r="D8" s="102" t="s">
        <v>17</v>
      </c>
      <c r="E8" s="102"/>
      <c r="F8" s="102"/>
      <c r="G8" s="148"/>
      <c r="H8" s="148"/>
      <c r="I8" s="149"/>
    </row>
    <row r="9" spans="1:11" ht="18.75" customHeight="1" x14ac:dyDescent="0.25">
      <c r="A9" s="129" t="s">
        <v>10</v>
      </c>
      <c r="B9" s="129"/>
      <c r="C9" s="129"/>
      <c r="D9" s="129" t="s">
        <v>233</v>
      </c>
      <c r="E9" s="129"/>
      <c r="F9" s="129"/>
      <c r="G9" s="148" t="s">
        <v>11</v>
      </c>
      <c r="H9" s="148"/>
      <c r="I9" s="9">
        <v>0.3</v>
      </c>
    </row>
    <row r="10" spans="1:11" ht="32.25" customHeight="1" x14ac:dyDescent="0.25">
      <c r="A10" s="145" t="s">
        <v>12</v>
      </c>
      <c r="B10" s="145"/>
      <c r="C10" s="145"/>
      <c r="D10" s="145"/>
      <c r="E10" s="145"/>
      <c r="F10" s="145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46" t="s">
        <v>14</v>
      </c>
      <c r="B11" s="146"/>
      <c r="C11" s="146"/>
      <c r="D11" s="146"/>
      <c r="E11" s="146"/>
      <c r="F11" s="146"/>
      <c r="G11" s="10"/>
      <c r="H11" s="10" t="s">
        <v>15</v>
      </c>
      <c r="I11" s="13">
        <v>0.03</v>
      </c>
    </row>
    <row r="12" spans="1:11" ht="24.75" customHeight="1" x14ac:dyDescent="0.25">
      <c r="A12" s="131" t="s">
        <v>16</v>
      </c>
      <c r="B12" s="131"/>
      <c r="C12" s="131"/>
      <c r="D12" s="131"/>
      <c r="E12" s="131"/>
      <c r="F12" s="131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31" t="s">
        <v>19</v>
      </c>
      <c r="B13" s="131"/>
      <c r="C13" s="131"/>
      <c r="D13" s="131"/>
      <c r="E13" s="131"/>
      <c r="F13" s="131"/>
      <c r="G13" s="10"/>
      <c r="H13" s="10"/>
      <c r="I13" s="15">
        <v>15</v>
      </c>
    </row>
    <row r="14" spans="1:11" ht="15" customHeight="1" x14ac:dyDescent="0.25">
      <c r="A14" s="146" t="s">
        <v>20</v>
      </c>
      <c r="B14" s="146"/>
      <c r="C14" s="146"/>
      <c r="D14" s="146"/>
      <c r="E14" s="146"/>
      <c r="F14" s="146"/>
      <c r="G14" s="147" t="s">
        <v>17</v>
      </c>
      <c r="H14" s="10" t="s">
        <v>21</v>
      </c>
      <c r="I14" s="11">
        <v>5</v>
      </c>
    </row>
    <row r="15" spans="1:11" x14ac:dyDescent="0.25">
      <c r="A15" s="146"/>
      <c r="B15" s="146"/>
      <c r="C15" s="146"/>
      <c r="D15" s="146"/>
      <c r="E15" s="146"/>
      <c r="F15" s="146"/>
      <c r="G15" s="147"/>
      <c r="H15" s="10" t="s">
        <v>22</v>
      </c>
      <c r="I15" s="15">
        <f>I13</f>
        <v>15</v>
      </c>
    </row>
    <row r="16" spans="1:11" x14ac:dyDescent="0.25">
      <c r="A16" s="146"/>
      <c r="B16" s="146"/>
      <c r="C16" s="146"/>
      <c r="D16" s="146"/>
      <c r="E16" s="146"/>
      <c r="F16" s="146"/>
      <c r="G16" s="147"/>
      <c r="H16" s="10" t="s">
        <v>23</v>
      </c>
      <c r="I16" s="9">
        <v>0.06</v>
      </c>
    </row>
    <row r="17" spans="1:9" ht="11.25" customHeight="1" x14ac:dyDescent="0.25">
      <c r="A17" s="146" t="s">
        <v>24</v>
      </c>
      <c r="B17" s="146"/>
      <c r="C17" s="146"/>
      <c r="D17" s="146"/>
      <c r="E17" s="146"/>
      <c r="F17" s="146"/>
      <c r="G17" s="147" t="s">
        <v>17</v>
      </c>
      <c r="H17" s="10" t="s">
        <v>21</v>
      </c>
      <c r="I17" s="11">
        <v>30</v>
      </c>
    </row>
    <row r="18" spans="1:9" ht="11.25" customHeight="1" x14ac:dyDescent="0.25">
      <c r="A18" s="146"/>
      <c r="B18" s="146"/>
      <c r="C18" s="146"/>
      <c r="D18" s="146"/>
      <c r="E18" s="146"/>
      <c r="F18" s="146"/>
      <c r="G18" s="147"/>
      <c r="H18" s="10" t="s">
        <v>22</v>
      </c>
      <c r="I18" s="15">
        <f>I13</f>
        <v>15</v>
      </c>
    </row>
    <row r="19" spans="1:9" x14ac:dyDescent="0.25">
      <c r="A19" s="146"/>
      <c r="B19" s="146"/>
      <c r="C19" s="146"/>
      <c r="D19" s="146"/>
      <c r="E19" s="146"/>
      <c r="F19" s="146"/>
      <c r="G19" s="147"/>
      <c r="H19" s="10" t="s">
        <v>23</v>
      </c>
      <c r="I19" s="9">
        <v>0.2</v>
      </c>
    </row>
    <row r="20" spans="1:9" ht="11.25" customHeight="1" x14ac:dyDescent="0.25">
      <c r="A20" s="146" t="s">
        <v>25</v>
      </c>
      <c r="B20" s="146"/>
      <c r="C20" s="146"/>
      <c r="D20" s="146"/>
      <c r="E20" s="146"/>
      <c r="F20" s="146"/>
      <c r="G20" s="147" t="s">
        <v>17</v>
      </c>
      <c r="H20" s="10" t="s">
        <v>21</v>
      </c>
      <c r="I20" s="11" t="s">
        <v>8</v>
      </c>
    </row>
    <row r="21" spans="1:9" x14ac:dyDescent="0.25">
      <c r="A21" s="146"/>
      <c r="B21" s="146"/>
      <c r="C21" s="146"/>
      <c r="D21" s="146"/>
      <c r="E21" s="146"/>
      <c r="F21" s="146"/>
      <c r="G21" s="147"/>
      <c r="H21" s="10" t="s">
        <v>22</v>
      </c>
      <c r="I21" s="15" t="s">
        <v>8</v>
      </c>
    </row>
    <row r="22" spans="1:9" x14ac:dyDescent="0.25">
      <c r="A22" s="146"/>
      <c r="B22" s="146"/>
      <c r="C22" s="146"/>
      <c r="D22" s="146"/>
      <c r="E22" s="146"/>
      <c r="F22" s="146"/>
      <c r="G22" s="147"/>
      <c r="H22" s="10" t="s">
        <v>23</v>
      </c>
      <c r="I22" s="9" t="s">
        <v>8</v>
      </c>
    </row>
    <row r="23" spans="1:9" ht="36" customHeight="1" x14ac:dyDescent="0.25">
      <c r="A23" s="141" t="s">
        <v>205</v>
      </c>
      <c r="B23" s="141"/>
      <c r="C23" s="141"/>
      <c r="D23" s="141"/>
      <c r="E23" s="141"/>
      <c r="F23" s="141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31" t="s">
        <v>27</v>
      </c>
      <c r="B24" s="131"/>
      <c r="C24" s="131"/>
      <c r="D24" s="131"/>
      <c r="E24" s="131"/>
      <c r="F24" s="131"/>
      <c r="G24" s="16"/>
      <c r="H24" s="16" t="s">
        <v>28</v>
      </c>
      <c r="I24" s="18" t="s">
        <v>8</v>
      </c>
    </row>
    <row r="25" spans="1:9" ht="34.5" customHeight="1" x14ac:dyDescent="0.25">
      <c r="A25" s="131" t="s">
        <v>29</v>
      </c>
      <c r="B25" s="131"/>
      <c r="C25" s="131"/>
      <c r="D25" s="131"/>
      <c r="E25" s="131"/>
      <c r="F25" s="131"/>
      <c r="G25" s="10"/>
      <c r="H25" s="10" t="s">
        <v>18</v>
      </c>
      <c r="I25" s="11" t="s">
        <v>8</v>
      </c>
    </row>
    <row r="26" spans="1:9" ht="15" customHeight="1" x14ac:dyDescent="0.25">
      <c r="A26" s="131" t="s">
        <v>30</v>
      </c>
      <c r="B26" s="131"/>
      <c r="C26" s="131"/>
      <c r="D26" s="131"/>
      <c r="E26" s="131"/>
      <c r="F26" s="131"/>
      <c r="G26" s="16"/>
      <c r="H26" s="19" t="s">
        <v>31</v>
      </c>
      <c r="I26" s="20" t="s">
        <v>8</v>
      </c>
    </row>
    <row r="27" spans="1:9" ht="15" customHeight="1" x14ac:dyDescent="0.25">
      <c r="A27" s="131"/>
      <c r="B27" s="131"/>
      <c r="C27" s="131"/>
      <c r="D27" s="131"/>
      <c r="E27" s="131"/>
      <c r="F27" s="131"/>
      <c r="G27" s="16"/>
      <c r="H27" s="21" t="s">
        <v>32</v>
      </c>
      <c r="I27" s="9" t="s">
        <v>8</v>
      </c>
    </row>
    <row r="28" spans="1:9" ht="26.25" customHeight="1" x14ac:dyDescent="0.25">
      <c r="A28" s="131" t="s">
        <v>196</v>
      </c>
      <c r="B28" s="131"/>
      <c r="C28" s="131"/>
      <c r="D28" s="131"/>
      <c r="E28" s="131"/>
      <c r="F28" s="131"/>
      <c r="G28" s="16"/>
      <c r="H28" s="10" t="s">
        <v>31</v>
      </c>
      <c r="I28" s="20">
        <v>15</v>
      </c>
    </row>
    <row r="29" spans="1:9" ht="35.25" customHeight="1" x14ac:dyDescent="0.25">
      <c r="A29" s="131" t="s">
        <v>34</v>
      </c>
      <c r="B29" s="131"/>
      <c r="C29" s="131"/>
      <c r="D29" s="131"/>
      <c r="E29" s="131"/>
      <c r="F29" s="131"/>
      <c r="G29" s="10"/>
      <c r="H29" s="8" t="s">
        <v>28</v>
      </c>
      <c r="I29" s="9">
        <v>0.1</v>
      </c>
    </row>
    <row r="30" spans="1:9" ht="1.1499999999999999" customHeight="1" x14ac:dyDescent="0.25">
      <c r="A30" s="142"/>
      <c r="B30" s="142"/>
      <c r="C30" s="142"/>
      <c r="D30" s="142"/>
      <c r="E30" s="142"/>
      <c r="F30" s="142"/>
      <c r="G30" s="142"/>
      <c r="H30" s="142"/>
      <c r="I30" s="142"/>
    </row>
    <row r="31" spans="1:9" ht="1.1499999999999999" customHeight="1" x14ac:dyDescent="0.25">
      <c r="A31" s="143"/>
      <c r="B31" s="143"/>
      <c r="C31" s="143"/>
      <c r="D31" s="143"/>
      <c r="E31" s="143"/>
      <c r="F31" s="143"/>
      <c r="G31" s="143"/>
      <c r="H31" s="143"/>
      <c r="I31" s="143"/>
    </row>
    <row r="32" spans="1:9" ht="1.1499999999999999" customHeight="1" x14ac:dyDescent="0.25">
      <c r="A32" s="143"/>
      <c r="B32" s="143"/>
      <c r="C32" s="143"/>
      <c r="D32" s="143"/>
      <c r="E32" s="143"/>
      <c r="F32" s="143"/>
      <c r="G32" s="143"/>
      <c r="H32" s="143"/>
      <c r="I32" s="143"/>
    </row>
    <row r="33" spans="1:10" ht="1.1499999999999999" customHeight="1" x14ac:dyDescent="0.25">
      <c r="A33" s="143"/>
      <c r="B33" s="143"/>
      <c r="C33" s="143"/>
      <c r="D33" s="143"/>
      <c r="E33" s="143"/>
      <c r="F33" s="143"/>
      <c r="G33" s="143"/>
      <c r="H33" s="143"/>
      <c r="I33" s="143"/>
    </row>
    <row r="34" spans="1:10" ht="3.6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7.25" customHeight="1" x14ac:dyDescent="0.25">
      <c r="A35" s="101" t="s">
        <v>35</v>
      </c>
      <c r="B35" s="101"/>
      <c r="C35" s="101"/>
      <c r="D35" s="101"/>
      <c r="E35" s="101"/>
      <c r="F35" s="101"/>
      <c r="G35" s="101"/>
      <c r="H35" s="101"/>
      <c r="I35" s="101"/>
    </row>
    <row r="36" spans="1:10" ht="33.75" customHeight="1" x14ac:dyDescent="0.25">
      <c r="A36" s="22" t="s">
        <v>36</v>
      </c>
      <c r="B36" s="126" t="s">
        <v>37</v>
      </c>
      <c r="C36" s="126"/>
      <c r="D36" s="126"/>
      <c r="E36" s="126"/>
      <c r="F36" s="126"/>
      <c r="G36" s="126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02" t="s">
        <v>40</v>
      </c>
      <c r="C37" s="102"/>
      <c r="D37" s="102"/>
      <c r="E37" s="102"/>
      <c r="F37" s="102"/>
      <c r="G37" s="102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02" t="s">
        <v>41</v>
      </c>
      <c r="C38" s="102"/>
      <c r="D38" s="102"/>
      <c r="E38" s="102"/>
      <c r="F38" s="102"/>
      <c r="G38" s="102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02" t="s">
        <v>42</v>
      </c>
      <c r="C39" s="102"/>
      <c r="D39" s="102"/>
      <c r="E39" s="102"/>
      <c r="F39" s="102"/>
      <c r="G39" s="102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02" t="s">
        <v>43</v>
      </c>
      <c r="C40" s="102"/>
      <c r="D40" s="102"/>
      <c r="E40" s="102"/>
      <c r="F40" s="102"/>
      <c r="G40" s="102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02" t="s">
        <v>44</v>
      </c>
      <c r="C41" s="102"/>
      <c r="D41" s="102"/>
      <c r="E41" s="102"/>
      <c r="F41" s="102"/>
      <c r="G41" s="102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02" t="s">
        <v>195</v>
      </c>
      <c r="C42" s="102"/>
      <c r="D42" s="102"/>
      <c r="E42" s="102"/>
      <c r="F42" s="102"/>
      <c r="G42" s="102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02" t="s">
        <v>45</v>
      </c>
      <c r="C43" s="102"/>
      <c r="D43" s="102"/>
      <c r="E43" s="102"/>
      <c r="F43" s="102"/>
      <c r="G43" s="102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02" t="s">
        <v>46</v>
      </c>
      <c r="C44" s="102"/>
      <c r="D44" s="102"/>
      <c r="E44" s="102"/>
      <c r="F44" s="102"/>
      <c r="G44" s="102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02" t="s">
        <v>47</v>
      </c>
      <c r="C45" s="102"/>
      <c r="D45" s="102"/>
      <c r="E45" s="102"/>
      <c r="F45" s="102"/>
      <c r="G45" s="102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02" t="s">
        <v>48</v>
      </c>
      <c r="C46" s="102"/>
      <c r="D46" s="102"/>
      <c r="E46" s="102"/>
      <c r="F46" s="102"/>
      <c r="G46" s="102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37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37"/>
      <c r="D47" s="137"/>
      <c r="E47" s="137"/>
      <c r="F47" s="137"/>
      <c r="G47" s="137"/>
      <c r="H47" s="23">
        <f t="shared" si="0"/>
        <v>0</v>
      </c>
      <c r="I47" s="24">
        <v>0</v>
      </c>
    </row>
    <row r="48" spans="1:10" s="28" customFormat="1" ht="15" customHeight="1" x14ac:dyDescent="0.25">
      <c r="A48" s="117" t="s">
        <v>49</v>
      </c>
      <c r="B48" s="117"/>
      <c r="C48" s="117"/>
      <c r="D48" s="117"/>
      <c r="E48" s="117"/>
      <c r="F48" s="117"/>
      <c r="G48" s="117"/>
      <c r="H48" s="25">
        <f>SUM(H37:H47)</f>
        <v>1</v>
      </c>
      <c r="I48" s="26">
        <f>SUM(I37:I47)</f>
        <v>2774.2260000000001</v>
      </c>
      <c r="J48" s="27"/>
    </row>
    <row r="49" spans="1:10" s="28" customFormat="1" ht="1.1499999999999999" customHeight="1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27"/>
    </row>
    <row r="50" spans="1:10" s="28" customFormat="1" ht="1.1499999999999999" customHeight="1" x14ac:dyDescent="0.25">
      <c r="A50" s="139"/>
      <c r="B50" s="139"/>
      <c r="C50" s="139"/>
      <c r="D50" s="139"/>
      <c r="E50" s="139"/>
      <c r="F50" s="139"/>
      <c r="G50" s="139"/>
      <c r="H50" s="139"/>
      <c r="I50" s="139"/>
      <c r="J50" s="27"/>
    </row>
    <row r="51" spans="1:10" s="28" customFormat="1" ht="1.1499999999999999" customHeight="1" x14ac:dyDescent="0.25">
      <c r="A51" s="139"/>
      <c r="B51" s="139"/>
      <c r="C51" s="139"/>
      <c r="D51" s="139"/>
      <c r="E51" s="139"/>
      <c r="F51" s="139"/>
      <c r="G51" s="139"/>
      <c r="H51" s="139"/>
      <c r="I51" s="139"/>
      <c r="J51" s="27"/>
    </row>
    <row r="52" spans="1:10" s="28" customFormat="1" ht="1.1499999999999999" customHeight="1" x14ac:dyDescent="0.25">
      <c r="A52" s="139"/>
      <c r="B52" s="139"/>
      <c r="C52" s="139"/>
      <c r="D52" s="139"/>
      <c r="E52" s="139"/>
      <c r="F52" s="139"/>
      <c r="G52" s="139"/>
      <c r="H52" s="139"/>
      <c r="I52" s="139"/>
      <c r="J52" s="27"/>
    </row>
    <row r="53" spans="1:10" s="28" customFormat="1" ht="1.1499999999999999" customHeight="1" x14ac:dyDescent="0.25">
      <c r="A53" s="139"/>
      <c r="B53" s="139"/>
      <c r="C53" s="139"/>
      <c r="D53" s="139"/>
      <c r="E53" s="139"/>
      <c r="F53" s="139"/>
      <c r="G53" s="139"/>
      <c r="H53" s="139"/>
      <c r="I53" s="139"/>
      <c r="J53" s="27"/>
    </row>
    <row r="54" spans="1:10" s="28" customFormat="1" ht="1.1499999999999999" customHeight="1" x14ac:dyDescent="0.25">
      <c r="A54" s="139"/>
      <c r="B54" s="139"/>
      <c r="C54" s="139"/>
      <c r="D54" s="139"/>
      <c r="E54" s="139"/>
      <c r="F54" s="139"/>
      <c r="G54" s="139"/>
      <c r="H54" s="139"/>
      <c r="I54" s="139"/>
      <c r="J54" s="27"/>
    </row>
    <row r="55" spans="1:10" s="28" customFormat="1" ht="1.1499999999999999" customHeight="1" x14ac:dyDescent="0.25">
      <c r="A55" s="139"/>
      <c r="B55" s="139"/>
      <c r="C55" s="139"/>
      <c r="D55" s="139"/>
      <c r="E55" s="139"/>
      <c r="F55" s="139"/>
      <c r="G55" s="139"/>
      <c r="H55" s="139"/>
      <c r="I55" s="139"/>
      <c r="J55" s="27"/>
    </row>
    <row r="56" spans="1:10" ht="1.1499999999999999" customHeight="1" x14ac:dyDescent="0.25">
      <c r="A56" s="140"/>
      <c r="B56" s="140"/>
      <c r="C56" s="140"/>
      <c r="D56" s="140"/>
      <c r="E56" s="140"/>
      <c r="F56" s="140"/>
      <c r="G56" s="140"/>
      <c r="H56" s="140"/>
      <c r="I56" s="140"/>
    </row>
    <row r="57" spans="1:10" ht="33.75" customHeight="1" x14ac:dyDescent="0.25">
      <c r="A57" s="22" t="s">
        <v>50</v>
      </c>
      <c r="B57" s="126" t="s">
        <v>51</v>
      </c>
      <c r="C57" s="126"/>
      <c r="D57" s="126"/>
      <c r="E57" s="126"/>
      <c r="F57" s="126"/>
      <c r="G57" s="126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02" t="s">
        <v>52</v>
      </c>
      <c r="C58" s="102"/>
      <c r="D58" s="102"/>
      <c r="E58" s="102"/>
      <c r="F58" s="102"/>
      <c r="G58" s="102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02" t="s">
        <v>53</v>
      </c>
      <c r="C59" s="102"/>
      <c r="D59" s="102"/>
      <c r="E59" s="102"/>
      <c r="F59" s="102"/>
      <c r="G59" s="102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02" t="s">
        <v>54</v>
      </c>
      <c r="C60" s="102"/>
      <c r="D60" s="102"/>
      <c r="E60" s="102"/>
      <c r="F60" s="102"/>
      <c r="G60" s="102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02" t="s">
        <v>55</v>
      </c>
      <c r="C61" s="102"/>
      <c r="D61" s="102"/>
      <c r="E61" s="102"/>
      <c r="F61" s="102"/>
      <c r="G61" s="102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02" t="s">
        <v>56</v>
      </c>
      <c r="C62" s="102"/>
      <c r="D62" s="102"/>
      <c r="E62" s="102"/>
      <c r="F62" s="102"/>
      <c r="G62" s="102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02" t="s">
        <v>57</v>
      </c>
      <c r="C63" s="102"/>
      <c r="D63" s="102"/>
      <c r="E63" s="102"/>
      <c r="F63" s="102"/>
      <c r="G63" s="102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02" t="s">
        <v>58</v>
      </c>
      <c r="C64" s="102"/>
      <c r="D64" s="102"/>
      <c r="E64" s="102"/>
      <c r="F64" s="102"/>
      <c r="G64" s="102"/>
      <c r="H64" s="23">
        <v>0.03</v>
      </c>
      <c r="I64" s="24">
        <f t="shared" si="2"/>
        <v>83.226780000000005</v>
      </c>
    </row>
    <row r="65" spans="1:10" ht="15" customHeight="1" x14ac:dyDescent="0.25">
      <c r="A65" s="14">
        <v>8</v>
      </c>
      <c r="B65" s="102" t="s">
        <v>59</v>
      </c>
      <c r="C65" s="102"/>
      <c r="D65" s="102"/>
      <c r="E65" s="102"/>
      <c r="F65" s="102"/>
      <c r="G65" s="102"/>
      <c r="H65" s="23">
        <v>6.0000000000000001E-3</v>
      </c>
      <c r="I65" s="24">
        <f t="shared" si="2"/>
        <v>16.645356</v>
      </c>
    </row>
    <row r="66" spans="1:10" s="28" customFormat="1" ht="15" customHeight="1" x14ac:dyDescent="0.25">
      <c r="A66" s="117" t="s">
        <v>60</v>
      </c>
      <c r="B66" s="117"/>
      <c r="C66" s="117"/>
      <c r="D66" s="117"/>
      <c r="E66" s="117"/>
      <c r="F66" s="117"/>
      <c r="G66" s="117"/>
      <c r="H66" s="25">
        <f>SUM(H58:H65)</f>
        <v>0.3680000000000001</v>
      </c>
      <c r="I66" s="26">
        <f>SUM(I58:I65)</f>
        <v>1020.915168</v>
      </c>
      <c r="J66" s="27"/>
    </row>
    <row r="67" spans="1:10" ht="15" customHeight="1" x14ac:dyDescent="0.25">
      <c r="A67" s="133" t="s">
        <v>61</v>
      </c>
      <c r="B67" s="133"/>
      <c r="C67" s="133"/>
      <c r="D67" s="133"/>
      <c r="E67" s="133"/>
      <c r="F67" s="133"/>
      <c r="G67" s="133"/>
      <c r="H67" s="133"/>
      <c r="I67" s="133"/>
    </row>
    <row r="68" spans="1:10" ht="30.75" customHeight="1" x14ac:dyDescent="0.25">
      <c r="A68" s="136" t="s">
        <v>62</v>
      </c>
      <c r="B68" s="136"/>
      <c r="C68" s="136"/>
      <c r="D68" s="136"/>
      <c r="E68" s="136"/>
      <c r="F68" s="136"/>
      <c r="G68" s="136"/>
      <c r="H68" s="136"/>
      <c r="I68" s="136"/>
    </row>
    <row r="69" spans="1:10" ht="33.75" customHeight="1" x14ac:dyDescent="0.25">
      <c r="A69" s="22" t="s">
        <v>63</v>
      </c>
      <c r="B69" s="126" t="s">
        <v>64</v>
      </c>
      <c r="C69" s="126"/>
      <c r="D69" s="126"/>
      <c r="E69" s="126"/>
      <c r="F69" s="126"/>
      <c r="G69" s="126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02" t="s">
        <v>65</v>
      </c>
      <c r="C70" s="102"/>
      <c r="D70" s="102"/>
      <c r="E70" s="102"/>
      <c r="F70" s="102"/>
      <c r="G70" s="102"/>
      <c r="H70" s="23">
        <v>0.119314</v>
      </c>
      <c r="I70" s="24">
        <f t="shared" ref="I70:I77" si="3">$I$48*H70</f>
        <v>331.004000964</v>
      </c>
    </row>
    <row r="71" spans="1:10" ht="15" customHeight="1" x14ac:dyDescent="0.25">
      <c r="A71" s="14">
        <v>2</v>
      </c>
      <c r="B71" s="102" t="s">
        <v>66</v>
      </c>
      <c r="C71" s="102"/>
      <c r="D71" s="102"/>
      <c r="E71" s="102"/>
      <c r="F71" s="102"/>
      <c r="G71" s="102"/>
      <c r="H71" s="23">
        <v>2.0479000000000001E-2</v>
      </c>
      <c r="I71" s="24">
        <f t="shared" si="3"/>
        <v>56.813374254000003</v>
      </c>
    </row>
    <row r="72" spans="1:10" ht="15" customHeight="1" x14ac:dyDescent="0.25">
      <c r="A72" s="14">
        <v>3</v>
      </c>
      <c r="B72" s="102" t="s">
        <v>67</v>
      </c>
      <c r="C72" s="102"/>
      <c r="D72" s="102"/>
      <c r="E72" s="102"/>
      <c r="F72" s="102"/>
      <c r="G72" s="102"/>
      <c r="H72" s="23">
        <v>1.2123E-2</v>
      </c>
      <c r="I72" s="24">
        <f t="shared" si="3"/>
        <v>33.631941798</v>
      </c>
    </row>
    <row r="73" spans="1:10" ht="15" customHeight="1" x14ac:dyDescent="0.25">
      <c r="A73" s="14">
        <v>4</v>
      </c>
      <c r="B73" s="102" t="s">
        <v>68</v>
      </c>
      <c r="C73" s="102"/>
      <c r="D73" s="102"/>
      <c r="E73" s="102"/>
      <c r="F73" s="102"/>
      <c r="G73" s="102"/>
      <c r="H73" s="23">
        <v>1.1436E-2</v>
      </c>
      <c r="I73" s="24">
        <f t="shared" si="3"/>
        <v>31.726048536</v>
      </c>
    </row>
    <row r="74" spans="1:10" ht="15" customHeight="1" x14ac:dyDescent="0.25">
      <c r="A74" s="14">
        <v>5</v>
      </c>
      <c r="B74" s="102" t="s">
        <v>69</v>
      </c>
      <c r="C74" s="102"/>
      <c r="D74" s="102"/>
      <c r="E74" s="102"/>
      <c r="F74" s="102"/>
      <c r="G74" s="102"/>
      <c r="H74" s="23">
        <v>1.74E-4</v>
      </c>
      <c r="I74" s="24">
        <f t="shared" si="3"/>
        <v>0.482715324</v>
      </c>
    </row>
    <row r="75" spans="1:10" ht="15" customHeight="1" x14ac:dyDescent="0.25">
      <c r="A75" s="14">
        <v>6</v>
      </c>
      <c r="B75" s="102" t="s">
        <v>70</v>
      </c>
      <c r="C75" s="102"/>
      <c r="D75" s="102"/>
      <c r="E75" s="102"/>
      <c r="F75" s="102"/>
      <c r="G75" s="102"/>
      <c r="H75" s="23">
        <v>4.4200000000000001E-4</v>
      </c>
      <c r="I75" s="24">
        <f t="shared" si="3"/>
        <v>1.2262078920000001</v>
      </c>
    </row>
    <row r="76" spans="1:10" ht="15" customHeight="1" x14ac:dyDescent="0.25">
      <c r="A76" s="14">
        <v>7</v>
      </c>
      <c r="B76" s="102" t="s">
        <v>71</v>
      </c>
      <c r="C76" s="102"/>
      <c r="D76" s="102"/>
      <c r="E76" s="102"/>
      <c r="F76" s="102"/>
      <c r="G76" s="102"/>
      <c r="H76" s="23">
        <v>1.85E-4</v>
      </c>
      <c r="I76" s="24">
        <f t="shared" si="3"/>
        <v>0.51323181000000007</v>
      </c>
    </row>
    <row r="77" spans="1:10" ht="15" customHeight="1" x14ac:dyDescent="0.25">
      <c r="A77" s="14">
        <v>8</v>
      </c>
      <c r="B77" s="102" t="s">
        <v>72</v>
      </c>
      <c r="C77" s="102"/>
      <c r="D77" s="102"/>
      <c r="E77" s="102"/>
      <c r="F77" s="102"/>
      <c r="G77" s="102"/>
      <c r="H77" s="23">
        <v>9.0789999999999996E-2</v>
      </c>
      <c r="I77" s="24">
        <f t="shared" si="3"/>
        <v>251.87197853999999</v>
      </c>
    </row>
    <row r="78" spans="1:10" s="28" customFormat="1" ht="15" customHeight="1" x14ac:dyDescent="0.25">
      <c r="A78" s="117" t="s">
        <v>73</v>
      </c>
      <c r="B78" s="117"/>
      <c r="C78" s="117"/>
      <c r="D78" s="117"/>
      <c r="E78" s="117"/>
      <c r="F78" s="117"/>
      <c r="G78" s="117"/>
      <c r="H78" s="25">
        <f>SUM(H70:H77)</f>
        <v>0.25494299999999998</v>
      </c>
      <c r="I78" s="26">
        <f>SUM(I70:I77)</f>
        <v>707.269499118</v>
      </c>
      <c r="J78" s="27"/>
    </row>
    <row r="79" spans="1:10" ht="11.25" customHeight="1" x14ac:dyDescent="0.25">
      <c r="A79" s="29" t="s">
        <v>74</v>
      </c>
      <c r="B79" s="118" t="s">
        <v>75</v>
      </c>
      <c r="C79" s="118"/>
      <c r="D79" s="118"/>
      <c r="E79" s="118"/>
      <c r="F79" s="118"/>
      <c r="G79" s="118"/>
      <c r="H79" s="118"/>
      <c r="I79" s="118"/>
    </row>
    <row r="80" spans="1:10" ht="15" customHeight="1" x14ac:dyDescent="0.25">
      <c r="A80" s="29" t="s">
        <v>76</v>
      </c>
      <c r="B80" s="135" t="s">
        <v>77</v>
      </c>
      <c r="C80" s="135"/>
      <c r="D80" s="135"/>
      <c r="E80" s="135"/>
      <c r="F80" s="135"/>
      <c r="G80" s="135"/>
      <c r="H80" s="135"/>
      <c r="I80" s="135"/>
    </row>
    <row r="81" spans="1:11" ht="33.75" customHeight="1" x14ac:dyDescent="0.25">
      <c r="A81" s="22" t="s">
        <v>78</v>
      </c>
      <c r="B81" s="126" t="s">
        <v>79</v>
      </c>
      <c r="C81" s="126"/>
      <c r="D81" s="126"/>
      <c r="E81" s="126"/>
      <c r="F81" s="126"/>
      <c r="G81" s="126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02" t="s">
        <v>80</v>
      </c>
      <c r="C82" s="102"/>
      <c r="D82" s="102"/>
      <c r="E82" s="102"/>
      <c r="F82" s="102"/>
      <c r="G82" s="102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02" t="s">
        <v>81</v>
      </c>
      <c r="C83" s="102"/>
      <c r="D83" s="102"/>
      <c r="E83" s="102"/>
      <c r="F83" s="102"/>
      <c r="G83" s="102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02" t="s">
        <v>82</v>
      </c>
      <c r="C84" s="102"/>
      <c r="D84" s="102"/>
      <c r="E84" s="102"/>
      <c r="F84" s="102"/>
      <c r="G84" s="102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17" t="s">
        <v>83</v>
      </c>
      <c r="B85" s="117"/>
      <c r="C85" s="117"/>
      <c r="D85" s="117"/>
      <c r="E85" s="117"/>
      <c r="F85" s="117"/>
      <c r="G85" s="117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26" t="s">
        <v>85</v>
      </c>
      <c r="C87" s="126"/>
      <c r="D87" s="126"/>
      <c r="E87" s="126"/>
      <c r="F87" s="126"/>
      <c r="G87" s="126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02" t="s">
        <v>86</v>
      </c>
      <c r="C88" s="102"/>
      <c r="D88" s="102"/>
      <c r="E88" s="102"/>
      <c r="F88" s="102"/>
      <c r="G88" s="102"/>
      <c r="H88" s="23">
        <f>(H66*H78)</f>
        <v>9.3819024000000015E-2</v>
      </c>
      <c r="I88" s="24">
        <f>$I$48*H88</f>
        <v>260.27517567542407</v>
      </c>
    </row>
    <row r="89" spans="1:11" s="28" customFormat="1" ht="15" customHeight="1" x14ac:dyDescent="0.25">
      <c r="A89" s="117" t="s">
        <v>87</v>
      </c>
      <c r="B89" s="117"/>
      <c r="C89" s="117"/>
      <c r="D89" s="117"/>
      <c r="E89" s="117"/>
      <c r="F89" s="117"/>
      <c r="G89" s="117"/>
      <c r="H89" s="25">
        <f>SUM(H88:H88)</f>
        <v>9.3819024000000015E-2</v>
      </c>
      <c r="I89" s="26">
        <f>I88</f>
        <v>260.27517567542407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4" t="s">
        <v>207</v>
      </c>
      <c r="B91" s="134"/>
      <c r="C91" s="134"/>
      <c r="D91" s="134"/>
      <c r="E91" s="134"/>
      <c r="F91" s="134"/>
      <c r="G91" s="134"/>
      <c r="H91" s="32">
        <f>H66+H78+H85+H89</f>
        <v>0.787922024</v>
      </c>
      <c r="I91" s="33">
        <f>I66+I78+I85+I89</f>
        <v>2185.8737649534241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26" t="s">
        <v>89</v>
      </c>
      <c r="C93" s="126"/>
      <c r="D93" s="126"/>
      <c r="E93" s="126"/>
      <c r="F93" s="126"/>
      <c r="G93" s="126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02" t="s">
        <v>24</v>
      </c>
      <c r="C94" s="102"/>
      <c r="D94" s="102"/>
      <c r="E94" s="102"/>
      <c r="F94" s="102"/>
      <c r="G94" s="102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02" t="s">
        <v>25</v>
      </c>
      <c r="C95" s="102"/>
      <c r="D95" s="102"/>
      <c r="E95" s="102"/>
      <c r="F95" s="102"/>
      <c r="G95" s="102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02" t="s">
        <v>90</v>
      </c>
      <c r="C96" s="102"/>
      <c r="D96" s="102"/>
      <c r="E96" s="102"/>
      <c r="F96" s="102"/>
      <c r="G96" s="102"/>
      <c r="H96" s="23">
        <f>I96/$I$48</f>
        <v>8.5342722618849363E-3</v>
      </c>
      <c r="I96" s="24">
        <f>I103</f>
        <v>23.676000000000002</v>
      </c>
    </row>
    <row r="97" spans="1:10" ht="15" customHeight="1" x14ac:dyDescent="0.25">
      <c r="A97" s="14">
        <v>4</v>
      </c>
      <c r="B97" s="102" t="s">
        <v>91</v>
      </c>
      <c r="C97" s="102"/>
      <c r="D97" s="102"/>
      <c r="E97" s="102"/>
      <c r="F97" s="102"/>
      <c r="G97" s="102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02" t="s">
        <v>92</v>
      </c>
      <c r="C98" s="102"/>
      <c r="D98" s="102"/>
      <c r="E98" s="102"/>
      <c r="F98" s="102"/>
      <c r="G98" s="102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17" t="s">
        <v>93</v>
      </c>
      <c r="B99" s="117"/>
      <c r="C99" s="117"/>
      <c r="D99" s="117"/>
      <c r="E99" s="117"/>
      <c r="F99" s="117"/>
      <c r="G99" s="117"/>
      <c r="H99" s="25">
        <f>SUM(H94:H98)</f>
        <v>0.21591643939606942</v>
      </c>
      <c r="I99" s="26">
        <f>SUM(I94:I98)</f>
        <v>599.00099999999998</v>
      </c>
      <c r="J99" s="34"/>
    </row>
    <row r="100" spans="1:10" ht="18" customHeight="1" x14ac:dyDescent="0.25">
      <c r="A100" s="29" t="s">
        <v>94</v>
      </c>
      <c r="B100" s="133" t="s">
        <v>95</v>
      </c>
      <c r="C100" s="133"/>
      <c r="D100" s="133"/>
      <c r="E100" s="133"/>
      <c r="F100" s="133"/>
      <c r="G100" s="133"/>
      <c r="H100" s="35"/>
      <c r="I100" s="36"/>
    </row>
    <row r="101" spans="1:10" ht="15" customHeight="1" x14ac:dyDescent="0.25">
      <c r="A101" s="119" t="s">
        <v>96</v>
      </c>
      <c r="B101" s="119"/>
      <c r="C101" s="119"/>
      <c r="D101" s="119"/>
      <c r="E101" s="119"/>
      <c r="F101" s="119"/>
      <c r="G101" s="119"/>
      <c r="H101" s="119"/>
      <c r="I101" s="119"/>
    </row>
    <row r="102" spans="1:10" ht="24" customHeight="1" x14ac:dyDescent="0.25">
      <c r="A102" s="131" t="s">
        <v>97</v>
      </c>
      <c r="B102" s="131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30">
        <f>IF(I14="Não aplicável",0,I14)</f>
        <v>5</v>
      </c>
      <c r="B103" s="130"/>
      <c r="C103" s="14">
        <f>IF(I15="Não aplicável",0,I15)</f>
        <v>15</v>
      </c>
      <c r="D103" s="14">
        <v>2</v>
      </c>
      <c r="E103" s="37">
        <f>A103*C103*D103</f>
        <v>150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23.676000000000002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19" t="s">
        <v>105</v>
      </c>
      <c r="B105" s="119"/>
      <c r="C105" s="119"/>
      <c r="D105" s="119"/>
      <c r="E105" s="119"/>
      <c r="F105" s="119"/>
      <c r="G105" s="119"/>
      <c r="H105" s="119"/>
      <c r="I105" s="119"/>
    </row>
    <row r="106" spans="1:10" ht="23.25" customHeight="1" x14ac:dyDescent="0.25">
      <c r="A106" s="131" t="s">
        <v>97</v>
      </c>
      <c r="B106" s="131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32">
        <f>IF(I20="Não aplicável",0,I20)</f>
        <v>0</v>
      </c>
      <c r="B107" s="132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19" t="s">
        <v>107</v>
      </c>
      <c r="B109" s="119"/>
      <c r="C109" s="119"/>
      <c r="D109" s="119"/>
      <c r="E109" s="119"/>
      <c r="F109" s="119"/>
      <c r="G109" s="119"/>
      <c r="H109" s="119"/>
      <c r="I109" s="119"/>
    </row>
    <row r="110" spans="1:10" ht="23.25" customHeight="1" x14ac:dyDescent="0.25">
      <c r="A110" s="131" t="s">
        <v>97</v>
      </c>
      <c r="B110" s="131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32">
        <f>IF(I17="Não aplicável",0,I17)</f>
        <v>30</v>
      </c>
      <c r="B111" s="132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00" t="s">
        <v>108</v>
      </c>
      <c r="B113" s="100"/>
      <c r="C113" s="100"/>
      <c r="D113" s="100"/>
      <c r="E113" s="100"/>
      <c r="F113" s="100"/>
      <c r="G113" s="100"/>
      <c r="H113" s="47">
        <f>H48+H91+H99</f>
        <v>2.0038384633960695</v>
      </c>
      <c r="I113" s="48">
        <f>I48+I91+I99</f>
        <v>5559.100764953424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01" t="s">
        <v>109</v>
      </c>
      <c r="B115" s="101"/>
      <c r="C115" s="101"/>
      <c r="D115" s="101"/>
      <c r="E115" s="101"/>
      <c r="F115" s="101"/>
      <c r="G115" s="101"/>
      <c r="H115" s="101"/>
      <c r="I115" s="101"/>
    </row>
    <row r="116" spans="1:12" ht="33.75" customHeight="1" x14ac:dyDescent="0.25">
      <c r="A116" s="22" t="s">
        <v>36</v>
      </c>
      <c r="B116" s="126" t="s">
        <v>110</v>
      </c>
      <c r="C116" s="126"/>
      <c r="D116" s="126"/>
      <c r="E116" s="126"/>
      <c r="F116" s="126"/>
      <c r="G116" s="126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02" t="s">
        <v>111</v>
      </c>
      <c r="C117" s="102"/>
      <c r="D117" s="102"/>
      <c r="E117" s="102"/>
      <c r="F117" s="102"/>
      <c r="G117" s="102"/>
      <c r="H117" s="23">
        <f t="shared" ref="H117:H122" si="4">I117/$I$128</f>
        <v>0</v>
      </c>
      <c r="I117" s="24">
        <v>0</v>
      </c>
    </row>
    <row r="118" spans="1:12" ht="15" customHeight="1" x14ac:dyDescent="0.25">
      <c r="A118" s="14">
        <v>2</v>
      </c>
      <c r="B118" s="129" t="s">
        <v>112</v>
      </c>
      <c r="C118" s="129"/>
      <c r="D118" s="129"/>
      <c r="E118" s="129"/>
      <c r="F118" s="129"/>
      <c r="G118" s="129"/>
      <c r="H118" s="23">
        <f t="shared" si="4"/>
        <v>0.1</v>
      </c>
      <c r="I118" s="24">
        <f>IF(F126=10%,G126,0)</f>
        <v>553.54247649534238</v>
      </c>
    </row>
    <row r="119" spans="1:12" ht="15" customHeight="1" x14ac:dyDescent="0.25">
      <c r="A119" s="14">
        <v>3</v>
      </c>
      <c r="B119" s="102" t="s">
        <v>113</v>
      </c>
      <c r="C119" s="102"/>
      <c r="D119" s="102"/>
      <c r="E119" s="102"/>
      <c r="F119" s="102"/>
      <c r="G119" s="102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9" t="s">
        <v>114</v>
      </c>
      <c r="C120" s="129"/>
      <c r="D120" s="129"/>
      <c r="E120" s="129"/>
      <c r="F120" s="129"/>
      <c r="G120" s="129"/>
      <c r="H120" s="23">
        <f t="shared" si="4"/>
        <v>0</v>
      </c>
      <c r="I120" s="24">
        <f>IF(F126=20%,G126,0)</f>
        <v>0</v>
      </c>
    </row>
    <row r="121" spans="1:12" ht="15" customHeight="1" x14ac:dyDescent="0.25">
      <c r="A121" s="14">
        <v>5</v>
      </c>
      <c r="B121" s="102" t="s">
        <v>115</v>
      </c>
      <c r="C121" s="102"/>
      <c r="D121" s="102"/>
      <c r="E121" s="102"/>
      <c r="F121" s="102"/>
      <c r="G121" s="102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02" t="s">
        <v>116</v>
      </c>
      <c r="C122" s="102"/>
      <c r="D122" s="102"/>
      <c r="E122" s="102"/>
      <c r="F122" s="102"/>
      <c r="G122" s="102"/>
      <c r="H122" s="23">
        <f t="shared" si="4"/>
        <v>0</v>
      </c>
      <c r="I122" s="24">
        <v>0</v>
      </c>
    </row>
    <row r="123" spans="1:12" ht="15" customHeight="1" x14ac:dyDescent="0.25">
      <c r="A123" s="117" t="s">
        <v>117</v>
      </c>
      <c r="B123" s="117"/>
      <c r="C123" s="117"/>
      <c r="D123" s="117"/>
      <c r="E123" s="117"/>
      <c r="F123" s="117"/>
      <c r="G123" s="117"/>
      <c r="H123" s="25">
        <f>H117+H118+H119+H120+H121+H122</f>
        <v>0.1</v>
      </c>
      <c r="I123" s="54">
        <f>SUM(I117:I122)</f>
        <v>553.54247649534238</v>
      </c>
      <c r="J123" s="34"/>
    </row>
    <row r="124" spans="1:12" ht="30" customHeight="1" x14ac:dyDescent="0.25">
      <c r="B124" s="118" t="s">
        <v>206</v>
      </c>
      <c r="C124" s="118"/>
      <c r="D124" s="118"/>
      <c r="E124" s="118"/>
      <c r="F124" s="118"/>
      <c r="G124" s="118"/>
      <c r="H124" s="118"/>
      <c r="I124" s="118"/>
    </row>
    <row r="125" spans="1:12" ht="5.25" customHeight="1" x14ac:dyDescent="0.25"/>
    <row r="126" spans="1:12" ht="48.75" customHeight="1" x14ac:dyDescent="0.25">
      <c r="A126" s="127" t="s">
        <v>119</v>
      </c>
      <c r="B126" s="127"/>
      <c r="C126" s="127"/>
      <c r="D126" s="127"/>
      <c r="E126" s="127"/>
      <c r="F126" s="55">
        <f>I29</f>
        <v>0.1</v>
      </c>
      <c r="G126" s="56">
        <f>I128*F126</f>
        <v>553.54247649534238</v>
      </c>
      <c r="H126" s="57" t="s">
        <v>120</v>
      </c>
      <c r="I126" s="58">
        <f>I96</f>
        <v>23.676000000000002</v>
      </c>
    </row>
    <row r="127" spans="1:12" s="61" customFormat="1" ht="16.5" customHeight="1" x14ac:dyDescent="0.25">
      <c r="A127" s="124" t="s">
        <v>121</v>
      </c>
      <c r="B127" s="124"/>
      <c r="C127" s="57" t="s">
        <v>122</v>
      </c>
      <c r="D127" s="57" t="s">
        <v>123</v>
      </c>
      <c r="E127" s="57" t="s">
        <v>124</v>
      </c>
      <c r="F127" s="57" t="s">
        <v>125</v>
      </c>
      <c r="G127" s="57" t="s">
        <v>126</v>
      </c>
      <c r="H127" s="57" t="s">
        <v>127</v>
      </c>
      <c r="I127" s="59" t="s">
        <v>128</v>
      </c>
      <c r="J127" s="60"/>
    </row>
    <row r="128" spans="1:12" ht="16.5" customHeight="1" x14ac:dyDescent="0.25">
      <c r="A128" s="125">
        <f>I48</f>
        <v>2774.2260000000001</v>
      </c>
      <c r="B128" s="125"/>
      <c r="C128" s="62">
        <f>I66</f>
        <v>1020.915168</v>
      </c>
      <c r="D128" s="62">
        <f>I78</f>
        <v>707.269499118</v>
      </c>
      <c r="E128" s="62">
        <f>I85</f>
        <v>197.41392216000003</v>
      </c>
      <c r="F128" s="62">
        <f>I89</f>
        <v>260.27517567542407</v>
      </c>
      <c r="G128" s="62">
        <f>I99</f>
        <v>599.00099999999998</v>
      </c>
      <c r="H128" s="62">
        <f>A128+C128+D128+E128+F128+G128</f>
        <v>5559.100764953424</v>
      </c>
      <c r="I128" s="62">
        <f>H128-I126</f>
        <v>5535.4247649534236</v>
      </c>
      <c r="J128" s="34"/>
    </row>
    <row r="129" spans="1:12" ht="4.5" customHeight="1" x14ac:dyDescent="0.25">
      <c r="A129" s="29"/>
      <c r="B129" s="128"/>
      <c r="C129" s="128"/>
      <c r="D129" s="128"/>
      <c r="E129" s="128"/>
      <c r="F129" s="128"/>
      <c r="G129" s="128"/>
      <c r="H129" s="128"/>
      <c r="I129" s="128"/>
    </row>
    <row r="130" spans="1:12" ht="33.75" customHeight="1" x14ac:dyDescent="0.25">
      <c r="A130" s="22" t="s">
        <v>50</v>
      </c>
      <c r="B130" s="126" t="s">
        <v>129</v>
      </c>
      <c r="C130" s="126"/>
      <c r="D130" s="126"/>
      <c r="E130" s="126"/>
      <c r="F130" s="126"/>
      <c r="G130" s="126"/>
      <c r="H130" s="22" t="s">
        <v>38</v>
      </c>
      <c r="I130" s="22" t="s">
        <v>39</v>
      </c>
    </row>
    <row r="131" spans="1:12" ht="15" customHeight="1" x14ac:dyDescent="0.25">
      <c r="A131" s="14">
        <v>1</v>
      </c>
      <c r="B131" s="102" t="s">
        <v>130</v>
      </c>
      <c r="C131" s="102"/>
      <c r="D131" s="102"/>
      <c r="E131" s="102"/>
      <c r="F131" s="102"/>
      <c r="G131" s="102"/>
      <c r="H131" s="23">
        <f>I131/$I$141</f>
        <v>1.8065460962116683E-2</v>
      </c>
      <c r="I131" s="24">
        <v>100</v>
      </c>
    </row>
    <row r="132" spans="1:12" ht="15" customHeight="1" x14ac:dyDescent="0.25">
      <c r="A132" s="14">
        <v>2</v>
      </c>
      <c r="B132" s="102" t="s">
        <v>131</v>
      </c>
      <c r="C132" s="102"/>
      <c r="D132" s="102"/>
      <c r="E132" s="102"/>
      <c r="F132" s="102"/>
      <c r="G132" s="102"/>
      <c r="H132" s="23">
        <f>I132/$I$141</f>
        <v>9.0327304810583417E-3</v>
      </c>
      <c r="I132" s="24">
        <v>50</v>
      </c>
    </row>
    <row r="133" spans="1:12" ht="34.5" customHeight="1" x14ac:dyDescent="0.25">
      <c r="A133" s="117" t="s">
        <v>200</v>
      </c>
      <c r="B133" s="117"/>
      <c r="C133" s="117"/>
      <c r="D133" s="117"/>
      <c r="E133" s="117"/>
      <c r="F133" s="117"/>
      <c r="G133" s="117"/>
      <c r="H133" s="25">
        <f>H131+H132</f>
        <v>2.7098191443175025E-2</v>
      </c>
      <c r="I133" s="26">
        <f>SUM(I131:I132)</f>
        <v>150</v>
      </c>
    </row>
    <row r="134" spans="1:12" ht="4.5" customHeight="1" x14ac:dyDescent="0.25"/>
    <row r="135" spans="1:12" ht="33.75" customHeight="1" x14ac:dyDescent="0.25">
      <c r="A135" s="22" t="s">
        <v>63</v>
      </c>
      <c r="B135" s="126" t="s">
        <v>132</v>
      </c>
      <c r="C135" s="126"/>
      <c r="D135" s="126"/>
      <c r="E135" s="126"/>
      <c r="F135" s="126"/>
      <c r="G135" s="126"/>
      <c r="H135" s="22" t="s">
        <v>38</v>
      </c>
      <c r="I135" s="22" t="s">
        <v>39</v>
      </c>
    </row>
    <row r="136" spans="1:12" ht="15" customHeight="1" x14ac:dyDescent="0.25">
      <c r="A136" s="14">
        <v>1</v>
      </c>
      <c r="B136" s="102" t="s">
        <v>132</v>
      </c>
      <c r="C136" s="102"/>
      <c r="D136" s="102"/>
      <c r="E136" s="102"/>
      <c r="F136" s="102"/>
      <c r="G136" s="102"/>
      <c r="H136" s="23">
        <f>I136/I141</f>
        <v>0.15290180855682498</v>
      </c>
      <c r="I136" s="24">
        <f>G139-I133</f>
        <v>846.37645769161622</v>
      </c>
    </row>
    <row r="137" spans="1:12" ht="35.1" customHeight="1" x14ac:dyDescent="0.25">
      <c r="A137" s="117" t="s">
        <v>199</v>
      </c>
      <c r="B137" s="117"/>
      <c r="C137" s="117"/>
      <c r="D137" s="117"/>
      <c r="E137" s="117"/>
      <c r="F137" s="117"/>
      <c r="G137" s="117"/>
      <c r="H137" s="25">
        <f>H136</f>
        <v>0.15290180855682498</v>
      </c>
      <c r="I137" s="26">
        <f>I136</f>
        <v>846.37645769161622</v>
      </c>
      <c r="J137" s="34"/>
      <c r="K137" s="34"/>
      <c r="L137" s="2"/>
    </row>
    <row r="138" spans="1:12" ht="4.5" customHeight="1" x14ac:dyDescent="0.25">
      <c r="A138" s="28"/>
      <c r="B138" s="28"/>
      <c r="C138" s="28"/>
      <c r="D138" s="28"/>
      <c r="E138" s="28"/>
      <c r="F138" s="28"/>
      <c r="G138" s="28"/>
      <c r="H138" s="35"/>
      <c r="I138" s="36"/>
    </row>
    <row r="139" spans="1:12" ht="39" customHeight="1" x14ac:dyDescent="0.25">
      <c r="A139" s="123" t="s">
        <v>133</v>
      </c>
      <c r="B139" s="123"/>
      <c r="C139" s="123"/>
      <c r="D139" s="123"/>
      <c r="E139" s="123"/>
      <c r="F139" s="55">
        <v>0.18</v>
      </c>
      <c r="G139" s="56">
        <f>I141*F139</f>
        <v>996.37645769161622</v>
      </c>
      <c r="H139" s="57" t="s">
        <v>120</v>
      </c>
      <c r="I139" s="58">
        <f>I96</f>
        <v>23.676000000000002</v>
      </c>
      <c r="L139" s="2"/>
    </row>
    <row r="140" spans="1:12" s="61" customFormat="1" ht="16.5" customHeight="1" x14ac:dyDescent="0.25">
      <c r="A140" s="124" t="s">
        <v>121</v>
      </c>
      <c r="B140" s="124"/>
      <c r="C140" s="57" t="s">
        <v>122</v>
      </c>
      <c r="D140" s="57" t="s">
        <v>123</v>
      </c>
      <c r="E140" s="57" t="s">
        <v>124</v>
      </c>
      <c r="F140" s="57" t="s">
        <v>125</v>
      </c>
      <c r="G140" s="57" t="s">
        <v>126</v>
      </c>
      <c r="H140" s="57" t="s">
        <v>127</v>
      </c>
      <c r="I140" s="59" t="s">
        <v>128</v>
      </c>
      <c r="J140" s="60"/>
      <c r="L140" s="60"/>
    </row>
    <row r="141" spans="1:12" ht="16.5" customHeight="1" x14ac:dyDescent="0.25">
      <c r="A141" s="125">
        <f>I48</f>
        <v>2774.2260000000001</v>
      </c>
      <c r="B141" s="125"/>
      <c r="C141" s="62">
        <f>I66</f>
        <v>1020.915168</v>
      </c>
      <c r="D141" s="62">
        <f>I78</f>
        <v>707.269499118</v>
      </c>
      <c r="E141" s="62">
        <f>I85</f>
        <v>197.41392216000003</v>
      </c>
      <c r="F141" s="62">
        <f>I89</f>
        <v>260.27517567542407</v>
      </c>
      <c r="G141" s="62">
        <f>I99</f>
        <v>599.00099999999998</v>
      </c>
      <c r="H141" s="62">
        <f>A141+C141+D141+E141+F141+G141</f>
        <v>5559.100764953424</v>
      </c>
      <c r="I141" s="62">
        <f>H141-I139</f>
        <v>5535.4247649534236</v>
      </c>
      <c r="J141" s="34"/>
      <c r="L141" s="2"/>
    </row>
    <row r="142" spans="1:12" ht="4.5" customHeight="1" x14ac:dyDescent="0.25"/>
    <row r="143" spans="1:12" ht="12" customHeight="1" x14ac:dyDescent="0.25">
      <c r="A143" s="100" t="s">
        <v>134</v>
      </c>
      <c r="B143" s="100"/>
      <c r="C143" s="100"/>
      <c r="D143" s="100"/>
      <c r="E143" s="100"/>
      <c r="F143" s="100"/>
      <c r="G143" s="100"/>
      <c r="H143" s="47">
        <f>H123+H133+H137</f>
        <v>0.28000000000000003</v>
      </c>
      <c r="I143" s="48">
        <f>I123+I133+I137</f>
        <v>1549.9189341869587</v>
      </c>
    </row>
    <row r="144" spans="1:12" ht="4.5" customHeight="1" x14ac:dyDescent="0.25"/>
    <row r="145" spans="1:10" ht="11.25" customHeight="1" x14ac:dyDescent="0.25">
      <c r="A145" s="101" t="s">
        <v>135</v>
      </c>
      <c r="B145" s="101"/>
      <c r="C145" s="101"/>
      <c r="D145" s="101"/>
      <c r="E145" s="101"/>
      <c r="F145" s="101"/>
      <c r="G145" s="101"/>
      <c r="H145" s="101"/>
      <c r="I145" s="101"/>
    </row>
    <row r="146" spans="1:10" ht="33.75" customHeight="1" x14ac:dyDescent="0.25">
      <c r="A146" s="22" t="s">
        <v>36</v>
      </c>
      <c r="B146" s="126" t="s">
        <v>136</v>
      </c>
      <c r="C146" s="126"/>
      <c r="D146" s="126"/>
      <c r="E146" s="126"/>
      <c r="F146" s="126"/>
      <c r="G146" s="126"/>
      <c r="H146" s="22" t="s">
        <v>38</v>
      </c>
      <c r="I146" s="22" t="s">
        <v>39</v>
      </c>
    </row>
    <row r="147" spans="1:10" ht="15" customHeight="1" x14ac:dyDescent="0.25">
      <c r="A147" s="14">
        <v>1</v>
      </c>
      <c r="B147" s="102" t="s">
        <v>137</v>
      </c>
      <c r="C147" s="102"/>
      <c r="D147" s="102"/>
      <c r="E147" s="102"/>
      <c r="F147" s="102"/>
      <c r="G147" s="102"/>
      <c r="H147" s="23">
        <f>I147/$I$113</f>
        <v>8.9043906682419217E-3</v>
      </c>
      <c r="I147" s="24">
        <f>($D$157/$E$159)*H157</f>
        <v>49.500404975267799</v>
      </c>
    </row>
    <row r="148" spans="1:10" ht="15" customHeight="1" x14ac:dyDescent="0.25">
      <c r="A148" s="14">
        <v>2</v>
      </c>
      <c r="B148" s="102" t="s">
        <v>138</v>
      </c>
      <c r="C148" s="102"/>
      <c r="D148" s="102"/>
      <c r="E148" s="102"/>
      <c r="F148" s="102"/>
      <c r="G148" s="102"/>
      <c r="H148" s="23">
        <f>I148/$I$113</f>
        <v>4.1097187699578097E-2</v>
      </c>
      <c r="I148" s="24">
        <f>($D$157/$E$159)*H158</f>
        <v>228.46340757815906</v>
      </c>
    </row>
    <row r="149" spans="1:10" ht="15" customHeight="1" x14ac:dyDescent="0.25">
      <c r="A149" s="14">
        <v>3</v>
      </c>
      <c r="B149" s="102" t="s">
        <v>14</v>
      </c>
      <c r="C149" s="102"/>
      <c r="D149" s="102"/>
      <c r="E149" s="102"/>
      <c r="F149" s="102"/>
      <c r="G149" s="102"/>
      <c r="H149" s="23">
        <f>I149/$I$113</f>
        <v>4.1097187699578097E-2</v>
      </c>
      <c r="I149" s="24">
        <f>($D$157/$E$159)*H159</f>
        <v>228.46340757815906</v>
      </c>
    </row>
    <row r="150" spans="1:10" ht="15" customHeight="1" x14ac:dyDescent="0.25">
      <c r="A150" s="14">
        <v>4</v>
      </c>
      <c r="B150" s="102" t="s">
        <v>139</v>
      </c>
      <c r="C150" s="102"/>
      <c r="D150" s="102"/>
      <c r="E150" s="102"/>
      <c r="F150" s="102"/>
      <c r="G150" s="102"/>
      <c r="H150" s="23">
        <f>I150/$I$113</f>
        <v>0</v>
      </c>
      <c r="I150" s="24">
        <f>($D$157/$E$159)*H160</f>
        <v>0</v>
      </c>
    </row>
    <row r="151" spans="1:10" ht="15" customHeight="1" x14ac:dyDescent="0.25">
      <c r="A151" s="14">
        <v>5</v>
      </c>
      <c r="B151" s="102" t="s">
        <v>140</v>
      </c>
      <c r="C151" s="102"/>
      <c r="D151" s="102"/>
      <c r="E151" s="102"/>
      <c r="F151" s="102"/>
      <c r="G151" s="102"/>
      <c r="H151" s="23">
        <f>I151/$I$113</f>
        <v>0</v>
      </c>
      <c r="I151" s="24">
        <f>($D$157/$E$159)*H161</f>
        <v>0</v>
      </c>
    </row>
    <row r="152" spans="1:10" ht="15" customHeight="1" x14ac:dyDescent="0.25">
      <c r="A152" s="117" t="s">
        <v>141</v>
      </c>
      <c r="B152" s="117"/>
      <c r="C152" s="117"/>
      <c r="D152" s="117"/>
      <c r="E152" s="117"/>
      <c r="F152" s="117"/>
      <c r="G152" s="117"/>
      <c r="H152" s="25">
        <f>H147+H148+H149+H150+H151</f>
        <v>9.1098766067398113E-2</v>
      </c>
      <c r="I152" s="26">
        <f>SUM(I147:I151)</f>
        <v>506.42722013158595</v>
      </c>
    </row>
    <row r="153" spans="1:10" ht="11.25" customHeight="1" x14ac:dyDescent="0.25">
      <c r="A153" s="29" t="s">
        <v>142</v>
      </c>
      <c r="B153" s="118" t="s">
        <v>143</v>
      </c>
      <c r="C153" s="118"/>
      <c r="D153" s="118"/>
      <c r="E153" s="118"/>
      <c r="F153" s="118"/>
      <c r="G153" s="118"/>
      <c r="H153" s="118"/>
      <c r="I153" s="118"/>
    </row>
    <row r="154" spans="1:10" ht="20.25" customHeight="1" x14ac:dyDescent="0.25">
      <c r="A154" s="29" t="s">
        <v>144</v>
      </c>
      <c r="B154" s="111" t="s">
        <v>145</v>
      </c>
      <c r="C154" s="111"/>
      <c r="D154" s="111"/>
      <c r="E154" s="111"/>
      <c r="F154" s="111"/>
      <c r="G154" s="111"/>
      <c r="H154" s="111"/>
      <c r="I154" s="111"/>
    </row>
    <row r="155" spans="1:10" ht="13.5" customHeight="1" x14ac:dyDescent="0.25">
      <c r="A155" s="119" t="s">
        <v>146</v>
      </c>
      <c r="B155" s="119"/>
      <c r="C155" s="119"/>
      <c r="D155" s="119"/>
      <c r="E155" s="119"/>
      <c r="F155" s="119"/>
      <c r="G155" s="119"/>
      <c r="H155" s="119"/>
      <c r="I155" s="119"/>
    </row>
    <row r="156" spans="1:10" ht="13.5" customHeight="1" x14ac:dyDescent="0.25">
      <c r="A156" s="120" t="s">
        <v>147</v>
      </c>
      <c r="B156" s="120"/>
      <c r="C156" s="3" t="s">
        <v>148</v>
      </c>
      <c r="D156" s="121" t="s">
        <v>149</v>
      </c>
      <c r="E156" s="121"/>
      <c r="F156" s="3" t="s">
        <v>150</v>
      </c>
      <c r="G156" s="3" t="s">
        <v>151</v>
      </c>
      <c r="H156" s="122" t="s">
        <v>152</v>
      </c>
      <c r="I156" s="122"/>
    </row>
    <row r="157" spans="1:10" ht="13.5" customHeight="1" x14ac:dyDescent="0.25">
      <c r="A157" s="114">
        <f>I113</f>
        <v>5559.100764953424</v>
      </c>
      <c r="B157" s="114"/>
      <c r="C157" s="24">
        <f>I143</f>
        <v>1549.9189341869587</v>
      </c>
      <c r="D157" s="115">
        <f>A157+C157</f>
        <v>7109.0196991403827</v>
      </c>
      <c r="E157" s="115"/>
      <c r="F157" s="14" t="s">
        <v>137</v>
      </c>
      <c r="G157" s="43">
        <v>1.6500000000000001E-2</v>
      </c>
      <c r="H157" s="108">
        <v>6.4999999999999997E-3</v>
      </c>
      <c r="I157" s="108"/>
      <c r="J157" s="34"/>
    </row>
    <row r="158" spans="1:10" ht="13.5" customHeight="1" x14ac:dyDescent="0.25">
      <c r="A158" s="102" t="s">
        <v>153</v>
      </c>
      <c r="B158" s="102"/>
      <c r="C158" s="14">
        <v>1</v>
      </c>
      <c r="D158" s="63">
        <f>G162/1</f>
        <v>0.1225</v>
      </c>
      <c r="E158" s="64">
        <f>C158-D158</f>
        <v>0.87749999999999995</v>
      </c>
      <c r="F158" s="14" t="s">
        <v>138</v>
      </c>
      <c r="G158" s="43">
        <v>7.5999999999999998E-2</v>
      </c>
      <c r="H158" s="108">
        <v>0.03</v>
      </c>
      <c r="I158" s="108"/>
    </row>
    <row r="159" spans="1:10" ht="13.5" customHeight="1" x14ac:dyDescent="0.25">
      <c r="A159" s="116" t="s">
        <v>154</v>
      </c>
      <c r="B159" s="116"/>
      <c r="C159" s="14">
        <v>1</v>
      </c>
      <c r="D159" s="63">
        <f>H162</f>
        <v>6.6500000000000004E-2</v>
      </c>
      <c r="E159" s="65">
        <f>C159-D159</f>
        <v>0.9335</v>
      </c>
      <c r="F159" s="14" t="s">
        <v>14</v>
      </c>
      <c r="G159" s="43">
        <f>I11</f>
        <v>0.03</v>
      </c>
      <c r="H159" s="108">
        <f>I11</f>
        <v>0.03</v>
      </c>
      <c r="I159" s="108"/>
    </row>
    <row r="160" spans="1:10" ht="13.5" customHeight="1" x14ac:dyDescent="0.25">
      <c r="A160" s="116" t="s">
        <v>155</v>
      </c>
      <c r="B160" s="116"/>
      <c r="C160" s="14">
        <v>1</v>
      </c>
      <c r="D160" s="66">
        <v>0.09</v>
      </c>
      <c r="E160" s="67">
        <f>C160-D160</f>
        <v>0.91</v>
      </c>
      <c r="F160" s="14" t="s">
        <v>156</v>
      </c>
      <c r="G160" s="43">
        <v>0</v>
      </c>
      <c r="H160" s="108">
        <v>0</v>
      </c>
      <c r="I160" s="108"/>
    </row>
    <row r="161" spans="1:10" ht="13.5" customHeight="1" x14ac:dyDescent="0.25">
      <c r="A161" s="107" t="s">
        <v>157</v>
      </c>
      <c r="B161" s="107" t="s">
        <v>158</v>
      </c>
      <c r="C161" s="107"/>
      <c r="D161" s="107"/>
      <c r="E161" s="107"/>
      <c r="F161" s="12" t="s">
        <v>159</v>
      </c>
      <c r="G161" s="43">
        <v>0</v>
      </c>
      <c r="H161" s="108">
        <v>0</v>
      </c>
      <c r="I161" s="108"/>
    </row>
    <row r="162" spans="1:10" ht="18" customHeight="1" x14ac:dyDescent="0.25">
      <c r="A162" s="107"/>
      <c r="B162" s="107"/>
      <c r="C162" s="107"/>
      <c r="D162" s="107"/>
      <c r="E162" s="107"/>
      <c r="F162" s="3" t="s">
        <v>160</v>
      </c>
      <c r="G162" s="68">
        <f>SUM(G157:G161)</f>
        <v>0.1225</v>
      </c>
      <c r="H162" s="109">
        <f>SUM(H157:I161)</f>
        <v>6.6500000000000004E-2</v>
      </c>
      <c r="I162" s="109"/>
    </row>
    <row r="163" spans="1:10" ht="48.75" customHeight="1" x14ac:dyDescent="0.25">
      <c r="A163" s="110" t="s">
        <v>161</v>
      </c>
      <c r="B163" s="110"/>
      <c r="C163" s="110"/>
      <c r="D163" s="110"/>
      <c r="E163" s="110"/>
      <c r="F163" s="110"/>
      <c r="G163" s="110"/>
      <c r="H163" s="110"/>
      <c r="I163" s="110"/>
    </row>
    <row r="164" spans="1:10" ht="12" customHeight="1" x14ac:dyDescent="0.25">
      <c r="A164" s="29" t="s">
        <v>162</v>
      </c>
      <c r="B164" s="111" t="s">
        <v>163</v>
      </c>
      <c r="C164" s="111"/>
      <c r="D164" s="111"/>
      <c r="E164" s="111"/>
      <c r="F164" s="111"/>
      <c r="G164" s="111"/>
      <c r="H164" s="111"/>
      <c r="I164" s="111"/>
    </row>
    <row r="165" spans="1:10" ht="4.5" customHeight="1" x14ac:dyDescent="0.25">
      <c r="A165" s="69"/>
      <c r="B165" s="112"/>
      <c r="C165" s="112"/>
      <c r="D165" s="112"/>
      <c r="E165" s="112"/>
      <c r="F165" s="112"/>
      <c r="G165" s="112"/>
      <c r="H165" s="112"/>
      <c r="I165" s="112"/>
    </row>
    <row r="166" spans="1:10" ht="12" customHeight="1" x14ac:dyDescent="0.25">
      <c r="A166" s="100" t="s">
        <v>164</v>
      </c>
      <c r="B166" s="100"/>
      <c r="C166" s="100"/>
      <c r="D166" s="100"/>
      <c r="E166" s="100"/>
      <c r="F166" s="100"/>
      <c r="G166" s="100"/>
      <c r="H166" s="47">
        <f>H152</f>
        <v>9.1098766067398113E-2</v>
      </c>
      <c r="I166" s="48">
        <f>I152</f>
        <v>506.42722013158595</v>
      </c>
    </row>
    <row r="167" spans="1:10" ht="4.5" customHeight="1" x14ac:dyDescent="0.25"/>
    <row r="168" spans="1:10" ht="11.25" customHeight="1" x14ac:dyDescent="0.25">
      <c r="A168" s="113" t="s">
        <v>165</v>
      </c>
      <c r="B168" s="113"/>
      <c r="C168" s="113"/>
      <c r="D168" s="113"/>
      <c r="E168" s="113"/>
      <c r="F168" s="113"/>
      <c r="G168" s="113"/>
      <c r="H168" s="113"/>
      <c r="I168" s="113"/>
    </row>
    <row r="169" spans="1:10" ht="11.25" customHeight="1" x14ac:dyDescent="0.25">
      <c r="A169" s="101" t="s">
        <v>35</v>
      </c>
      <c r="B169" s="101"/>
      <c r="C169" s="101"/>
      <c r="D169" s="101"/>
      <c r="E169" s="101"/>
      <c r="F169" s="101"/>
      <c r="G169" s="101"/>
      <c r="H169" s="101"/>
      <c r="I169" s="101"/>
    </row>
    <row r="170" spans="1:10" ht="15" customHeight="1" x14ac:dyDescent="0.25">
      <c r="A170" s="14">
        <v>1</v>
      </c>
      <c r="B170" s="102" t="s">
        <v>166</v>
      </c>
      <c r="C170" s="102"/>
      <c r="D170" s="102"/>
      <c r="E170" s="102"/>
      <c r="F170" s="102"/>
      <c r="G170" s="102"/>
      <c r="H170" s="23">
        <f>I170/$G$191</f>
        <v>0.3642893226633131</v>
      </c>
      <c r="I170" s="70">
        <f>I48</f>
        <v>2774.2260000000001</v>
      </c>
    </row>
    <row r="171" spans="1:10" ht="15" customHeight="1" x14ac:dyDescent="0.25">
      <c r="A171" s="14">
        <v>2</v>
      </c>
      <c r="B171" s="102" t="s">
        <v>167</v>
      </c>
      <c r="C171" s="102"/>
      <c r="D171" s="102"/>
      <c r="E171" s="102"/>
      <c r="F171" s="102"/>
      <c r="G171" s="102"/>
      <c r="H171" s="23">
        <f t="shared" ref="H171:H172" si="5">I171/$G$191</f>
        <v>0.28703158043446675</v>
      </c>
      <c r="I171" s="70">
        <f>I66+I78+I85+I89</f>
        <v>2185.8737649534241</v>
      </c>
    </row>
    <row r="172" spans="1:10" ht="15" customHeight="1" x14ac:dyDescent="0.25">
      <c r="A172" s="14">
        <v>3</v>
      </c>
      <c r="B172" s="102" t="s">
        <v>168</v>
      </c>
      <c r="C172" s="102"/>
      <c r="D172" s="102"/>
      <c r="E172" s="102"/>
      <c r="F172" s="102"/>
      <c r="G172" s="102"/>
      <c r="H172" s="23">
        <f t="shared" si="5"/>
        <v>7.8656053459468411E-2</v>
      </c>
      <c r="I172" s="70">
        <f>I99</f>
        <v>599.00099999999998</v>
      </c>
    </row>
    <row r="173" spans="1:10" s="28" customFormat="1" ht="15" customHeight="1" x14ac:dyDescent="0.25">
      <c r="A173" s="100" t="s">
        <v>169</v>
      </c>
      <c r="B173" s="100"/>
      <c r="C173" s="100"/>
      <c r="D173" s="100"/>
      <c r="E173" s="100"/>
      <c r="F173" s="100"/>
      <c r="G173" s="100"/>
      <c r="H173" s="47">
        <f>H170+H171+H172</f>
        <v>0.72997695655724826</v>
      </c>
      <c r="I173" s="48">
        <f>SUM(I170:I172)</f>
        <v>5559.100764953424</v>
      </c>
      <c r="J173" s="35"/>
    </row>
    <row r="174" spans="1:10" ht="4.5" customHeight="1" x14ac:dyDescent="0.25"/>
    <row r="175" spans="1:10" ht="11.25" customHeight="1" x14ac:dyDescent="0.25">
      <c r="A175" s="101" t="s">
        <v>109</v>
      </c>
      <c r="B175" s="101"/>
      <c r="C175" s="101"/>
      <c r="D175" s="101"/>
      <c r="E175" s="101"/>
      <c r="F175" s="101"/>
      <c r="G175" s="101"/>
      <c r="H175" s="101"/>
      <c r="I175" s="101"/>
    </row>
    <row r="176" spans="1:10" ht="15" customHeight="1" x14ac:dyDescent="0.25">
      <c r="A176" s="14">
        <v>1</v>
      </c>
      <c r="B176" s="102" t="s">
        <v>170</v>
      </c>
      <c r="C176" s="102"/>
      <c r="D176" s="102"/>
      <c r="E176" s="102"/>
      <c r="F176" s="102"/>
      <c r="G176" s="102"/>
      <c r="H176" s="23">
        <f t="shared" ref="H176:H178" si="6">I176/$G$191</f>
        <v>7.268680122955419E-2</v>
      </c>
      <c r="I176" s="24">
        <f>I123</f>
        <v>553.54247649534238</v>
      </c>
    </row>
    <row r="177" spans="1:11" ht="15" customHeight="1" x14ac:dyDescent="0.25">
      <c r="A177" s="14">
        <v>2</v>
      </c>
      <c r="B177" s="102" t="s">
        <v>171</v>
      </c>
      <c r="C177" s="102"/>
      <c r="D177" s="102"/>
      <c r="E177" s="102"/>
      <c r="F177" s="102"/>
      <c r="G177" s="102"/>
      <c r="H177" s="23">
        <f t="shared" si="6"/>
        <v>1.9696808551104693E-2</v>
      </c>
      <c r="I177" s="24">
        <f>I133</f>
        <v>150</v>
      </c>
    </row>
    <row r="178" spans="1:11" ht="15" customHeight="1" x14ac:dyDescent="0.25">
      <c r="A178" s="14">
        <v>3</v>
      </c>
      <c r="B178" s="102" t="s">
        <v>172</v>
      </c>
      <c r="C178" s="102"/>
      <c r="D178" s="102"/>
      <c r="E178" s="102"/>
      <c r="F178" s="102"/>
      <c r="G178" s="102"/>
      <c r="H178" s="23">
        <f t="shared" si="6"/>
        <v>0.11113943366209283</v>
      </c>
      <c r="I178" s="24">
        <f>I137</f>
        <v>846.37645769161622</v>
      </c>
    </row>
    <row r="179" spans="1:11" ht="15" customHeight="1" x14ac:dyDescent="0.25">
      <c r="A179" s="100" t="s">
        <v>173</v>
      </c>
      <c r="B179" s="100"/>
      <c r="C179" s="100"/>
      <c r="D179" s="100"/>
      <c r="E179" s="100"/>
      <c r="F179" s="100"/>
      <c r="G179" s="100"/>
      <c r="H179" s="47">
        <f>H176+H177+H178</f>
        <v>0.20352304344275171</v>
      </c>
      <c r="I179" s="48">
        <f>I176+I177+I178</f>
        <v>1549.9189341869587</v>
      </c>
    </row>
    <row r="180" spans="1:11" ht="4.5" customHeight="1" x14ac:dyDescent="0.25"/>
    <row r="181" spans="1:11" ht="11.25" customHeight="1" x14ac:dyDescent="0.25">
      <c r="A181" s="101" t="s">
        <v>135</v>
      </c>
      <c r="B181" s="101"/>
      <c r="C181" s="101"/>
      <c r="D181" s="101"/>
      <c r="E181" s="101"/>
      <c r="F181" s="101"/>
      <c r="G181" s="101"/>
      <c r="H181" s="101"/>
      <c r="I181" s="101"/>
    </row>
    <row r="182" spans="1:11" ht="15" customHeight="1" x14ac:dyDescent="0.25">
      <c r="A182" s="14">
        <v>1</v>
      </c>
      <c r="B182" s="102" t="s">
        <v>174</v>
      </c>
      <c r="C182" s="102"/>
      <c r="D182" s="102"/>
      <c r="E182" s="102"/>
      <c r="F182" s="102"/>
      <c r="G182" s="102"/>
      <c r="H182" s="23">
        <f>I182/$G$191</f>
        <v>6.6500000000000004E-2</v>
      </c>
      <c r="I182" s="24">
        <f>I152</f>
        <v>506.42722013158595</v>
      </c>
    </row>
    <row r="183" spans="1:11" ht="15" customHeight="1" x14ac:dyDescent="0.25">
      <c r="A183" s="100" t="s">
        <v>175</v>
      </c>
      <c r="B183" s="100"/>
      <c r="C183" s="100"/>
      <c r="D183" s="100"/>
      <c r="E183" s="100"/>
      <c r="F183" s="100"/>
      <c r="G183" s="100"/>
      <c r="H183" s="47">
        <f>H182</f>
        <v>6.6500000000000004E-2</v>
      </c>
      <c r="I183" s="48">
        <f>I152</f>
        <v>506.42722013158595</v>
      </c>
      <c r="K183" s="41"/>
    </row>
    <row r="184" spans="1:11" ht="4.5" customHeight="1" x14ac:dyDescent="0.25"/>
    <row r="185" spans="1:11" ht="11.25" customHeight="1" x14ac:dyDescent="0.25">
      <c r="A185" s="103" t="s">
        <v>214</v>
      </c>
      <c r="B185" s="103"/>
      <c r="C185" s="103"/>
      <c r="D185" s="103"/>
      <c r="E185" s="103"/>
      <c r="F185" s="103"/>
      <c r="G185" s="103"/>
      <c r="H185" s="103"/>
      <c r="I185" s="103"/>
    </row>
    <row r="186" spans="1:11" ht="4.9000000000000004" customHeight="1" x14ac:dyDescent="0.25">
      <c r="A186" s="93"/>
      <c r="B186" s="93"/>
      <c r="C186" s="93"/>
      <c r="D186" s="93"/>
      <c r="E186" s="93"/>
      <c r="F186" s="93"/>
      <c r="G186" s="93"/>
      <c r="H186" s="93"/>
      <c r="I186" s="93"/>
    </row>
    <row r="187" spans="1:11" ht="63.75" customHeight="1" x14ac:dyDescent="0.25">
      <c r="A187" s="103" t="s">
        <v>215</v>
      </c>
      <c r="B187" s="103"/>
      <c r="C187" s="103"/>
      <c r="D187" s="103"/>
      <c r="E187" s="103"/>
      <c r="F187" s="103"/>
      <c r="G187" s="104" t="s">
        <v>219</v>
      </c>
      <c r="H187" s="105"/>
      <c r="I187" s="106"/>
    </row>
    <row r="188" spans="1:11" ht="11.25" customHeight="1" x14ac:dyDescent="0.25">
      <c r="A188" s="103"/>
      <c r="B188" s="103"/>
      <c r="C188" s="103"/>
      <c r="D188" s="103"/>
      <c r="E188" s="103"/>
      <c r="F188" s="103"/>
      <c r="G188" s="91"/>
      <c r="H188" s="92"/>
      <c r="I188" s="92">
        <f>((H70+H76+H77+H82+H83+H84)+((H70+H76+H77+H82+H83+H84)*H66))*I48*H191</f>
        <v>2136.2773731848642</v>
      </c>
    </row>
    <row r="189" spans="1:11" ht="4.9000000000000004" customHeight="1" x14ac:dyDescent="0.25">
      <c r="A189" s="93"/>
      <c r="B189" s="93"/>
      <c r="C189" s="93"/>
      <c r="D189" s="93"/>
      <c r="E189" s="93"/>
      <c r="F189" s="93"/>
      <c r="G189" s="93"/>
      <c r="H189" s="93"/>
      <c r="I189" s="93"/>
    </row>
    <row r="190" spans="1:11" ht="35.450000000000003" customHeight="1" x14ac:dyDescent="0.25">
      <c r="A190" s="94" t="s">
        <v>216</v>
      </c>
      <c r="B190" s="95"/>
      <c r="C190" s="95"/>
      <c r="D190" s="95"/>
      <c r="E190" s="95"/>
      <c r="F190" s="96"/>
      <c r="G190" s="86" t="s">
        <v>176</v>
      </c>
      <c r="H190" s="86" t="s">
        <v>177</v>
      </c>
      <c r="I190" s="86" t="s">
        <v>178</v>
      </c>
    </row>
    <row r="191" spans="1:11" ht="14.45" customHeight="1" x14ac:dyDescent="0.25">
      <c r="A191" s="97"/>
      <c r="B191" s="98"/>
      <c r="C191" s="98"/>
      <c r="D191" s="98"/>
      <c r="E191" s="98"/>
      <c r="F191" s="99"/>
      <c r="G191" s="87">
        <f>I173+I179+I183</f>
        <v>7615.4469192719689</v>
      </c>
      <c r="H191" s="88">
        <f>IF(D6="12x36",2,1)</f>
        <v>2</v>
      </c>
      <c r="I191" s="89">
        <f>G191*H191</f>
        <v>15230.893838543938</v>
      </c>
    </row>
  </sheetData>
  <mergeCells count="179">
    <mergeCell ref="A187:F188"/>
    <mergeCell ref="G187:I187"/>
    <mergeCell ref="A189:I189"/>
    <mergeCell ref="A190:F191"/>
    <mergeCell ref="A179:G179"/>
    <mergeCell ref="A181:I181"/>
    <mergeCell ref="B182:G182"/>
    <mergeCell ref="A183:G183"/>
    <mergeCell ref="A185:I185"/>
    <mergeCell ref="A186:I186"/>
    <mergeCell ref="B172:G172"/>
    <mergeCell ref="A173:G173"/>
    <mergeCell ref="A175:I175"/>
    <mergeCell ref="B176:G176"/>
    <mergeCell ref="B177:G177"/>
    <mergeCell ref="B178:G178"/>
    <mergeCell ref="B165:I165"/>
    <mergeCell ref="A166:G166"/>
    <mergeCell ref="A168:I168"/>
    <mergeCell ref="A169:I169"/>
    <mergeCell ref="B170:G170"/>
    <mergeCell ref="B171:G171"/>
    <mergeCell ref="A161:A162"/>
    <mergeCell ref="B161:E162"/>
    <mergeCell ref="H161:I161"/>
    <mergeCell ref="H162:I162"/>
    <mergeCell ref="A163:I163"/>
    <mergeCell ref="B164:I164"/>
    <mergeCell ref="A158:B158"/>
    <mergeCell ref="H158:I158"/>
    <mergeCell ref="A159:B159"/>
    <mergeCell ref="H159:I159"/>
    <mergeCell ref="A160:B160"/>
    <mergeCell ref="H160:I160"/>
    <mergeCell ref="A155:I155"/>
    <mergeCell ref="A156:B156"/>
    <mergeCell ref="D156:E156"/>
    <mergeCell ref="H156:I156"/>
    <mergeCell ref="A157:B157"/>
    <mergeCell ref="D157:E157"/>
    <mergeCell ref="H157:I157"/>
    <mergeCell ref="B149:G149"/>
    <mergeCell ref="B150:G150"/>
    <mergeCell ref="B151:G151"/>
    <mergeCell ref="A152:G152"/>
    <mergeCell ref="B153:I153"/>
    <mergeCell ref="B154:I154"/>
    <mergeCell ref="A141:B141"/>
    <mergeCell ref="A143:G143"/>
    <mergeCell ref="A145:I145"/>
    <mergeCell ref="B146:G146"/>
    <mergeCell ref="B147:G147"/>
    <mergeCell ref="B148:G148"/>
    <mergeCell ref="A133:G133"/>
    <mergeCell ref="B135:G135"/>
    <mergeCell ref="B136:G136"/>
    <mergeCell ref="A137:G137"/>
    <mergeCell ref="A139:E139"/>
    <mergeCell ref="A140:B140"/>
    <mergeCell ref="A127:B127"/>
    <mergeCell ref="A128:B128"/>
    <mergeCell ref="B129:I129"/>
    <mergeCell ref="B130:G130"/>
    <mergeCell ref="B131:G131"/>
    <mergeCell ref="B132:G132"/>
    <mergeCell ref="B120:G120"/>
    <mergeCell ref="B121:G121"/>
    <mergeCell ref="B122:G122"/>
    <mergeCell ref="A123:G123"/>
    <mergeCell ref="B124:I124"/>
    <mergeCell ref="A126:E126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3DF9D-C23F-4ADF-8436-66EF6BFCFF0A}">
  <dimension ref="A1:L191"/>
  <sheetViews>
    <sheetView view="pageBreakPreview" topLeftCell="A173" zoomScale="130" zoomScaleNormal="130" zoomScalePageLayoutView="130" workbookViewId="0">
      <selection activeCell="A10" sqref="A10:F10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K1" s="4"/>
    </row>
    <row r="2" spans="1:11" ht="22.5" customHeight="1" x14ac:dyDescent="0.25">
      <c r="A2" s="120" t="s">
        <v>1</v>
      </c>
      <c r="B2" s="120"/>
      <c r="C2" s="150" t="s">
        <v>227</v>
      </c>
      <c r="D2" s="150"/>
      <c r="E2" s="151" t="s">
        <v>2</v>
      </c>
      <c r="F2" s="151"/>
      <c r="G2" s="151"/>
      <c r="H2" s="151"/>
      <c r="I2" s="151"/>
    </row>
    <row r="3" spans="1:11" ht="11.25" customHeight="1" x14ac:dyDescent="0.25">
      <c r="A3" s="120" t="s">
        <v>3</v>
      </c>
      <c r="B3" s="12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9" t="s">
        <v>5</v>
      </c>
      <c r="B5" s="129"/>
      <c r="C5" s="129"/>
      <c r="D5" s="152" t="s">
        <v>221</v>
      </c>
      <c r="E5" s="152"/>
      <c r="F5" s="152"/>
      <c r="G5" s="153" t="str">
        <f>IF(D6="12x36","Regime de trabalho:","Quantidade de HORAS/MÊS")</f>
        <v>Regime de trabalho:</v>
      </c>
      <c r="H5" s="153"/>
      <c r="I5" s="154" t="str">
        <f>IF(D6="12x36",D6,5*D6)</f>
        <v>12X36</v>
      </c>
    </row>
    <row r="6" spans="1:11" ht="18.75" customHeight="1" x14ac:dyDescent="0.25">
      <c r="A6" s="129" t="str">
        <f>IF(D6="12x36","Regime de trabalho:","Regime de trabalho (horas semanais):")</f>
        <v>Regime de trabalho:</v>
      </c>
      <c r="B6" s="129"/>
      <c r="C6" s="129"/>
      <c r="D6" s="129" t="s">
        <v>222</v>
      </c>
      <c r="E6" s="129"/>
      <c r="F6" s="129"/>
      <c r="G6" s="153"/>
      <c r="H6" s="153"/>
      <c r="I6" s="154"/>
    </row>
    <row r="7" spans="1:11" ht="22.5" customHeight="1" x14ac:dyDescent="0.25">
      <c r="A7" s="129" t="s">
        <v>6</v>
      </c>
      <c r="B7" s="129"/>
      <c r="C7" s="129"/>
      <c r="D7" s="102" t="s">
        <v>223</v>
      </c>
      <c r="E7" s="102"/>
      <c r="F7" s="102"/>
      <c r="G7" s="148" t="s">
        <v>7</v>
      </c>
      <c r="H7" s="148"/>
      <c r="I7" s="149" t="s">
        <v>8</v>
      </c>
    </row>
    <row r="8" spans="1:11" ht="22.5" customHeight="1" x14ac:dyDescent="0.25">
      <c r="A8" s="129" t="s">
        <v>9</v>
      </c>
      <c r="B8" s="129"/>
      <c r="C8" s="129"/>
      <c r="D8" s="102" t="s">
        <v>17</v>
      </c>
      <c r="E8" s="102"/>
      <c r="F8" s="102"/>
      <c r="G8" s="148"/>
      <c r="H8" s="148"/>
      <c r="I8" s="149"/>
    </row>
    <row r="9" spans="1:11" ht="24.75" customHeight="1" x14ac:dyDescent="0.25">
      <c r="A9" s="129" t="s">
        <v>10</v>
      </c>
      <c r="B9" s="129"/>
      <c r="C9" s="129"/>
      <c r="D9" s="129" t="s">
        <v>233</v>
      </c>
      <c r="E9" s="129"/>
      <c r="F9" s="129"/>
      <c r="G9" s="148" t="s">
        <v>11</v>
      </c>
      <c r="H9" s="148"/>
      <c r="I9" s="9">
        <v>0.3</v>
      </c>
    </row>
    <row r="10" spans="1:11" ht="32.25" customHeight="1" x14ac:dyDescent="0.25">
      <c r="A10" s="145" t="s">
        <v>12</v>
      </c>
      <c r="B10" s="145"/>
      <c r="C10" s="145"/>
      <c r="D10" s="145"/>
      <c r="E10" s="145"/>
      <c r="F10" s="145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46" t="s">
        <v>14</v>
      </c>
      <c r="B11" s="146"/>
      <c r="C11" s="146"/>
      <c r="D11" s="146"/>
      <c r="E11" s="146"/>
      <c r="F11" s="146"/>
      <c r="G11" s="10" t="str">
        <f>D9</f>
        <v xml:space="preserve">Palmares do Sul </v>
      </c>
      <c r="H11" s="10" t="s">
        <v>15</v>
      </c>
      <c r="I11" s="13">
        <v>0.03</v>
      </c>
    </row>
    <row r="12" spans="1:11" ht="26.25" customHeight="1" x14ac:dyDescent="0.25">
      <c r="A12" s="131" t="s">
        <v>16</v>
      </c>
      <c r="B12" s="131"/>
      <c r="C12" s="131"/>
      <c r="D12" s="131"/>
      <c r="E12" s="131"/>
      <c r="F12" s="131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31" t="s">
        <v>19</v>
      </c>
      <c r="B13" s="131"/>
      <c r="C13" s="131"/>
      <c r="D13" s="131"/>
      <c r="E13" s="131"/>
      <c r="F13" s="131"/>
      <c r="G13" s="10"/>
      <c r="H13" s="10"/>
      <c r="I13" s="15">
        <v>15</v>
      </c>
    </row>
    <row r="14" spans="1:11" ht="15" customHeight="1" x14ac:dyDescent="0.25">
      <c r="A14" s="146" t="s">
        <v>20</v>
      </c>
      <c r="B14" s="146"/>
      <c r="C14" s="146"/>
      <c r="D14" s="146"/>
      <c r="E14" s="146"/>
      <c r="F14" s="146"/>
      <c r="G14" s="147" t="s">
        <v>17</v>
      </c>
      <c r="H14" s="10" t="s">
        <v>21</v>
      </c>
      <c r="I14" s="11">
        <v>5</v>
      </c>
    </row>
    <row r="15" spans="1:11" x14ac:dyDescent="0.25">
      <c r="A15" s="146"/>
      <c r="B15" s="146"/>
      <c r="C15" s="146"/>
      <c r="D15" s="146"/>
      <c r="E15" s="146"/>
      <c r="F15" s="146"/>
      <c r="G15" s="147"/>
      <c r="H15" s="10" t="s">
        <v>22</v>
      </c>
      <c r="I15" s="15">
        <f>I13</f>
        <v>15</v>
      </c>
    </row>
    <row r="16" spans="1:11" x14ac:dyDescent="0.25">
      <c r="A16" s="146"/>
      <c r="B16" s="146"/>
      <c r="C16" s="146"/>
      <c r="D16" s="146"/>
      <c r="E16" s="146"/>
      <c r="F16" s="146"/>
      <c r="G16" s="147"/>
      <c r="H16" s="10" t="s">
        <v>23</v>
      </c>
      <c r="I16" s="9">
        <v>0.06</v>
      </c>
    </row>
    <row r="17" spans="1:10" ht="11.25" customHeight="1" x14ac:dyDescent="0.25">
      <c r="A17" s="146" t="s">
        <v>179</v>
      </c>
      <c r="B17" s="146"/>
      <c r="C17" s="146"/>
      <c r="D17" s="146"/>
      <c r="E17" s="146"/>
      <c r="F17" s="146"/>
      <c r="G17" s="147" t="s">
        <v>17</v>
      </c>
      <c r="H17" s="10" t="s">
        <v>21</v>
      </c>
      <c r="I17" s="11">
        <v>30</v>
      </c>
    </row>
    <row r="18" spans="1:10" ht="11.25" customHeight="1" x14ac:dyDescent="0.25">
      <c r="A18" s="146"/>
      <c r="B18" s="146"/>
      <c r="C18" s="146"/>
      <c r="D18" s="146"/>
      <c r="E18" s="146"/>
      <c r="F18" s="146"/>
      <c r="G18" s="147"/>
      <c r="H18" s="10" t="s">
        <v>22</v>
      </c>
      <c r="I18" s="15">
        <v>15</v>
      </c>
    </row>
    <row r="19" spans="1:10" x14ac:dyDescent="0.25">
      <c r="A19" s="146"/>
      <c r="B19" s="146"/>
      <c r="C19" s="146"/>
      <c r="D19" s="146"/>
      <c r="E19" s="146"/>
      <c r="F19" s="146"/>
      <c r="G19" s="147"/>
      <c r="H19" s="10" t="s">
        <v>23</v>
      </c>
      <c r="I19" s="9">
        <v>0.2</v>
      </c>
    </row>
    <row r="20" spans="1:10" ht="11.25" customHeight="1" x14ac:dyDescent="0.25">
      <c r="A20" s="146" t="s">
        <v>25</v>
      </c>
      <c r="B20" s="146"/>
      <c r="C20" s="146"/>
      <c r="D20" s="146"/>
      <c r="E20" s="146"/>
      <c r="F20" s="146"/>
      <c r="G20" s="147" t="s">
        <v>17</v>
      </c>
      <c r="H20" s="10" t="s">
        <v>21</v>
      </c>
      <c r="I20" s="11" t="s">
        <v>8</v>
      </c>
    </row>
    <row r="21" spans="1:10" x14ac:dyDescent="0.25">
      <c r="A21" s="146"/>
      <c r="B21" s="146"/>
      <c r="C21" s="146"/>
      <c r="D21" s="146"/>
      <c r="E21" s="146"/>
      <c r="F21" s="146"/>
      <c r="G21" s="147"/>
      <c r="H21" s="10" t="s">
        <v>22</v>
      </c>
      <c r="I21" s="15" t="s">
        <v>8</v>
      </c>
    </row>
    <row r="22" spans="1:10" x14ac:dyDescent="0.25">
      <c r="A22" s="146"/>
      <c r="B22" s="146"/>
      <c r="C22" s="146"/>
      <c r="D22" s="146"/>
      <c r="E22" s="146"/>
      <c r="F22" s="146"/>
      <c r="G22" s="147"/>
      <c r="H22" s="10" t="s">
        <v>23</v>
      </c>
      <c r="I22" s="9" t="s">
        <v>8</v>
      </c>
    </row>
    <row r="23" spans="1:10" ht="36" customHeight="1" x14ac:dyDescent="0.25">
      <c r="A23" s="141" t="s">
        <v>205</v>
      </c>
      <c r="B23" s="141"/>
      <c r="C23" s="141"/>
      <c r="D23" s="141"/>
      <c r="E23" s="141"/>
      <c r="F23" s="141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46" t="s">
        <v>27</v>
      </c>
      <c r="B24" s="162"/>
      <c r="C24" s="162"/>
      <c r="D24" s="162"/>
      <c r="E24" s="162"/>
      <c r="F24" s="163"/>
      <c r="G24" s="16"/>
      <c r="H24" s="16" t="s">
        <v>28</v>
      </c>
      <c r="I24" s="18" t="s">
        <v>8</v>
      </c>
    </row>
    <row r="25" spans="1:10" ht="36" customHeight="1" x14ac:dyDescent="0.25">
      <c r="A25" s="146" t="s">
        <v>29</v>
      </c>
      <c r="B25" s="162"/>
      <c r="C25" s="162"/>
      <c r="D25" s="162"/>
      <c r="E25" s="162"/>
      <c r="F25" s="163"/>
      <c r="G25" s="10"/>
      <c r="H25" s="10" t="s">
        <v>18</v>
      </c>
      <c r="I25" s="11" t="s">
        <v>8</v>
      </c>
    </row>
    <row r="26" spans="1:10" ht="15" customHeight="1" x14ac:dyDescent="0.25">
      <c r="A26" s="141" t="s">
        <v>30</v>
      </c>
      <c r="B26" s="142"/>
      <c r="C26" s="142"/>
      <c r="D26" s="142"/>
      <c r="E26" s="142"/>
      <c r="F26" s="164"/>
      <c r="G26" s="16"/>
      <c r="H26" s="19" t="s">
        <v>31</v>
      </c>
      <c r="I26" s="20" t="s">
        <v>8</v>
      </c>
    </row>
    <row r="27" spans="1:10" ht="15" customHeight="1" x14ac:dyDescent="0.25">
      <c r="A27" s="145"/>
      <c r="B27" s="144"/>
      <c r="C27" s="144"/>
      <c r="D27" s="144"/>
      <c r="E27" s="144"/>
      <c r="F27" s="165"/>
      <c r="G27" s="16"/>
      <c r="H27" s="21" t="s">
        <v>32</v>
      </c>
      <c r="I27" s="9" t="s">
        <v>8</v>
      </c>
    </row>
    <row r="28" spans="1:10" ht="26.25" customHeight="1" x14ac:dyDescent="0.25">
      <c r="A28" s="146" t="s">
        <v>33</v>
      </c>
      <c r="B28" s="162"/>
      <c r="C28" s="162"/>
      <c r="D28" s="162"/>
      <c r="E28" s="162"/>
      <c r="F28" s="163"/>
      <c r="G28" s="16"/>
      <c r="H28" s="10" t="s">
        <v>31</v>
      </c>
      <c r="I28" s="20">
        <v>15</v>
      </c>
    </row>
    <row r="29" spans="1:10" ht="36.75" customHeight="1" x14ac:dyDescent="0.25">
      <c r="A29" s="131" t="s">
        <v>34</v>
      </c>
      <c r="B29" s="131"/>
      <c r="C29" s="131"/>
      <c r="D29" s="131"/>
      <c r="E29" s="131"/>
      <c r="F29" s="131"/>
      <c r="G29" s="10"/>
      <c r="H29" s="8" t="s">
        <v>28</v>
      </c>
      <c r="I29" s="9">
        <v>0.1</v>
      </c>
    </row>
    <row r="30" spans="1:10" ht="24.75" customHeight="1" x14ac:dyDescent="0.25">
      <c r="A30" s="120" t="s">
        <v>180</v>
      </c>
      <c r="B30" s="120"/>
      <c r="C30" s="120"/>
      <c r="D30" s="120"/>
      <c r="E30" s="120"/>
      <c r="F30" s="120"/>
      <c r="G30" s="147" t="s">
        <v>17</v>
      </c>
      <c r="H30" s="16" t="s">
        <v>181</v>
      </c>
      <c r="I30" s="71">
        <f>((60/52.5)*7)*15</f>
        <v>120</v>
      </c>
    </row>
    <row r="31" spans="1:10" ht="24.75" customHeight="1" x14ac:dyDescent="0.25">
      <c r="A31" s="120"/>
      <c r="B31" s="120"/>
      <c r="C31" s="120"/>
      <c r="D31" s="120"/>
      <c r="E31" s="120"/>
      <c r="F31" s="120"/>
      <c r="G31" s="147"/>
      <c r="H31" s="16" t="s">
        <v>182</v>
      </c>
      <c r="I31" s="16">
        <f>I10/H10*20%</f>
        <v>1.9140000000000001</v>
      </c>
    </row>
    <row r="32" spans="1:10" ht="29.25" customHeight="1" x14ac:dyDescent="0.25">
      <c r="A32" s="121" t="s">
        <v>183</v>
      </c>
      <c r="B32" s="121"/>
      <c r="C32" s="121"/>
      <c r="D32" s="121"/>
      <c r="E32" s="121"/>
      <c r="F32" s="121"/>
      <c r="G32" s="147" t="s">
        <v>17</v>
      </c>
      <c r="H32" s="10" t="s">
        <v>181</v>
      </c>
      <c r="I32" s="20">
        <f>((5+7+1)*15)-190.67</f>
        <v>4.3300000000000125</v>
      </c>
      <c r="J32" s="72"/>
    </row>
    <row r="33" spans="1:10" ht="30.75" customHeight="1" x14ac:dyDescent="0.25">
      <c r="A33" s="121"/>
      <c r="B33" s="121"/>
      <c r="C33" s="121"/>
      <c r="D33" s="121"/>
      <c r="E33" s="121"/>
      <c r="F33" s="121"/>
      <c r="G33" s="147"/>
      <c r="H33" s="10" t="s">
        <v>182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01" t="s">
        <v>35</v>
      </c>
      <c r="B35" s="101"/>
      <c r="C35" s="101"/>
      <c r="D35" s="101"/>
      <c r="E35" s="101"/>
      <c r="F35" s="101"/>
      <c r="G35" s="101"/>
      <c r="H35" s="101"/>
      <c r="I35" s="101"/>
    </row>
    <row r="36" spans="1:10" ht="33.75" customHeight="1" x14ac:dyDescent="0.25">
      <c r="A36" s="22" t="s">
        <v>36</v>
      </c>
      <c r="B36" s="126" t="s">
        <v>37</v>
      </c>
      <c r="C36" s="126"/>
      <c r="D36" s="126"/>
      <c r="E36" s="126"/>
      <c r="F36" s="126"/>
      <c r="G36" s="126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02" t="s">
        <v>40</v>
      </c>
      <c r="C37" s="102"/>
      <c r="D37" s="102"/>
      <c r="E37" s="102"/>
      <c r="F37" s="102"/>
      <c r="G37" s="102"/>
      <c r="H37" s="23">
        <f t="shared" ref="H37:H48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02" t="s">
        <v>184</v>
      </c>
      <c r="C38" s="102"/>
      <c r="D38" s="102"/>
      <c r="E38" s="102"/>
      <c r="F38" s="102"/>
      <c r="G38" s="102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02" t="s">
        <v>41</v>
      </c>
      <c r="C39" s="102"/>
      <c r="D39" s="102"/>
      <c r="E39" s="102"/>
      <c r="F39" s="102"/>
      <c r="G39" s="102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02" t="s">
        <v>42</v>
      </c>
      <c r="C40" s="102"/>
      <c r="D40" s="102"/>
      <c r="E40" s="102"/>
      <c r="F40" s="102"/>
      <c r="G40" s="102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02" t="s">
        <v>43</v>
      </c>
      <c r="C41" s="102"/>
      <c r="D41" s="102"/>
      <c r="E41" s="102"/>
      <c r="F41" s="102"/>
      <c r="G41" s="102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02" t="s">
        <v>44</v>
      </c>
      <c r="C42" s="102"/>
      <c r="D42" s="102"/>
      <c r="E42" s="102"/>
      <c r="F42" s="102"/>
      <c r="G42" s="102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02" t="s">
        <v>195</v>
      </c>
      <c r="C43" s="102"/>
      <c r="D43" s="102"/>
      <c r="E43" s="102"/>
      <c r="F43" s="102"/>
      <c r="G43" s="102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02" t="s">
        <v>45</v>
      </c>
      <c r="C44" s="102"/>
      <c r="D44" s="102"/>
      <c r="E44" s="102"/>
      <c r="F44" s="102"/>
      <c r="G44" s="102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02" t="s">
        <v>46</v>
      </c>
      <c r="C45" s="102"/>
      <c r="D45" s="102"/>
      <c r="E45" s="102"/>
      <c r="F45" s="102"/>
      <c r="G45" s="102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02" t="s">
        <v>185</v>
      </c>
      <c r="C46" s="102"/>
      <c r="D46" s="102"/>
      <c r="E46" s="102"/>
      <c r="F46" s="102"/>
      <c r="G46" s="102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59" t="s">
        <v>201</v>
      </c>
      <c r="C47" s="160"/>
      <c r="D47" s="160"/>
      <c r="E47" s="160"/>
      <c r="F47" s="160"/>
      <c r="G47" s="161"/>
      <c r="H47" s="23">
        <f t="shared" si="0"/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59" t="s">
        <v>202</v>
      </c>
      <c r="C48" s="160"/>
      <c r="D48" s="160"/>
      <c r="E48" s="160"/>
      <c r="F48" s="160"/>
      <c r="G48" s="161"/>
      <c r="H48" s="23">
        <f t="shared" si="0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02" t="s">
        <v>186</v>
      </c>
      <c r="C49" s="102"/>
      <c r="D49" s="102"/>
      <c r="E49" s="102"/>
      <c r="F49" s="102"/>
      <c r="G49" s="102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59" t="s">
        <v>203</v>
      </c>
      <c r="C50" s="160"/>
      <c r="D50" s="160"/>
      <c r="E50" s="160"/>
      <c r="F50" s="160"/>
      <c r="G50" s="161"/>
      <c r="H50" s="23">
        <f t="shared" ref="H50:H51" si="2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59" t="s">
        <v>204</v>
      </c>
      <c r="C51" s="160"/>
      <c r="D51" s="160"/>
      <c r="E51" s="160"/>
      <c r="F51" s="160"/>
      <c r="G51" s="161"/>
      <c r="H51" s="23">
        <f t="shared" si="2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02" t="s">
        <v>187</v>
      </c>
      <c r="C52" s="102"/>
      <c r="D52" s="102"/>
      <c r="E52" s="102"/>
      <c r="F52" s="102"/>
      <c r="G52" s="102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02" t="s">
        <v>188</v>
      </c>
      <c r="C53" s="102"/>
      <c r="D53" s="102"/>
      <c r="E53" s="102"/>
      <c r="F53" s="102"/>
      <c r="G53" s="102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02" t="s">
        <v>189</v>
      </c>
      <c r="C54" s="102"/>
      <c r="D54" s="102"/>
      <c r="E54" s="102"/>
      <c r="F54" s="102"/>
      <c r="G54" s="102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17" t="s">
        <v>49</v>
      </c>
      <c r="B55" s="117"/>
      <c r="C55" s="117"/>
      <c r="D55" s="117"/>
      <c r="E55" s="117"/>
      <c r="F55" s="117"/>
      <c r="G55" s="117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26" t="s">
        <v>51</v>
      </c>
      <c r="C57" s="126"/>
      <c r="D57" s="126"/>
      <c r="E57" s="126"/>
      <c r="F57" s="126"/>
      <c r="G57" s="126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02" t="s">
        <v>52</v>
      </c>
      <c r="C58" s="102"/>
      <c r="D58" s="102"/>
      <c r="E58" s="102"/>
      <c r="F58" s="102"/>
      <c r="G58" s="102"/>
      <c r="H58" s="23">
        <v>0.2</v>
      </c>
      <c r="I58" s="24">
        <f t="shared" ref="I58:I65" si="3">$I$55*H58</f>
        <v>663.4086198</v>
      </c>
    </row>
    <row r="59" spans="1:10" ht="15" customHeight="1" x14ac:dyDescent="0.25">
      <c r="A59" s="14">
        <v>2</v>
      </c>
      <c r="B59" s="102" t="s">
        <v>53</v>
      </c>
      <c r="C59" s="102"/>
      <c r="D59" s="102"/>
      <c r="E59" s="102"/>
      <c r="F59" s="102"/>
      <c r="G59" s="102"/>
      <c r="H59" s="23">
        <v>1.4999999999999999E-2</v>
      </c>
      <c r="I59" s="24">
        <f t="shared" si="3"/>
        <v>49.755646485</v>
      </c>
    </row>
    <row r="60" spans="1:10" ht="15" customHeight="1" x14ac:dyDescent="0.25">
      <c r="A60" s="14">
        <v>3</v>
      </c>
      <c r="B60" s="102" t="s">
        <v>54</v>
      </c>
      <c r="C60" s="102"/>
      <c r="D60" s="102"/>
      <c r="E60" s="102"/>
      <c r="F60" s="102"/>
      <c r="G60" s="102"/>
      <c r="H60" s="23">
        <v>0.01</v>
      </c>
      <c r="I60" s="24">
        <f t="shared" si="3"/>
        <v>33.17043099</v>
      </c>
    </row>
    <row r="61" spans="1:10" ht="15" customHeight="1" x14ac:dyDescent="0.25">
      <c r="A61" s="14">
        <v>4</v>
      </c>
      <c r="B61" s="102" t="s">
        <v>55</v>
      </c>
      <c r="C61" s="102"/>
      <c r="D61" s="102"/>
      <c r="E61" s="102"/>
      <c r="F61" s="102"/>
      <c r="G61" s="102"/>
      <c r="H61" s="23">
        <v>2E-3</v>
      </c>
      <c r="I61" s="24">
        <f t="shared" si="3"/>
        <v>6.6340861980000003</v>
      </c>
    </row>
    <row r="62" spans="1:10" ht="15" customHeight="1" x14ac:dyDescent="0.25">
      <c r="A62" s="14">
        <v>5</v>
      </c>
      <c r="B62" s="102" t="s">
        <v>56</v>
      </c>
      <c r="C62" s="102"/>
      <c r="D62" s="102"/>
      <c r="E62" s="102"/>
      <c r="F62" s="102"/>
      <c r="G62" s="102"/>
      <c r="H62" s="23">
        <v>2.5000000000000001E-2</v>
      </c>
      <c r="I62" s="24">
        <f t="shared" si="3"/>
        <v>82.926077475</v>
      </c>
    </row>
    <row r="63" spans="1:10" ht="15" customHeight="1" x14ac:dyDescent="0.25">
      <c r="A63" s="14">
        <v>6</v>
      </c>
      <c r="B63" s="102" t="s">
        <v>57</v>
      </c>
      <c r="C63" s="102"/>
      <c r="D63" s="102"/>
      <c r="E63" s="102"/>
      <c r="F63" s="102"/>
      <c r="G63" s="102"/>
      <c r="H63" s="23">
        <v>0.08</v>
      </c>
      <c r="I63" s="24">
        <f t="shared" si="3"/>
        <v>265.36344792</v>
      </c>
    </row>
    <row r="64" spans="1:10" ht="15" customHeight="1" x14ac:dyDescent="0.25">
      <c r="A64" s="14">
        <v>7</v>
      </c>
      <c r="B64" s="102" t="s">
        <v>58</v>
      </c>
      <c r="C64" s="102"/>
      <c r="D64" s="102"/>
      <c r="E64" s="102"/>
      <c r="F64" s="102"/>
      <c r="G64" s="102"/>
      <c r="H64" s="23">
        <v>0.03</v>
      </c>
      <c r="I64" s="24">
        <f t="shared" si="3"/>
        <v>99.51129297</v>
      </c>
    </row>
    <row r="65" spans="1:10" ht="15" customHeight="1" x14ac:dyDescent="0.25">
      <c r="A65" s="14">
        <v>8</v>
      </c>
      <c r="B65" s="102" t="s">
        <v>59</v>
      </c>
      <c r="C65" s="102"/>
      <c r="D65" s="102"/>
      <c r="E65" s="102"/>
      <c r="F65" s="102"/>
      <c r="G65" s="102"/>
      <c r="H65" s="23">
        <v>6.0000000000000001E-3</v>
      </c>
      <c r="I65" s="24">
        <f t="shared" si="3"/>
        <v>19.902258593999999</v>
      </c>
    </row>
    <row r="66" spans="1:10" s="28" customFormat="1" ht="15" customHeight="1" x14ac:dyDescent="0.25">
      <c r="A66" s="117" t="s">
        <v>60</v>
      </c>
      <c r="B66" s="117"/>
      <c r="C66" s="117"/>
      <c r="D66" s="117"/>
      <c r="E66" s="117"/>
      <c r="F66" s="117"/>
      <c r="G66" s="117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33" t="s">
        <v>61</v>
      </c>
      <c r="B67" s="133"/>
      <c r="C67" s="133"/>
      <c r="D67" s="133"/>
      <c r="E67" s="133"/>
      <c r="F67" s="133"/>
      <c r="G67" s="133"/>
      <c r="H67" s="133"/>
      <c r="I67" s="133"/>
    </row>
    <row r="68" spans="1:10" ht="30.75" customHeight="1" x14ac:dyDescent="0.25">
      <c r="A68" s="136" t="s">
        <v>62</v>
      </c>
      <c r="B68" s="136"/>
      <c r="C68" s="136"/>
      <c r="D68" s="136"/>
      <c r="E68" s="136"/>
      <c r="F68" s="136"/>
      <c r="G68" s="136"/>
      <c r="H68" s="136"/>
      <c r="I68" s="136"/>
    </row>
    <row r="69" spans="1:10" ht="33.75" customHeight="1" x14ac:dyDescent="0.25">
      <c r="A69" s="22" t="s">
        <v>63</v>
      </c>
      <c r="B69" s="126" t="s">
        <v>64</v>
      </c>
      <c r="C69" s="126"/>
      <c r="D69" s="126"/>
      <c r="E69" s="126"/>
      <c r="F69" s="126"/>
      <c r="G69" s="126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02" t="s">
        <v>65</v>
      </c>
      <c r="C70" s="102"/>
      <c r="D70" s="102"/>
      <c r="E70" s="102"/>
      <c r="F70" s="102"/>
      <c r="G70" s="102"/>
      <c r="H70" s="23">
        <v>0.119314</v>
      </c>
      <c r="I70" s="24">
        <f t="shared" ref="I70:I77" si="4">$I$55*H70</f>
        <v>395.76968031408603</v>
      </c>
    </row>
    <row r="71" spans="1:10" ht="15" customHeight="1" x14ac:dyDescent="0.25">
      <c r="A71" s="14">
        <v>2</v>
      </c>
      <c r="B71" s="102" t="s">
        <v>66</v>
      </c>
      <c r="C71" s="102"/>
      <c r="D71" s="102"/>
      <c r="E71" s="102"/>
      <c r="F71" s="102"/>
      <c r="G71" s="102"/>
      <c r="H71" s="23">
        <v>2.0479000000000001E-2</v>
      </c>
      <c r="I71" s="24">
        <f t="shared" si="4"/>
        <v>67.929725624420996</v>
      </c>
    </row>
    <row r="72" spans="1:10" ht="15" customHeight="1" x14ac:dyDescent="0.25">
      <c r="A72" s="14">
        <v>3</v>
      </c>
      <c r="B72" s="102" t="s">
        <v>67</v>
      </c>
      <c r="C72" s="102"/>
      <c r="D72" s="102"/>
      <c r="E72" s="102"/>
      <c r="F72" s="102"/>
      <c r="G72" s="102"/>
      <c r="H72" s="23">
        <v>1.2123E-2</v>
      </c>
      <c r="I72" s="24">
        <f t="shared" si="4"/>
        <v>40.212513489176999</v>
      </c>
    </row>
    <row r="73" spans="1:10" ht="15" customHeight="1" x14ac:dyDescent="0.25">
      <c r="A73" s="14">
        <v>4</v>
      </c>
      <c r="B73" s="102" t="s">
        <v>68</v>
      </c>
      <c r="C73" s="102"/>
      <c r="D73" s="102"/>
      <c r="E73" s="102"/>
      <c r="F73" s="102"/>
      <c r="G73" s="102"/>
      <c r="H73" s="23">
        <v>1.1436E-2</v>
      </c>
      <c r="I73" s="24">
        <f t="shared" si="4"/>
        <v>37.933704880164001</v>
      </c>
    </row>
    <row r="74" spans="1:10" ht="15" customHeight="1" x14ac:dyDescent="0.25">
      <c r="A74" s="14">
        <v>5</v>
      </c>
      <c r="B74" s="102" t="s">
        <v>69</v>
      </c>
      <c r="C74" s="102"/>
      <c r="D74" s="102"/>
      <c r="E74" s="102"/>
      <c r="F74" s="102"/>
      <c r="G74" s="102"/>
      <c r="H74" s="23">
        <v>1.74E-4</v>
      </c>
      <c r="I74" s="24">
        <f t="shared" si="4"/>
        <v>0.57716549922600002</v>
      </c>
    </row>
    <row r="75" spans="1:10" ht="15" customHeight="1" x14ac:dyDescent="0.25">
      <c r="A75" s="14">
        <v>6</v>
      </c>
      <c r="B75" s="102" t="s">
        <v>70</v>
      </c>
      <c r="C75" s="102"/>
      <c r="D75" s="102"/>
      <c r="E75" s="102"/>
      <c r="F75" s="102"/>
      <c r="G75" s="102"/>
      <c r="H75" s="23">
        <v>4.4200000000000001E-4</v>
      </c>
      <c r="I75" s="24">
        <f t="shared" si="4"/>
        <v>1.4661330497580001</v>
      </c>
    </row>
    <row r="76" spans="1:10" ht="15" customHeight="1" x14ac:dyDescent="0.25">
      <c r="A76" s="14">
        <v>7</v>
      </c>
      <c r="B76" s="102" t="s">
        <v>71</v>
      </c>
      <c r="C76" s="102"/>
      <c r="D76" s="102"/>
      <c r="E76" s="102"/>
      <c r="F76" s="102"/>
      <c r="G76" s="102"/>
      <c r="H76" s="23">
        <v>1.85E-4</v>
      </c>
      <c r="I76" s="24">
        <f t="shared" si="4"/>
        <v>0.61365297331500002</v>
      </c>
    </row>
    <row r="77" spans="1:10" ht="15" customHeight="1" x14ac:dyDescent="0.25">
      <c r="A77" s="14">
        <v>8</v>
      </c>
      <c r="B77" s="102" t="s">
        <v>72</v>
      </c>
      <c r="C77" s="102"/>
      <c r="D77" s="102"/>
      <c r="E77" s="102"/>
      <c r="F77" s="102"/>
      <c r="G77" s="102"/>
      <c r="H77" s="23">
        <v>9.0789999999999996E-2</v>
      </c>
      <c r="I77" s="24">
        <f t="shared" si="4"/>
        <v>301.15434295821001</v>
      </c>
    </row>
    <row r="78" spans="1:10" s="28" customFormat="1" ht="15" customHeight="1" x14ac:dyDescent="0.25">
      <c r="A78" s="117" t="s">
        <v>73</v>
      </c>
      <c r="B78" s="117"/>
      <c r="C78" s="117"/>
      <c r="D78" s="117"/>
      <c r="E78" s="117"/>
      <c r="F78" s="117"/>
      <c r="G78" s="117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18" t="s">
        <v>75</v>
      </c>
      <c r="C79" s="118"/>
      <c r="D79" s="118"/>
      <c r="E79" s="118"/>
      <c r="F79" s="118"/>
      <c r="G79" s="118"/>
      <c r="H79" s="118"/>
      <c r="I79" s="118"/>
    </row>
    <row r="80" spans="1:10" ht="15" customHeight="1" x14ac:dyDescent="0.25">
      <c r="A80" s="29" t="s">
        <v>76</v>
      </c>
      <c r="B80" s="135" t="s">
        <v>77</v>
      </c>
      <c r="C80" s="135"/>
      <c r="D80" s="135"/>
      <c r="E80" s="135"/>
      <c r="F80" s="135"/>
      <c r="G80" s="135"/>
      <c r="H80" s="135"/>
      <c r="I80" s="135"/>
    </row>
    <row r="81" spans="1:11" ht="33.75" customHeight="1" x14ac:dyDescent="0.25">
      <c r="A81" s="22" t="s">
        <v>78</v>
      </c>
      <c r="B81" s="126" t="s">
        <v>79</v>
      </c>
      <c r="C81" s="126"/>
      <c r="D81" s="126"/>
      <c r="E81" s="126"/>
      <c r="F81" s="126"/>
      <c r="G81" s="126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02" t="s">
        <v>80</v>
      </c>
      <c r="C82" s="102"/>
      <c r="D82" s="102"/>
      <c r="E82" s="102"/>
      <c r="F82" s="102"/>
      <c r="G82" s="102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02" t="s">
        <v>81</v>
      </c>
      <c r="C83" s="102"/>
      <c r="D83" s="102"/>
      <c r="E83" s="102"/>
      <c r="F83" s="102"/>
      <c r="G83" s="102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02" t="s">
        <v>82</v>
      </c>
      <c r="C84" s="102"/>
      <c r="D84" s="102"/>
      <c r="E84" s="102"/>
      <c r="F84" s="102"/>
      <c r="G84" s="102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17" t="s">
        <v>83</v>
      </c>
      <c r="B85" s="117"/>
      <c r="C85" s="117"/>
      <c r="D85" s="117"/>
      <c r="E85" s="117"/>
      <c r="F85" s="117"/>
      <c r="G85" s="117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26" t="s">
        <v>85</v>
      </c>
      <c r="C87" s="126"/>
      <c r="D87" s="126"/>
      <c r="E87" s="126"/>
      <c r="F87" s="126"/>
      <c r="G87" s="126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02" t="s">
        <v>86</v>
      </c>
      <c r="C88" s="102"/>
      <c r="D88" s="102"/>
      <c r="E88" s="102"/>
      <c r="F88" s="102"/>
      <c r="G88" s="102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17" t="s">
        <v>87</v>
      </c>
      <c r="B89" s="117"/>
      <c r="C89" s="117"/>
      <c r="D89" s="117"/>
      <c r="E89" s="117"/>
      <c r="F89" s="117"/>
      <c r="G89" s="117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4" t="s">
        <v>207</v>
      </c>
      <c r="B91" s="134"/>
      <c r="C91" s="134"/>
      <c r="D91" s="134"/>
      <c r="E91" s="134"/>
      <c r="F91" s="134"/>
      <c r="G91" s="134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26" t="s">
        <v>89</v>
      </c>
      <c r="C93" s="126"/>
      <c r="D93" s="126"/>
      <c r="E93" s="126"/>
      <c r="F93" s="126"/>
      <c r="G93" s="126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02" t="s">
        <v>24</v>
      </c>
      <c r="C94" s="102"/>
      <c r="D94" s="102"/>
      <c r="E94" s="102"/>
      <c r="F94" s="102"/>
      <c r="G94" s="102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02" t="s">
        <v>25</v>
      </c>
      <c r="C95" s="102"/>
      <c r="D95" s="102"/>
      <c r="E95" s="102"/>
      <c r="F95" s="102"/>
      <c r="G95" s="102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02" t="s">
        <v>90</v>
      </c>
      <c r="C96" s="102"/>
      <c r="D96" s="102"/>
      <c r="E96" s="102"/>
      <c r="F96" s="102"/>
      <c r="G96" s="102"/>
      <c r="H96" s="23">
        <f>I96/$I$55</f>
        <v>7.1376823554501548E-3</v>
      </c>
      <c r="I96" s="24">
        <f>I103</f>
        <v>23.676000000000002</v>
      </c>
    </row>
    <row r="97" spans="1:10" ht="15" customHeight="1" x14ac:dyDescent="0.25">
      <c r="A97" s="14">
        <v>4</v>
      </c>
      <c r="B97" s="102" t="s">
        <v>91</v>
      </c>
      <c r="C97" s="102"/>
      <c r="D97" s="102"/>
      <c r="E97" s="102"/>
      <c r="F97" s="102"/>
      <c r="G97" s="102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02" t="s">
        <v>92</v>
      </c>
      <c r="C98" s="102"/>
      <c r="D98" s="102"/>
      <c r="E98" s="102"/>
      <c r="F98" s="102"/>
      <c r="G98" s="102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17" t="s">
        <v>93</v>
      </c>
      <c r="B99" s="117"/>
      <c r="C99" s="117"/>
      <c r="D99" s="117"/>
      <c r="E99" s="117"/>
      <c r="F99" s="117"/>
      <c r="G99" s="117"/>
      <c r="H99" s="25">
        <f>SUM(H94:H98)</f>
        <v>0.18058282094091055</v>
      </c>
      <c r="I99" s="26">
        <f>SUM(I94:I98)</f>
        <v>599.00099999999998</v>
      </c>
      <c r="J99" s="34"/>
    </row>
    <row r="100" spans="1:10" ht="5.25" customHeight="1" x14ac:dyDescent="0.25">
      <c r="A100" s="29"/>
      <c r="B100" s="133"/>
      <c r="C100" s="133"/>
      <c r="D100" s="133"/>
      <c r="E100" s="133"/>
      <c r="F100" s="133"/>
      <c r="G100" s="133"/>
      <c r="H100" s="35"/>
      <c r="I100" s="36"/>
    </row>
    <row r="101" spans="1:10" ht="15" customHeight="1" x14ac:dyDescent="0.25">
      <c r="A101" s="119" t="s">
        <v>96</v>
      </c>
      <c r="B101" s="119"/>
      <c r="C101" s="119"/>
      <c r="D101" s="119"/>
      <c r="E101" s="119"/>
      <c r="F101" s="119"/>
      <c r="G101" s="119"/>
      <c r="H101" s="119"/>
      <c r="I101" s="119"/>
    </row>
    <row r="102" spans="1:10" ht="24" customHeight="1" x14ac:dyDescent="0.25">
      <c r="A102" s="131" t="s">
        <v>97</v>
      </c>
      <c r="B102" s="131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30">
        <f>IF(I14="Não aplicável",0,I14)</f>
        <v>5</v>
      </c>
      <c r="B103" s="130"/>
      <c r="C103" s="14">
        <f>IF(I15="Não aplicável",0,I15)</f>
        <v>15</v>
      </c>
      <c r="D103" s="14">
        <v>2</v>
      </c>
      <c r="E103" s="37">
        <f>A103*C103*D103</f>
        <v>150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23.676000000000002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19" t="s">
        <v>105</v>
      </c>
      <c r="B105" s="119"/>
      <c r="C105" s="119"/>
      <c r="D105" s="119"/>
      <c r="E105" s="119"/>
      <c r="F105" s="119"/>
      <c r="G105" s="119"/>
      <c r="H105" s="119"/>
      <c r="I105" s="119"/>
    </row>
    <row r="106" spans="1:10" ht="24" customHeight="1" x14ac:dyDescent="0.25">
      <c r="A106" s="131" t="s">
        <v>97</v>
      </c>
      <c r="B106" s="131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32">
        <f>IF(I20="Não aplicável",0,I20)</f>
        <v>0</v>
      </c>
      <c r="B107" s="132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19" t="s">
        <v>107</v>
      </c>
      <c r="B109" s="119"/>
      <c r="C109" s="119"/>
      <c r="D109" s="119"/>
      <c r="E109" s="119"/>
      <c r="F109" s="119"/>
      <c r="G109" s="119"/>
      <c r="H109" s="119"/>
      <c r="I109" s="119"/>
    </row>
    <row r="110" spans="1:10" ht="23.25" customHeight="1" x14ac:dyDescent="0.25">
      <c r="A110" s="131" t="s">
        <v>97</v>
      </c>
      <c r="B110" s="131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32">
        <f>IF(I17="Não aplicável",0,I17)</f>
        <v>30</v>
      </c>
      <c r="B111" s="132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00" t="s">
        <v>108</v>
      </c>
      <c r="B113" s="100"/>
      <c r="C113" s="100"/>
      <c r="D113" s="100"/>
      <c r="E113" s="100"/>
      <c r="F113" s="100"/>
      <c r="G113" s="100"/>
      <c r="H113" s="47">
        <f>H55+H91+H99</f>
        <v>1.9685048449409108</v>
      </c>
      <c r="I113" s="48">
        <f>I55+I91+I99</f>
        <v>6529.6154112593122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01" t="s">
        <v>109</v>
      </c>
      <c r="B115" s="101"/>
      <c r="C115" s="101"/>
      <c r="D115" s="101"/>
      <c r="E115" s="101"/>
      <c r="F115" s="101"/>
      <c r="G115" s="101"/>
      <c r="H115" s="101"/>
      <c r="I115" s="101"/>
    </row>
    <row r="116" spans="1:12" ht="33.75" customHeight="1" x14ac:dyDescent="0.25">
      <c r="A116" s="22" t="s">
        <v>36</v>
      </c>
      <c r="B116" s="126" t="s">
        <v>110</v>
      </c>
      <c r="C116" s="126"/>
      <c r="D116" s="126"/>
      <c r="E116" s="126"/>
      <c r="F116" s="126"/>
      <c r="G116" s="126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02" t="s">
        <v>111</v>
      </c>
      <c r="C117" s="102"/>
      <c r="D117" s="102"/>
      <c r="E117" s="102"/>
      <c r="F117" s="102"/>
      <c r="G117" s="102"/>
      <c r="H117" s="23">
        <f t="shared" ref="H117:H122" si="5">I117/$I$128</f>
        <v>0</v>
      </c>
      <c r="I117" s="24">
        <v>0</v>
      </c>
    </row>
    <row r="118" spans="1:12" ht="15" customHeight="1" x14ac:dyDescent="0.25">
      <c r="A118" s="14">
        <v>2</v>
      </c>
      <c r="B118" s="129" t="s">
        <v>112</v>
      </c>
      <c r="C118" s="129"/>
      <c r="D118" s="129"/>
      <c r="E118" s="129"/>
      <c r="F118" s="129"/>
      <c r="G118" s="129"/>
      <c r="H118" s="23">
        <f t="shared" si="5"/>
        <v>0.1</v>
      </c>
      <c r="I118" s="24">
        <f>IF(F126=10%,G126,0)</f>
        <v>650.59394112593134</v>
      </c>
    </row>
    <row r="119" spans="1:12" ht="15" customHeight="1" x14ac:dyDescent="0.25">
      <c r="A119" s="14">
        <v>3</v>
      </c>
      <c r="B119" s="102" t="s">
        <v>113</v>
      </c>
      <c r="C119" s="102"/>
      <c r="D119" s="102"/>
      <c r="E119" s="102"/>
      <c r="F119" s="102"/>
      <c r="G119" s="102"/>
      <c r="H119" s="23">
        <f t="shared" si="5"/>
        <v>0</v>
      </c>
      <c r="I119" s="24">
        <v>0</v>
      </c>
    </row>
    <row r="120" spans="1:12" ht="15" customHeight="1" x14ac:dyDescent="0.25">
      <c r="A120" s="14">
        <v>4</v>
      </c>
      <c r="B120" s="129" t="s">
        <v>114</v>
      </c>
      <c r="C120" s="129"/>
      <c r="D120" s="129"/>
      <c r="E120" s="129"/>
      <c r="F120" s="129"/>
      <c r="G120" s="129"/>
      <c r="H120" s="23">
        <f t="shared" si="5"/>
        <v>0</v>
      </c>
      <c r="I120" s="24">
        <f>IF(F126=20%,G126,0)</f>
        <v>0</v>
      </c>
    </row>
    <row r="121" spans="1:12" ht="15" customHeight="1" x14ac:dyDescent="0.25">
      <c r="A121" s="14">
        <v>5</v>
      </c>
      <c r="B121" s="102" t="s">
        <v>115</v>
      </c>
      <c r="C121" s="102"/>
      <c r="D121" s="102"/>
      <c r="E121" s="102"/>
      <c r="F121" s="102"/>
      <c r="G121" s="102"/>
      <c r="H121" s="23">
        <f t="shared" si="5"/>
        <v>0</v>
      </c>
      <c r="I121" s="24">
        <v>0</v>
      </c>
    </row>
    <row r="122" spans="1:12" ht="15" customHeight="1" x14ac:dyDescent="0.25">
      <c r="A122" s="14">
        <v>6</v>
      </c>
      <c r="B122" s="102" t="s">
        <v>116</v>
      </c>
      <c r="C122" s="102"/>
      <c r="D122" s="102"/>
      <c r="E122" s="102"/>
      <c r="F122" s="102"/>
      <c r="G122" s="102"/>
      <c r="H122" s="23">
        <f t="shared" si="5"/>
        <v>0</v>
      </c>
      <c r="I122" s="24">
        <v>0</v>
      </c>
    </row>
    <row r="123" spans="1:12" ht="15" customHeight="1" x14ac:dyDescent="0.25">
      <c r="A123" s="117" t="s">
        <v>117</v>
      </c>
      <c r="B123" s="117"/>
      <c r="C123" s="117"/>
      <c r="D123" s="117"/>
      <c r="E123" s="117"/>
      <c r="F123" s="117"/>
      <c r="G123" s="117"/>
      <c r="H123" s="25">
        <f>H117+H118+H119+H120+H121+H122</f>
        <v>0.1</v>
      </c>
      <c r="I123" s="54">
        <f>SUM(I117:I122)</f>
        <v>650.59394112593134</v>
      </c>
      <c r="J123" s="34"/>
    </row>
    <row r="124" spans="1:12" ht="30" customHeight="1" x14ac:dyDescent="0.25">
      <c r="B124" s="118" t="s">
        <v>118</v>
      </c>
      <c r="C124" s="118"/>
      <c r="D124" s="118"/>
      <c r="E124" s="118"/>
      <c r="F124" s="118"/>
      <c r="G124" s="118"/>
      <c r="H124" s="118"/>
      <c r="I124" s="118"/>
    </row>
    <row r="125" spans="1:12" ht="5.25" customHeight="1" x14ac:dyDescent="0.25"/>
    <row r="126" spans="1:12" ht="48.75" customHeight="1" x14ac:dyDescent="0.25">
      <c r="A126" s="127" t="s">
        <v>119</v>
      </c>
      <c r="B126" s="127"/>
      <c r="C126" s="127"/>
      <c r="D126" s="127"/>
      <c r="E126" s="127"/>
      <c r="F126" s="55">
        <f>I29</f>
        <v>0.1</v>
      </c>
      <c r="G126" s="56">
        <f>I128*F126</f>
        <v>650.59394112593134</v>
      </c>
      <c r="H126" s="57" t="s">
        <v>120</v>
      </c>
      <c r="I126" s="58">
        <f>I96</f>
        <v>23.676000000000002</v>
      </c>
    </row>
    <row r="127" spans="1:12" s="61" customFormat="1" ht="16.5" customHeight="1" x14ac:dyDescent="0.25">
      <c r="A127" s="124" t="s">
        <v>121</v>
      </c>
      <c r="B127" s="124"/>
      <c r="C127" s="57" t="s">
        <v>122</v>
      </c>
      <c r="D127" s="57" t="s">
        <v>123</v>
      </c>
      <c r="E127" s="57" t="s">
        <v>124</v>
      </c>
      <c r="F127" s="57" t="s">
        <v>125</v>
      </c>
      <c r="G127" s="57" t="s">
        <v>126</v>
      </c>
      <c r="H127" s="57" t="s">
        <v>127</v>
      </c>
      <c r="I127" s="59" t="s">
        <v>128</v>
      </c>
      <c r="J127" s="60"/>
    </row>
    <row r="128" spans="1:12" ht="16.5" customHeight="1" x14ac:dyDescent="0.25">
      <c r="A128" s="125">
        <f>I55</f>
        <v>3317.043099</v>
      </c>
      <c r="B128" s="125"/>
      <c r="C128" s="62">
        <f>I66</f>
        <v>1220.6718604319997</v>
      </c>
      <c r="D128" s="62">
        <f>I78</f>
        <v>845.65691878835707</v>
      </c>
      <c r="E128" s="62">
        <f>I85</f>
        <v>236.04078692484001</v>
      </c>
      <c r="F128" s="62">
        <f>I89</f>
        <v>311.20174611411545</v>
      </c>
      <c r="G128" s="62">
        <f>I99</f>
        <v>599.00099999999998</v>
      </c>
      <c r="H128" s="62">
        <f>A128+C128+D128+E128+F128+G128</f>
        <v>6529.6154112593131</v>
      </c>
      <c r="I128" s="62">
        <f>H128-I126</f>
        <v>6505.9394112593127</v>
      </c>
      <c r="J128" s="34"/>
    </row>
    <row r="129" spans="1:12" ht="4.5" customHeight="1" x14ac:dyDescent="0.25">
      <c r="A129" s="29"/>
      <c r="B129" s="128"/>
      <c r="C129" s="128"/>
      <c r="D129" s="128"/>
      <c r="E129" s="128"/>
      <c r="F129" s="128"/>
      <c r="G129" s="128"/>
      <c r="H129" s="128"/>
      <c r="I129" s="128"/>
    </row>
    <row r="130" spans="1:12" ht="33.75" customHeight="1" x14ac:dyDescent="0.25">
      <c r="A130" s="22" t="s">
        <v>50</v>
      </c>
      <c r="B130" s="126" t="s">
        <v>129</v>
      </c>
      <c r="C130" s="126"/>
      <c r="D130" s="126"/>
      <c r="E130" s="126"/>
      <c r="F130" s="126"/>
      <c r="G130" s="126"/>
      <c r="H130" s="22" t="s">
        <v>38</v>
      </c>
      <c r="I130" s="22" t="s">
        <v>39</v>
      </c>
    </row>
    <row r="131" spans="1:12" ht="15" customHeight="1" x14ac:dyDescent="0.25">
      <c r="A131" s="14">
        <v>1</v>
      </c>
      <c r="B131" s="102" t="s">
        <v>130</v>
      </c>
      <c r="C131" s="102"/>
      <c r="D131" s="102"/>
      <c r="E131" s="102"/>
      <c r="F131" s="102"/>
      <c r="G131" s="102"/>
      <c r="H131" s="23">
        <f>I131/$I$141</f>
        <v>1.5370570440133203E-2</v>
      </c>
      <c r="I131" s="24">
        <v>100</v>
      </c>
    </row>
    <row r="132" spans="1:12" ht="15" customHeight="1" x14ac:dyDescent="0.25">
      <c r="A132" s="14">
        <v>2</v>
      </c>
      <c r="B132" s="102" t="s">
        <v>131</v>
      </c>
      <c r="C132" s="102"/>
      <c r="D132" s="102"/>
      <c r="E132" s="102"/>
      <c r="F132" s="102"/>
      <c r="G132" s="102"/>
      <c r="H132" s="23">
        <f>I132/$I$141</f>
        <v>7.6852852200666013E-3</v>
      </c>
      <c r="I132" s="24">
        <v>50</v>
      </c>
    </row>
    <row r="133" spans="1:12" ht="33" customHeight="1" x14ac:dyDescent="0.25">
      <c r="A133" s="117" t="s">
        <v>198</v>
      </c>
      <c r="B133" s="117"/>
      <c r="C133" s="117"/>
      <c r="D133" s="117"/>
      <c r="E133" s="117"/>
      <c r="F133" s="117"/>
      <c r="G133" s="117"/>
      <c r="H133" s="25">
        <f>H131+H132</f>
        <v>2.3055855660199805E-2</v>
      </c>
      <c r="I133" s="26">
        <f>SUM(I131:I132)</f>
        <v>150</v>
      </c>
    </row>
    <row r="134" spans="1:12" ht="4.5" customHeight="1" x14ac:dyDescent="0.25"/>
    <row r="135" spans="1:12" ht="33.75" customHeight="1" x14ac:dyDescent="0.25">
      <c r="A135" s="22" t="s">
        <v>63</v>
      </c>
      <c r="B135" s="126" t="s">
        <v>132</v>
      </c>
      <c r="C135" s="126"/>
      <c r="D135" s="126"/>
      <c r="E135" s="126"/>
      <c r="F135" s="126"/>
      <c r="G135" s="126"/>
      <c r="H135" s="22" t="s">
        <v>38</v>
      </c>
      <c r="I135" s="22" t="s">
        <v>39</v>
      </c>
    </row>
    <row r="136" spans="1:12" ht="15" customHeight="1" x14ac:dyDescent="0.25">
      <c r="A136" s="14">
        <v>1</v>
      </c>
      <c r="B136" s="102" t="s">
        <v>132</v>
      </c>
      <c r="C136" s="102"/>
      <c r="D136" s="102"/>
      <c r="E136" s="102"/>
      <c r="F136" s="102"/>
      <c r="G136" s="102"/>
      <c r="H136" s="23">
        <f>I136/I141</f>
        <v>0.1569441443398002</v>
      </c>
      <c r="I136" s="24">
        <f>G139-I133</f>
        <v>1021.0690940266763</v>
      </c>
    </row>
    <row r="137" spans="1:12" ht="34.15" customHeight="1" x14ac:dyDescent="0.25">
      <c r="A137" s="117" t="s">
        <v>197</v>
      </c>
      <c r="B137" s="117"/>
      <c r="C137" s="117"/>
      <c r="D137" s="117"/>
      <c r="E137" s="117"/>
      <c r="F137" s="117"/>
      <c r="G137" s="117"/>
      <c r="H137" s="25">
        <f>H136</f>
        <v>0.1569441443398002</v>
      </c>
      <c r="I137" s="26">
        <f>I136</f>
        <v>1021.0690940266763</v>
      </c>
      <c r="J137" s="34"/>
      <c r="K137" s="34"/>
      <c r="L137" s="2"/>
    </row>
    <row r="138" spans="1:12" ht="4.5" customHeight="1" x14ac:dyDescent="0.25">
      <c r="A138" s="28"/>
      <c r="B138" s="28"/>
      <c r="C138" s="28"/>
      <c r="D138" s="28"/>
      <c r="E138" s="28"/>
      <c r="F138" s="28"/>
      <c r="G138" s="28"/>
      <c r="H138" s="35"/>
      <c r="I138" s="36"/>
    </row>
    <row r="139" spans="1:12" ht="39" customHeight="1" x14ac:dyDescent="0.25">
      <c r="A139" s="123" t="s">
        <v>133</v>
      </c>
      <c r="B139" s="123"/>
      <c r="C139" s="123"/>
      <c r="D139" s="123"/>
      <c r="E139" s="123"/>
      <c r="F139" s="55">
        <v>0.18</v>
      </c>
      <c r="G139" s="56">
        <f>I141*F139</f>
        <v>1171.0690940266763</v>
      </c>
      <c r="H139" s="57" t="s">
        <v>120</v>
      </c>
      <c r="I139" s="58">
        <f>I96</f>
        <v>23.676000000000002</v>
      </c>
      <c r="L139" s="2"/>
    </row>
    <row r="140" spans="1:12" s="61" customFormat="1" ht="16.5" customHeight="1" x14ac:dyDescent="0.25">
      <c r="A140" s="124" t="s">
        <v>121</v>
      </c>
      <c r="B140" s="124"/>
      <c r="C140" s="57" t="s">
        <v>122</v>
      </c>
      <c r="D140" s="57" t="s">
        <v>123</v>
      </c>
      <c r="E140" s="57" t="s">
        <v>124</v>
      </c>
      <c r="F140" s="57" t="s">
        <v>125</v>
      </c>
      <c r="G140" s="57" t="s">
        <v>126</v>
      </c>
      <c r="H140" s="57" t="s">
        <v>127</v>
      </c>
      <c r="I140" s="59" t="s">
        <v>128</v>
      </c>
      <c r="J140" s="60"/>
      <c r="L140" s="60"/>
    </row>
    <row r="141" spans="1:12" ht="16.5" customHeight="1" x14ac:dyDescent="0.25">
      <c r="A141" s="125">
        <f>I55</f>
        <v>3317.043099</v>
      </c>
      <c r="B141" s="125"/>
      <c r="C141" s="62">
        <f>I66</f>
        <v>1220.6718604319997</v>
      </c>
      <c r="D141" s="62">
        <f>I78</f>
        <v>845.65691878835707</v>
      </c>
      <c r="E141" s="62">
        <f>I85</f>
        <v>236.04078692484001</v>
      </c>
      <c r="F141" s="62">
        <f>I89</f>
        <v>311.20174611411545</v>
      </c>
      <c r="G141" s="62">
        <f>I99</f>
        <v>599.00099999999998</v>
      </c>
      <c r="H141" s="62">
        <f>A141+C141+D141+E141+F141+G141</f>
        <v>6529.6154112593131</v>
      </c>
      <c r="I141" s="62">
        <f>H141-I139</f>
        <v>6505.9394112593127</v>
      </c>
      <c r="J141" s="34"/>
      <c r="L141" s="2"/>
    </row>
    <row r="142" spans="1:12" ht="4.5" customHeight="1" x14ac:dyDescent="0.25"/>
    <row r="143" spans="1:12" ht="12" customHeight="1" x14ac:dyDescent="0.25">
      <c r="A143" s="100" t="s">
        <v>134</v>
      </c>
      <c r="B143" s="100"/>
      <c r="C143" s="100"/>
      <c r="D143" s="100"/>
      <c r="E143" s="100"/>
      <c r="F143" s="100"/>
      <c r="G143" s="100"/>
      <c r="H143" s="47">
        <f>H123+H133+H137</f>
        <v>0.28000000000000003</v>
      </c>
      <c r="I143" s="48">
        <f>I123+I133+I137</f>
        <v>1821.6630351526078</v>
      </c>
    </row>
    <row r="144" spans="1:12" ht="4.5" customHeight="1" x14ac:dyDescent="0.25"/>
    <row r="145" spans="1:10" ht="11.25" customHeight="1" x14ac:dyDescent="0.25">
      <c r="A145" s="101" t="s">
        <v>135</v>
      </c>
      <c r="B145" s="101"/>
      <c r="C145" s="101"/>
      <c r="D145" s="101"/>
      <c r="E145" s="101"/>
      <c r="F145" s="101"/>
      <c r="G145" s="101"/>
      <c r="H145" s="101"/>
      <c r="I145" s="101"/>
    </row>
    <row r="146" spans="1:10" ht="33.75" customHeight="1" x14ac:dyDescent="0.25">
      <c r="A146" s="22" t="s">
        <v>36</v>
      </c>
      <c r="B146" s="126" t="s">
        <v>136</v>
      </c>
      <c r="C146" s="126"/>
      <c r="D146" s="126"/>
      <c r="E146" s="126"/>
      <c r="F146" s="126"/>
      <c r="G146" s="126"/>
      <c r="H146" s="22" t="s">
        <v>38</v>
      </c>
      <c r="I146" s="22" t="s">
        <v>39</v>
      </c>
    </row>
    <row r="147" spans="1:10" ht="15" customHeight="1" x14ac:dyDescent="0.25">
      <c r="A147" s="14">
        <v>1</v>
      </c>
      <c r="B147" s="102" t="s">
        <v>137</v>
      </c>
      <c r="C147" s="102"/>
      <c r="D147" s="102"/>
      <c r="E147" s="102"/>
      <c r="F147" s="102"/>
      <c r="G147" s="102"/>
      <c r="H147" s="23">
        <f>I147/$I$113</f>
        <v>8.905624839255704E-3</v>
      </c>
      <c r="I147" s="24">
        <f>($D$157/$E$159)*H157</f>
        <v>58.150305197297776</v>
      </c>
    </row>
    <row r="148" spans="1:10" ht="15" customHeight="1" x14ac:dyDescent="0.25">
      <c r="A148" s="14">
        <v>2</v>
      </c>
      <c r="B148" s="102" t="s">
        <v>138</v>
      </c>
      <c r="C148" s="102"/>
      <c r="D148" s="102"/>
      <c r="E148" s="102"/>
      <c r="F148" s="102"/>
      <c r="G148" s="102"/>
      <c r="H148" s="23">
        <f>I148/$I$113</f>
        <v>4.1102883873487865E-2</v>
      </c>
      <c r="I148" s="24">
        <f>($D$157/$E$159)*H158</f>
        <v>268.38602398752823</v>
      </c>
    </row>
    <row r="149" spans="1:10" ht="15" customHeight="1" x14ac:dyDescent="0.25">
      <c r="A149" s="14">
        <v>3</v>
      </c>
      <c r="B149" s="102" t="s">
        <v>14</v>
      </c>
      <c r="C149" s="102"/>
      <c r="D149" s="102"/>
      <c r="E149" s="102"/>
      <c r="F149" s="102"/>
      <c r="G149" s="102"/>
      <c r="H149" s="23">
        <f>I149/$I$113</f>
        <v>4.1102883873487865E-2</v>
      </c>
      <c r="I149" s="24">
        <f>($D$157/$E$159)*H159</f>
        <v>268.38602398752823</v>
      </c>
    </row>
    <row r="150" spans="1:10" ht="15" customHeight="1" x14ac:dyDescent="0.25">
      <c r="A150" s="14">
        <v>4</v>
      </c>
      <c r="B150" s="102" t="s">
        <v>139</v>
      </c>
      <c r="C150" s="102"/>
      <c r="D150" s="102"/>
      <c r="E150" s="102"/>
      <c r="F150" s="102"/>
      <c r="G150" s="102"/>
      <c r="H150" s="23">
        <f>I150/$I$113</f>
        <v>0</v>
      </c>
      <c r="I150" s="24">
        <f>($D$157/$E$159)*H160</f>
        <v>0</v>
      </c>
    </row>
    <row r="151" spans="1:10" ht="15" customHeight="1" x14ac:dyDescent="0.25">
      <c r="A151" s="14">
        <v>5</v>
      </c>
      <c r="B151" s="102" t="s">
        <v>140</v>
      </c>
      <c r="C151" s="102"/>
      <c r="D151" s="102"/>
      <c r="E151" s="102"/>
      <c r="F151" s="102"/>
      <c r="G151" s="102"/>
      <c r="H151" s="23">
        <f>I151/$I$113</f>
        <v>0</v>
      </c>
      <c r="I151" s="24">
        <f>($D$157/$E$159)*H161</f>
        <v>0</v>
      </c>
    </row>
    <row r="152" spans="1:10" ht="15" customHeight="1" x14ac:dyDescent="0.25">
      <c r="A152" s="117" t="s">
        <v>141</v>
      </c>
      <c r="B152" s="117"/>
      <c r="C152" s="117"/>
      <c r="D152" s="117"/>
      <c r="E152" s="117"/>
      <c r="F152" s="117"/>
      <c r="G152" s="117"/>
      <c r="H152" s="25">
        <f>H147+H148+H149+H150+H151</f>
        <v>9.1111392586231438E-2</v>
      </c>
      <c r="I152" s="26">
        <f>SUM(I147:I151)</f>
        <v>594.92235317235418</v>
      </c>
    </row>
    <row r="153" spans="1:10" ht="11.25" customHeight="1" x14ac:dyDescent="0.25">
      <c r="A153" s="29" t="s">
        <v>142</v>
      </c>
      <c r="B153" s="118" t="s">
        <v>143</v>
      </c>
      <c r="C153" s="118"/>
      <c r="D153" s="118"/>
      <c r="E153" s="118"/>
      <c r="F153" s="118"/>
      <c r="G153" s="118"/>
      <c r="H153" s="118"/>
      <c r="I153" s="118"/>
    </row>
    <row r="154" spans="1:10" ht="20.25" customHeight="1" x14ac:dyDescent="0.25">
      <c r="A154" s="29" t="s">
        <v>144</v>
      </c>
      <c r="B154" s="111" t="s">
        <v>145</v>
      </c>
      <c r="C154" s="111"/>
      <c r="D154" s="111"/>
      <c r="E154" s="111"/>
      <c r="F154" s="111"/>
      <c r="G154" s="111"/>
      <c r="H154" s="111"/>
      <c r="I154" s="111"/>
    </row>
    <row r="155" spans="1:10" ht="13.5" customHeight="1" x14ac:dyDescent="0.25">
      <c r="A155" s="119" t="s">
        <v>146</v>
      </c>
      <c r="B155" s="119"/>
      <c r="C155" s="119"/>
      <c r="D155" s="119"/>
      <c r="E155" s="119"/>
      <c r="F155" s="119"/>
      <c r="G155" s="119"/>
      <c r="H155" s="119"/>
      <c r="I155" s="119"/>
    </row>
    <row r="156" spans="1:10" ht="13.5" customHeight="1" x14ac:dyDescent="0.25">
      <c r="A156" s="120" t="s">
        <v>147</v>
      </c>
      <c r="B156" s="120"/>
      <c r="C156" s="3" t="s">
        <v>148</v>
      </c>
      <c r="D156" s="121" t="s">
        <v>149</v>
      </c>
      <c r="E156" s="121"/>
      <c r="F156" s="3" t="s">
        <v>150</v>
      </c>
      <c r="G156" s="3" t="s">
        <v>151</v>
      </c>
      <c r="H156" s="122" t="s">
        <v>152</v>
      </c>
      <c r="I156" s="122"/>
    </row>
    <row r="157" spans="1:10" ht="13.5" customHeight="1" x14ac:dyDescent="0.25">
      <c r="A157" s="114">
        <f>I113</f>
        <v>6529.6154112593122</v>
      </c>
      <c r="B157" s="114"/>
      <c r="C157" s="24">
        <f>I143</f>
        <v>1821.6630351526078</v>
      </c>
      <c r="D157" s="115">
        <f>A157+C157</f>
        <v>8351.2784464119195</v>
      </c>
      <c r="E157" s="115"/>
      <c r="F157" s="14" t="s">
        <v>137</v>
      </c>
      <c r="G157" s="43">
        <v>1.6500000000000001E-2</v>
      </c>
      <c r="H157" s="108">
        <v>6.4999999999999997E-3</v>
      </c>
      <c r="I157" s="108"/>
      <c r="J157" s="34"/>
    </row>
    <row r="158" spans="1:10" ht="13.5" customHeight="1" x14ac:dyDescent="0.25">
      <c r="A158" s="158" t="s">
        <v>153</v>
      </c>
      <c r="B158" s="158"/>
      <c r="C158" s="14">
        <v>1</v>
      </c>
      <c r="D158" s="63">
        <f>G162/1</f>
        <v>0.1225</v>
      </c>
      <c r="E158" s="64">
        <f>C158-D158</f>
        <v>0.87749999999999995</v>
      </c>
      <c r="F158" s="14" t="s">
        <v>138</v>
      </c>
      <c r="G158" s="43">
        <v>7.5999999999999998E-2</v>
      </c>
      <c r="H158" s="108">
        <v>0.03</v>
      </c>
      <c r="I158" s="108"/>
    </row>
    <row r="159" spans="1:10" ht="13.5" customHeight="1" x14ac:dyDescent="0.25">
      <c r="A159" s="116" t="s">
        <v>154</v>
      </c>
      <c r="B159" s="116"/>
      <c r="C159" s="14">
        <v>1</v>
      </c>
      <c r="D159" s="63">
        <f>H162</f>
        <v>6.6500000000000004E-2</v>
      </c>
      <c r="E159" s="65">
        <f>C159-D159</f>
        <v>0.9335</v>
      </c>
      <c r="F159" s="14" t="s">
        <v>14</v>
      </c>
      <c r="G159" s="43">
        <f>I11</f>
        <v>0.03</v>
      </c>
      <c r="H159" s="108">
        <f>I11</f>
        <v>0.03</v>
      </c>
      <c r="I159" s="108"/>
    </row>
    <row r="160" spans="1:10" ht="13.5" customHeight="1" x14ac:dyDescent="0.25">
      <c r="A160" s="116" t="s">
        <v>155</v>
      </c>
      <c r="B160" s="116"/>
      <c r="C160" s="14">
        <v>1</v>
      </c>
      <c r="D160" s="66">
        <v>0.09</v>
      </c>
      <c r="E160" s="67">
        <f>C160-D160</f>
        <v>0.91</v>
      </c>
      <c r="F160" s="14" t="s">
        <v>156</v>
      </c>
      <c r="G160" s="43">
        <v>0</v>
      </c>
      <c r="H160" s="108">
        <v>0</v>
      </c>
      <c r="I160" s="108"/>
    </row>
    <row r="161" spans="1:10" ht="13.5" customHeight="1" thickBot="1" x14ac:dyDescent="0.3">
      <c r="A161" s="156" t="s">
        <v>157</v>
      </c>
      <c r="B161" s="156" t="s">
        <v>158</v>
      </c>
      <c r="C161" s="156"/>
      <c r="D161" s="156"/>
      <c r="E161" s="156"/>
      <c r="F161" s="12" t="s">
        <v>159</v>
      </c>
      <c r="G161" s="43">
        <v>0</v>
      </c>
      <c r="H161" s="108">
        <v>0</v>
      </c>
      <c r="I161" s="108"/>
    </row>
    <row r="162" spans="1:10" ht="18" customHeight="1" thickBot="1" x14ac:dyDescent="0.3">
      <c r="A162" s="156"/>
      <c r="B162" s="156"/>
      <c r="C162" s="156"/>
      <c r="D162" s="156"/>
      <c r="E162" s="156"/>
      <c r="F162" s="3" t="s">
        <v>160</v>
      </c>
      <c r="G162" s="68">
        <f>SUM(G157:G161)</f>
        <v>0.1225</v>
      </c>
      <c r="H162" s="109">
        <f>SUM(H157:I161)</f>
        <v>6.6500000000000004E-2</v>
      </c>
      <c r="I162" s="109"/>
    </row>
    <row r="163" spans="1:10" ht="59.25" customHeight="1" thickBot="1" x14ac:dyDescent="0.3">
      <c r="A163" s="157" t="s">
        <v>161</v>
      </c>
      <c r="B163" s="157"/>
      <c r="C163" s="157"/>
      <c r="D163" s="157"/>
      <c r="E163" s="157"/>
      <c r="F163" s="157"/>
      <c r="G163" s="157"/>
      <c r="H163" s="157"/>
      <c r="I163" s="157"/>
    </row>
    <row r="164" spans="1:10" ht="13.5" customHeight="1" x14ac:dyDescent="0.25">
      <c r="A164" s="29" t="s">
        <v>162</v>
      </c>
      <c r="B164" s="111" t="s">
        <v>163</v>
      </c>
      <c r="C164" s="111"/>
      <c r="D164" s="111"/>
      <c r="E164" s="111"/>
      <c r="F164" s="111"/>
      <c r="G164" s="111"/>
      <c r="H164" s="111"/>
      <c r="I164" s="111"/>
    </row>
    <row r="165" spans="1:10" ht="4.5" customHeight="1" x14ac:dyDescent="0.25">
      <c r="A165" s="69"/>
      <c r="B165" s="112"/>
      <c r="C165" s="112"/>
      <c r="D165" s="112"/>
      <c r="E165" s="112"/>
      <c r="F165" s="112"/>
      <c r="G165" s="112"/>
      <c r="H165" s="112"/>
      <c r="I165" s="112"/>
    </row>
    <row r="166" spans="1:10" ht="12" customHeight="1" x14ac:dyDescent="0.25">
      <c r="A166" s="100" t="s">
        <v>164</v>
      </c>
      <c r="B166" s="100"/>
      <c r="C166" s="100"/>
      <c r="D166" s="100"/>
      <c r="E166" s="100"/>
      <c r="F166" s="100"/>
      <c r="G166" s="100"/>
      <c r="H166" s="47">
        <f>H152</f>
        <v>9.1111392586231438E-2</v>
      </c>
      <c r="I166" s="48">
        <f>I152</f>
        <v>594.92235317235418</v>
      </c>
    </row>
    <row r="167" spans="1:10" ht="4.5" customHeight="1" x14ac:dyDescent="0.25"/>
    <row r="168" spans="1:10" ht="11.25" customHeight="1" x14ac:dyDescent="0.25">
      <c r="A168" s="113" t="s">
        <v>165</v>
      </c>
      <c r="B168" s="113"/>
      <c r="C168" s="113"/>
      <c r="D168" s="113"/>
      <c r="E168" s="113"/>
      <c r="F168" s="113"/>
      <c r="G168" s="113"/>
      <c r="H168" s="113"/>
      <c r="I168" s="113"/>
    </row>
    <row r="169" spans="1:10" ht="11.25" customHeight="1" x14ac:dyDescent="0.25">
      <c r="A169" s="101" t="s">
        <v>35</v>
      </c>
      <c r="B169" s="101"/>
      <c r="C169" s="101"/>
      <c r="D169" s="101"/>
      <c r="E169" s="101"/>
      <c r="F169" s="101"/>
      <c r="G169" s="101"/>
      <c r="H169" s="101"/>
      <c r="I169" s="101"/>
    </row>
    <row r="170" spans="1:10" ht="15" customHeight="1" x14ac:dyDescent="0.25">
      <c r="A170" s="14">
        <v>1</v>
      </c>
      <c r="B170" s="102" t="s">
        <v>166</v>
      </c>
      <c r="C170" s="102"/>
      <c r="D170" s="102"/>
      <c r="E170" s="102"/>
      <c r="F170" s="102"/>
      <c r="G170" s="102"/>
      <c r="H170" s="23">
        <f>I170/$G$191</f>
        <v>0.3707767323034088</v>
      </c>
      <c r="I170" s="70">
        <f>I55</f>
        <v>3317.043099</v>
      </c>
    </row>
    <row r="171" spans="1:10" ht="15" customHeight="1" x14ac:dyDescent="0.25">
      <c r="A171" s="14">
        <v>2</v>
      </c>
      <c r="B171" s="102" t="s">
        <v>167</v>
      </c>
      <c r="C171" s="102"/>
      <c r="D171" s="102"/>
      <c r="E171" s="102"/>
      <c r="F171" s="102"/>
      <c r="G171" s="102"/>
      <c r="H171" s="23">
        <f t="shared" ref="H171:H172" si="6">I171/$G$191</f>
        <v>0.29214315336860802</v>
      </c>
      <c r="I171" s="70">
        <f>I66+I78+I85+I89</f>
        <v>2613.5713122593124</v>
      </c>
    </row>
    <row r="172" spans="1:10" ht="15" customHeight="1" x14ac:dyDescent="0.25">
      <c r="A172" s="14">
        <v>3</v>
      </c>
      <c r="B172" s="102" t="s">
        <v>168</v>
      </c>
      <c r="C172" s="102"/>
      <c r="D172" s="102"/>
      <c r="E172" s="102"/>
      <c r="F172" s="102"/>
      <c r="G172" s="102"/>
      <c r="H172" s="23">
        <f t="shared" si="6"/>
        <v>6.6955908258602384E-2</v>
      </c>
      <c r="I172" s="70">
        <f>I99</f>
        <v>599.00099999999998</v>
      </c>
    </row>
    <row r="173" spans="1:10" s="28" customFormat="1" ht="15" customHeight="1" x14ac:dyDescent="0.25">
      <c r="A173" s="100" t="s">
        <v>169</v>
      </c>
      <c r="B173" s="100"/>
      <c r="C173" s="100"/>
      <c r="D173" s="100"/>
      <c r="E173" s="100"/>
      <c r="F173" s="100"/>
      <c r="G173" s="100"/>
      <c r="H173" s="47">
        <f>H170+H171+H172</f>
        <v>0.7298757939306193</v>
      </c>
      <c r="I173" s="48">
        <f>SUM(I170:I172)</f>
        <v>6529.6154112593122</v>
      </c>
      <c r="J173" s="35"/>
    </row>
    <row r="174" spans="1:10" ht="4.5" customHeight="1" x14ac:dyDescent="0.25"/>
    <row r="175" spans="1:10" ht="11.25" customHeight="1" x14ac:dyDescent="0.25">
      <c r="A175" s="101" t="s">
        <v>109</v>
      </c>
      <c r="B175" s="101"/>
      <c r="C175" s="101"/>
      <c r="D175" s="101"/>
      <c r="E175" s="101"/>
      <c r="F175" s="101"/>
      <c r="G175" s="101"/>
      <c r="H175" s="101"/>
      <c r="I175" s="101"/>
    </row>
    <row r="176" spans="1:10" ht="15" customHeight="1" x14ac:dyDescent="0.25">
      <c r="A176" s="14">
        <v>1</v>
      </c>
      <c r="B176" s="102" t="s">
        <v>170</v>
      </c>
      <c r="C176" s="102"/>
      <c r="D176" s="102"/>
      <c r="E176" s="102"/>
      <c r="F176" s="102"/>
      <c r="G176" s="102"/>
      <c r="H176" s="23">
        <f t="shared" ref="H176:H178" si="7">I176/$G$191</f>
        <v>7.2722930739064578E-2</v>
      </c>
      <c r="I176" s="24">
        <f>I123</f>
        <v>650.59394112593134</v>
      </c>
    </row>
    <row r="177" spans="1:11" ht="15" customHeight="1" x14ac:dyDescent="0.25">
      <c r="A177" s="14">
        <v>2</v>
      </c>
      <c r="B177" s="102" t="s">
        <v>171</v>
      </c>
      <c r="C177" s="102"/>
      <c r="D177" s="102"/>
      <c r="E177" s="102"/>
      <c r="F177" s="102"/>
      <c r="G177" s="102"/>
      <c r="H177" s="23">
        <f t="shared" si="7"/>
        <v>1.6766893943065801E-2</v>
      </c>
      <c r="I177" s="24">
        <f>I133</f>
        <v>150</v>
      </c>
    </row>
    <row r="178" spans="1:11" ht="15" customHeight="1" x14ac:dyDescent="0.25">
      <c r="A178" s="14">
        <v>3</v>
      </c>
      <c r="B178" s="102" t="s">
        <v>172</v>
      </c>
      <c r="C178" s="102"/>
      <c r="D178" s="102"/>
      <c r="E178" s="102"/>
      <c r="F178" s="102"/>
      <c r="G178" s="102"/>
      <c r="H178" s="23">
        <f t="shared" si="7"/>
        <v>0.11413438138725043</v>
      </c>
      <c r="I178" s="24">
        <f>I137</f>
        <v>1021.0690940266763</v>
      </c>
    </row>
    <row r="179" spans="1:11" ht="15" customHeight="1" x14ac:dyDescent="0.25">
      <c r="A179" s="100" t="s">
        <v>173</v>
      </c>
      <c r="B179" s="100"/>
      <c r="C179" s="100"/>
      <c r="D179" s="100"/>
      <c r="E179" s="100"/>
      <c r="F179" s="100"/>
      <c r="G179" s="100"/>
      <c r="H179" s="47">
        <f>H176+H177+H178</f>
        <v>0.20362420606938081</v>
      </c>
      <c r="I179" s="48">
        <f>I176+I177+I178</f>
        <v>1821.6630351526078</v>
      </c>
    </row>
    <row r="180" spans="1:11" ht="4.5" customHeight="1" x14ac:dyDescent="0.25"/>
    <row r="181" spans="1:11" ht="11.25" customHeight="1" x14ac:dyDescent="0.25">
      <c r="A181" s="101" t="s">
        <v>135</v>
      </c>
      <c r="B181" s="101"/>
      <c r="C181" s="101"/>
      <c r="D181" s="101"/>
      <c r="E181" s="101"/>
      <c r="F181" s="101"/>
      <c r="G181" s="101"/>
      <c r="H181" s="101"/>
      <c r="I181" s="101"/>
    </row>
    <row r="182" spans="1:11" ht="15" customHeight="1" x14ac:dyDescent="0.25">
      <c r="A182" s="14">
        <v>1</v>
      </c>
      <c r="B182" s="102" t="s">
        <v>174</v>
      </c>
      <c r="C182" s="102"/>
      <c r="D182" s="102"/>
      <c r="E182" s="102"/>
      <c r="F182" s="102"/>
      <c r="G182" s="102"/>
      <c r="H182" s="23">
        <f>I182/$G$191</f>
        <v>6.649999999999999E-2</v>
      </c>
      <c r="I182" s="24">
        <f>I152</f>
        <v>594.92235317235418</v>
      </c>
    </row>
    <row r="183" spans="1:11" ht="15" customHeight="1" x14ac:dyDescent="0.25">
      <c r="A183" s="100" t="s">
        <v>175</v>
      </c>
      <c r="B183" s="100"/>
      <c r="C183" s="100"/>
      <c r="D183" s="100"/>
      <c r="E183" s="100"/>
      <c r="F183" s="100"/>
      <c r="G183" s="100"/>
      <c r="H183" s="47">
        <f>H182</f>
        <v>6.649999999999999E-2</v>
      </c>
      <c r="I183" s="48">
        <f>I152</f>
        <v>594.92235317235418</v>
      </c>
      <c r="K183" s="41"/>
    </row>
    <row r="184" spans="1:11" ht="4.5" customHeight="1" x14ac:dyDescent="0.25"/>
    <row r="185" spans="1:11" ht="11.25" customHeight="1" x14ac:dyDescent="0.25">
      <c r="A185" s="103" t="s">
        <v>214</v>
      </c>
      <c r="B185" s="103"/>
      <c r="C185" s="103"/>
      <c r="D185" s="103"/>
      <c r="E185" s="103"/>
      <c r="F185" s="103"/>
      <c r="G185" s="103"/>
      <c r="H185" s="103"/>
      <c r="I185" s="103"/>
    </row>
    <row r="186" spans="1:11" ht="4.9000000000000004" customHeight="1" x14ac:dyDescent="0.25">
      <c r="A186" s="93"/>
      <c r="B186" s="93"/>
      <c r="C186" s="93"/>
      <c r="D186" s="93"/>
      <c r="E186" s="93"/>
      <c r="F186" s="93"/>
      <c r="G186" s="93"/>
      <c r="H186" s="93"/>
      <c r="I186" s="93"/>
    </row>
    <row r="187" spans="1:11" ht="63.75" customHeight="1" x14ac:dyDescent="0.25">
      <c r="A187" s="103" t="s">
        <v>215</v>
      </c>
      <c r="B187" s="103"/>
      <c r="C187" s="103"/>
      <c r="D187" s="103"/>
      <c r="E187" s="103"/>
      <c r="F187" s="103"/>
      <c r="G187" s="155" t="s">
        <v>220</v>
      </c>
      <c r="H187" s="105"/>
      <c r="I187" s="106"/>
    </row>
    <row r="188" spans="1:11" ht="11.25" customHeight="1" x14ac:dyDescent="0.25">
      <c r="A188" s="103"/>
      <c r="B188" s="103"/>
      <c r="C188" s="103"/>
      <c r="D188" s="103"/>
      <c r="E188" s="103"/>
      <c r="F188" s="103"/>
      <c r="G188" s="91"/>
      <c r="H188" s="92"/>
      <c r="I188" s="92">
        <f>((H70+H76+H77+H82+H83+H84)+((H70+H76+H77+H82+H83+H84)*H66))*I55*H191</f>
        <v>2554.2706752343543</v>
      </c>
    </row>
    <row r="189" spans="1:11" ht="4.9000000000000004" customHeight="1" x14ac:dyDescent="0.25">
      <c r="A189" s="93"/>
      <c r="B189" s="93"/>
      <c r="C189" s="93"/>
      <c r="D189" s="93"/>
      <c r="E189" s="93"/>
      <c r="F189" s="93"/>
      <c r="G189" s="93"/>
      <c r="H189" s="93"/>
      <c r="I189" s="93"/>
    </row>
    <row r="190" spans="1:11" ht="35.450000000000003" customHeight="1" x14ac:dyDescent="0.25">
      <c r="A190" s="94" t="s">
        <v>216</v>
      </c>
      <c r="B190" s="95"/>
      <c r="C190" s="95"/>
      <c r="D190" s="95"/>
      <c r="E190" s="95"/>
      <c r="F190" s="96"/>
      <c r="G190" s="86" t="s">
        <v>176</v>
      </c>
      <c r="H190" s="86" t="s">
        <v>177</v>
      </c>
      <c r="I190" s="86" t="s">
        <v>178</v>
      </c>
    </row>
    <row r="191" spans="1:11" ht="14.45" customHeight="1" x14ac:dyDescent="0.25">
      <c r="A191" s="97"/>
      <c r="B191" s="98"/>
      <c r="C191" s="98"/>
      <c r="D191" s="98"/>
      <c r="E191" s="98"/>
      <c r="F191" s="99"/>
      <c r="G191" s="87">
        <f>I173+I179+I183</f>
        <v>8946.2007995842741</v>
      </c>
      <c r="H191" s="88">
        <f>IF(D6="12x36",2,1)</f>
        <v>2</v>
      </c>
      <c r="I191" s="89">
        <f>G191*H191</f>
        <v>17892.401599168548</v>
      </c>
    </row>
  </sheetData>
  <mergeCells count="188">
    <mergeCell ref="A185:I185"/>
    <mergeCell ref="A186:I186"/>
    <mergeCell ref="A187:F188"/>
    <mergeCell ref="G187:I187"/>
    <mergeCell ref="A189:I189"/>
    <mergeCell ref="A190:F191"/>
    <mergeCell ref="B177:G177"/>
    <mergeCell ref="B178:G178"/>
    <mergeCell ref="A179:G179"/>
    <mergeCell ref="A181:I181"/>
    <mergeCell ref="B182:G182"/>
    <mergeCell ref="A183:G183"/>
    <mergeCell ref="B170:G170"/>
    <mergeCell ref="B171:G171"/>
    <mergeCell ref="B172:G172"/>
    <mergeCell ref="A173:G173"/>
    <mergeCell ref="A175:I175"/>
    <mergeCell ref="B176:G176"/>
    <mergeCell ref="A163:I163"/>
    <mergeCell ref="B164:I164"/>
    <mergeCell ref="B165:I165"/>
    <mergeCell ref="A166:G166"/>
    <mergeCell ref="A168:I168"/>
    <mergeCell ref="A169:I169"/>
    <mergeCell ref="A160:B160"/>
    <mergeCell ref="H160:I160"/>
    <mergeCell ref="A161:A162"/>
    <mergeCell ref="B161:E162"/>
    <mergeCell ref="H161:I161"/>
    <mergeCell ref="H162:I162"/>
    <mergeCell ref="A157:B157"/>
    <mergeCell ref="D157:E157"/>
    <mergeCell ref="H157:I157"/>
    <mergeCell ref="A158:B158"/>
    <mergeCell ref="H158:I158"/>
    <mergeCell ref="A159:B159"/>
    <mergeCell ref="H159:I159"/>
    <mergeCell ref="A152:G152"/>
    <mergeCell ref="B153:I153"/>
    <mergeCell ref="B154:I154"/>
    <mergeCell ref="A155:I155"/>
    <mergeCell ref="A156:B156"/>
    <mergeCell ref="D156:E156"/>
    <mergeCell ref="H156:I156"/>
    <mergeCell ref="B146:G146"/>
    <mergeCell ref="B147:G147"/>
    <mergeCell ref="B148:G148"/>
    <mergeCell ref="B149:G149"/>
    <mergeCell ref="B150:G150"/>
    <mergeCell ref="B151:G151"/>
    <mergeCell ref="A137:G137"/>
    <mergeCell ref="A139:E139"/>
    <mergeCell ref="A140:B140"/>
    <mergeCell ref="A141:B141"/>
    <mergeCell ref="A143:G143"/>
    <mergeCell ref="A145:I145"/>
    <mergeCell ref="B130:G130"/>
    <mergeCell ref="B131:G131"/>
    <mergeCell ref="B132:G132"/>
    <mergeCell ref="A133:G133"/>
    <mergeCell ref="B135:G135"/>
    <mergeCell ref="B136:G136"/>
    <mergeCell ref="A123:G123"/>
    <mergeCell ref="B124:I124"/>
    <mergeCell ref="A126:E126"/>
    <mergeCell ref="A127:B127"/>
    <mergeCell ref="A128:B128"/>
    <mergeCell ref="B129:I129"/>
    <mergeCell ref="B117:G117"/>
    <mergeCell ref="B118:G118"/>
    <mergeCell ref="B119:G119"/>
    <mergeCell ref="B120:G120"/>
    <mergeCell ref="B121:G121"/>
    <mergeCell ref="B122:G122"/>
    <mergeCell ref="A109:I109"/>
    <mergeCell ref="A110:B110"/>
    <mergeCell ref="A111:B111"/>
    <mergeCell ref="A113:G113"/>
    <mergeCell ref="A115:I115"/>
    <mergeCell ref="B116:G116"/>
    <mergeCell ref="A101:I101"/>
    <mergeCell ref="A102:B102"/>
    <mergeCell ref="A103:B103"/>
    <mergeCell ref="A105:I105"/>
    <mergeCell ref="A106:B106"/>
    <mergeCell ref="A107:B107"/>
    <mergeCell ref="B95:G95"/>
    <mergeCell ref="B96:G96"/>
    <mergeCell ref="B97:G97"/>
    <mergeCell ref="B98:G98"/>
    <mergeCell ref="A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55:G55"/>
    <mergeCell ref="B57:G57"/>
    <mergeCell ref="B58:G58"/>
    <mergeCell ref="B59:G59"/>
    <mergeCell ref="B60:G60"/>
    <mergeCell ref="B61:G61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A30:F31"/>
    <mergeCell ref="G30:G31"/>
    <mergeCell ref="A32:F33"/>
    <mergeCell ref="G32:G33"/>
    <mergeCell ref="A35:I35"/>
    <mergeCell ref="B36:G36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73BAE-7075-4231-92B8-71DE6DAA4AC1}">
  <dimension ref="A1:L191"/>
  <sheetViews>
    <sheetView view="pageBreakPreview" topLeftCell="A180" zoomScale="130" zoomScaleNormal="130" zoomScalePageLayoutView="130" workbookViewId="0">
      <selection activeCell="G14" sqref="G14:G16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K1" s="4"/>
    </row>
    <row r="2" spans="1:11" ht="22.5" customHeight="1" x14ac:dyDescent="0.25">
      <c r="A2" s="120" t="s">
        <v>1</v>
      </c>
      <c r="B2" s="120"/>
      <c r="C2" s="150" t="s">
        <v>227</v>
      </c>
      <c r="D2" s="150"/>
      <c r="E2" s="151" t="s">
        <v>2</v>
      </c>
      <c r="F2" s="151"/>
      <c r="G2" s="151"/>
      <c r="H2" s="151"/>
      <c r="I2" s="151"/>
    </row>
    <row r="3" spans="1:11" ht="11.25" customHeight="1" x14ac:dyDescent="0.25">
      <c r="A3" s="120" t="s">
        <v>3</v>
      </c>
      <c r="B3" s="12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2" t="s">
        <v>5</v>
      </c>
      <c r="B5" s="102"/>
      <c r="C5" s="102"/>
      <c r="D5" s="152" t="s">
        <v>221</v>
      </c>
      <c r="E5" s="152"/>
      <c r="F5" s="152"/>
      <c r="G5" s="153" t="str">
        <f>IF(D6="12x36","Regime de trabalho:","Quantidade de HORAS/MÊS")</f>
        <v>Regime de trabalho:</v>
      </c>
      <c r="H5" s="153"/>
      <c r="I5" s="154" t="str">
        <f>IF(D6="12x36",D6,5*D6)</f>
        <v>12X36</v>
      </c>
    </row>
    <row r="6" spans="1:11" ht="18.75" customHeight="1" x14ac:dyDescent="0.25">
      <c r="A6" s="129" t="str">
        <f>IF(D6="12x36","Regime de trabalho:","Regime de trabalho (horas semanais):")</f>
        <v>Regime de trabalho:</v>
      </c>
      <c r="B6" s="129"/>
      <c r="C6" s="129"/>
      <c r="D6" s="129" t="s">
        <v>222</v>
      </c>
      <c r="E6" s="129"/>
      <c r="F6" s="129"/>
      <c r="G6" s="153"/>
      <c r="H6" s="153"/>
      <c r="I6" s="154"/>
    </row>
    <row r="7" spans="1:11" ht="22.5" customHeight="1" x14ac:dyDescent="0.25">
      <c r="A7" s="129" t="s">
        <v>6</v>
      </c>
      <c r="B7" s="129"/>
      <c r="C7" s="129"/>
      <c r="D7" s="102" t="s">
        <v>228</v>
      </c>
      <c r="E7" s="102"/>
      <c r="F7" s="102"/>
      <c r="G7" s="148" t="s">
        <v>7</v>
      </c>
      <c r="H7" s="148"/>
      <c r="I7" s="149" t="s">
        <v>8</v>
      </c>
    </row>
    <row r="8" spans="1:11" ht="22.5" customHeight="1" x14ac:dyDescent="0.25">
      <c r="A8" s="129" t="s">
        <v>9</v>
      </c>
      <c r="B8" s="129"/>
      <c r="C8" s="129"/>
      <c r="D8" s="102" t="s">
        <v>17</v>
      </c>
      <c r="E8" s="102"/>
      <c r="F8" s="102"/>
      <c r="G8" s="148"/>
      <c r="H8" s="148"/>
      <c r="I8" s="149"/>
    </row>
    <row r="9" spans="1:11" ht="18.75" customHeight="1" x14ac:dyDescent="0.25">
      <c r="A9" s="129" t="s">
        <v>10</v>
      </c>
      <c r="B9" s="129"/>
      <c r="C9" s="129"/>
      <c r="D9" s="129" t="s">
        <v>234</v>
      </c>
      <c r="E9" s="129"/>
      <c r="F9" s="129"/>
      <c r="G9" s="148" t="s">
        <v>11</v>
      </c>
      <c r="H9" s="148"/>
      <c r="I9" s="9">
        <v>0.3</v>
      </c>
    </row>
    <row r="10" spans="1:11" ht="32.25" customHeight="1" x14ac:dyDescent="0.25">
      <c r="A10" s="145" t="s">
        <v>12</v>
      </c>
      <c r="B10" s="145"/>
      <c r="C10" s="145"/>
      <c r="D10" s="145"/>
      <c r="E10" s="145"/>
      <c r="F10" s="145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46" t="s">
        <v>14</v>
      </c>
      <c r="B11" s="146"/>
      <c r="C11" s="146"/>
      <c r="D11" s="146"/>
      <c r="E11" s="146"/>
      <c r="F11" s="146"/>
      <c r="G11" s="10"/>
      <c r="H11" s="10" t="s">
        <v>15</v>
      </c>
      <c r="I11" s="13">
        <v>0.04</v>
      </c>
    </row>
    <row r="12" spans="1:11" ht="24.75" customHeight="1" x14ac:dyDescent="0.25">
      <c r="A12" s="131" t="s">
        <v>16</v>
      </c>
      <c r="B12" s="131"/>
      <c r="C12" s="131"/>
      <c r="D12" s="131"/>
      <c r="E12" s="131"/>
      <c r="F12" s="131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31" t="s">
        <v>19</v>
      </c>
      <c r="B13" s="131"/>
      <c r="C13" s="131"/>
      <c r="D13" s="131"/>
      <c r="E13" s="131"/>
      <c r="F13" s="131"/>
      <c r="G13" s="10"/>
      <c r="H13" s="10"/>
      <c r="I13" s="15">
        <v>15</v>
      </c>
    </row>
    <row r="14" spans="1:11" ht="15" customHeight="1" x14ac:dyDescent="0.25">
      <c r="A14" s="146" t="s">
        <v>20</v>
      </c>
      <c r="B14" s="146"/>
      <c r="C14" s="146"/>
      <c r="D14" s="146"/>
      <c r="E14" s="146"/>
      <c r="F14" s="146"/>
      <c r="G14" s="147" t="s">
        <v>17</v>
      </c>
      <c r="H14" s="10" t="s">
        <v>21</v>
      </c>
      <c r="I14" s="11">
        <v>6</v>
      </c>
    </row>
    <row r="15" spans="1:11" x14ac:dyDescent="0.25">
      <c r="A15" s="146"/>
      <c r="B15" s="146"/>
      <c r="C15" s="146"/>
      <c r="D15" s="146"/>
      <c r="E15" s="146"/>
      <c r="F15" s="146"/>
      <c r="G15" s="147"/>
      <c r="H15" s="10" t="s">
        <v>22</v>
      </c>
      <c r="I15" s="15">
        <f>I13</f>
        <v>15</v>
      </c>
    </row>
    <row r="16" spans="1:11" x14ac:dyDescent="0.25">
      <c r="A16" s="146"/>
      <c r="B16" s="146"/>
      <c r="C16" s="146"/>
      <c r="D16" s="146"/>
      <c r="E16" s="146"/>
      <c r="F16" s="146"/>
      <c r="G16" s="147"/>
      <c r="H16" s="10" t="s">
        <v>23</v>
      </c>
      <c r="I16" s="9">
        <v>0.06</v>
      </c>
    </row>
    <row r="17" spans="1:9" ht="11.25" customHeight="1" x14ac:dyDescent="0.25">
      <c r="A17" s="146" t="s">
        <v>24</v>
      </c>
      <c r="B17" s="146"/>
      <c r="C17" s="146"/>
      <c r="D17" s="146"/>
      <c r="E17" s="146"/>
      <c r="F17" s="146"/>
      <c r="G17" s="147" t="s">
        <v>17</v>
      </c>
      <c r="H17" s="10" t="s">
        <v>21</v>
      </c>
      <c r="I17" s="11">
        <v>30</v>
      </c>
    </row>
    <row r="18" spans="1:9" ht="11.25" customHeight="1" x14ac:dyDescent="0.25">
      <c r="A18" s="146"/>
      <c r="B18" s="146"/>
      <c r="C18" s="146"/>
      <c r="D18" s="146"/>
      <c r="E18" s="146"/>
      <c r="F18" s="146"/>
      <c r="G18" s="147"/>
      <c r="H18" s="10" t="s">
        <v>22</v>
      </c>
      <c r="I18" s="15">
        <f>I13</f>
        <v>15</v>
      </c>
    </row>
    <row r="19" spans="1:9" x14ac:dyDescent="0.25">
      <c r="A19" s="146"/>
      <c r="B19" s="146"/>
      <c r="C19" s="146"/>
      <c r="D19" s="146"/>
      <c r="E19" s="146"/>
      <c r="F19" s="146"/>
      <c r="G19" s="147"/>
      <c r="H19" s="10" t="s">
        <v>23</v>
      </c>
      <c r="I19" s="9">
        <v>0.2</v>
      </c>
    </row>
    <row r="20" spans="1:9" ht="11.25" customHeight="1" x14ac:dyDescent="0.25">
      <c r="A20" s="146" t="s">
        <v>25</v>
      </c>
      <c r="B20" s="146"/>
      <c r="C20" s="146"/>
      <c r="D20" s="146"/>
      <c r="E20" s="146"/>
      <c r="F20" s="146"/>
      <c r="G20" s="147" t="s">
        <v>17</v>
      </c>
      <c r="H20" s="10" t="s">
        <v>21</v>
      </c>
      <c r="I20" s="11" t="s">
        <v>8</v>
      </c>
    </row>
    <row r="21" spans="1:9" x14ac:dyDescent="0.25">
      <c r="A21" s="146"/>
      <c r="B21" s="146"/>
      <c r="C21" s="146"/>
      <c r="D21" s="146"/>
      <c r="E21" s="146"/>
      <c r="F21" s="146"/>
      <c r="G21" s="147"/>
      <c r="H21" s="10" t="s">
        <v>22</v>
      </c>
      <c r="I21" s="15" t="s">
        <v>8</v>
      </c>
    </row>
    <row r="22" spans="1:9" x14ac:dyDescent="0.25">
      <c r="A22" s="146"/>
      <c r="B22" s="146"/>
      <c r="C22" s="146"/>
      <c r="D22" s="146"/>
      <c r="E22" s="146"/>
      <c r="F22" s="146"/>
      <c r="G22" s="147"/>
      <c r="H22" s="10" t="s">
        <v>23</v>
      </c>
      <c r="I22" s="9" t="s">
        <v>8</v>
      </c>
    </row>
    <row r="23" spans="1:9" ht="36" customHeight="1" x14ac:dyDescent="0.25">
      <c r="A23" s="141" t="s">
        <v>205</v>
      </c>
      <c r="B23" s="141"/>
      <c r="C23" s="141"/>
      <c r="D23" s="141"/>
      <c r="E23" s="141"/>
      <c r="F23" s="141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31" t="s">
        <v>27</v>
      </c>
      <c r="B24" s="131"/>
      <c r="C24" s="131"/>
      <c r="D24" s="131"/>
      <c r="E24" s="131"/>
      <c r="F24" s="131"/>
      <c r="G24" s="16"/>
      <c r="H24" s="16" t="s">
        <v>28</v>
      </c>
      <c r="I24" s="18" t="s">
        <v>8</v>
      </c>
    </row>
    <row r="25" spans="1:9" ht="34.5" customHeight="1" x14ac:dyDescent="0.25">
      <c r="A25" s="131" t="s">
        <v>29</v>
      </c>
      <c r="B25" s="131"/>
      <c r="C25" s="131"/>
      <c r="D25" s="131"/>
      <c r="E25" s="131"/>
      <c r="F25" s="131"/>
      <c r="G25" s="10"/>
      <c r="H25" s="10" t="s">
        <v>18</v>
      </c>
      <c r="I25" s="11" t="s">
        <v>8</v>
      </c>
    </row>
    <row r="26" spans="1:9" ht="15" customHeight="1" x14ac:dyDescent="0.25">
      <c r="A26" s="131" t="s">
        <v>30</v>
      </c>
      <c r="B26" s="131"/>
      <c r="C26" s="131"/>
      <c r="D26" s="131"/>
      <c r="E26" s="131"/>
      <c r="F26" s="131"/>
      <c r="G26" s="16"/>
      <c r="H26" s="19" t="s">
        <v>31</v>
      </c>
      <c r="I26" s="20" t="s">
        <v>8</v>
      </c>
    </row>
    <row r="27" spans="1:9" ht="15" customHeight="1" x14ac:dyDescent="0.25">
      <c r="A27" s="131"/>
      <c r="B27" s="131"/>
      <c r="C27" s="131"/>
      <c r="D27" s="131"/>
      <c r="E27" s="131"/>
      <c r="F27" s="131"/>
      <c r="G27" s="16"/>
      <c r="H27" s="21" t="s">
        <v>32</v>
      </c>
      <c r="I27" s="9" t="s">
        <v>8</v>
      </c>
    </row>
    <row r="28" spans="1:9" ht="26.25" customHeight="1" x14ac:dyDescent="0.25">
      <c r="A28" s="131" t="s">
        <v>196</v>
      </c>
      <c r="B28" s="131"/>
      <c r="C28" s="131"/>
      <c r="D28" s="131"/>
      <c r="E28" s="131"/>
      <c r="F28" s="131"/>
      <c r="G28" s="16"/>
      <c r="H28" s="10" t="s">
        <v>31</v>
      </c>
      <c r="I28" s="20">
        <v>15</v>
      </c>
    </row>
    <row r="29" spans="1:9" ht="35.25" customHeight="1" x14ac:dyDescent="0.25">
      <c r="A29" s="131" t="s">
        <v>34</v>
      </c>
      <c r="B29" s="131"/>
      <c r="C29" s="131"/>
      <c r="D29" s="131"/>
      <c r="E29" s="131"/>
      <c r="F29" s="131"/>
      <c r="G29" s="10"/>
      <c r="H29" s="8" t="s">
        <v>28</v>
      </c>
      <c r="I29" s="9">
        <v>0.1</v>
      </c>
    </row>
    <row r="30" spans="1:9" ht="1.1499999999999999" customHeight="1" x14ac:dyDescent="0.25">
      <c r="A30" s="142"/>
      <c r="B30" s="142"/>
      <c r="C30" s="142"/>
      <c r="D30" s="142"/>
      <c r="E30" s="142"/>
      <c r="F30" s="142"/>
      <c r="G30" s="142"/>
      <c r="H30" s="142"/>
      <c r="I30" s="142"/>
    </row>
    <row r="31" spans="1:9" ht="1.1499999999999999" customHeight="1" x14ac:dyDescent="0.25">
      <c r="A31" s="143"/>
      <c r="B31" s="143"/>
      <c r="C31" s="143"/>
      <c r="D31" s="143"/>
      <c r="E31" s="143"/>
      <c r="F31" s="143"/>
      <c r="G31" s="143"/>
      <c r="H31" s="143"/>
      <c r="I31" s="143"/>
    </row>
    <row r="32" spans="1:9" ht="1.1499999999999999" customHeight="1" x14ac:dyDescent="0.25">
      <c r="A32" s="143"/>
      <c r="B32" s="143"/>
      <c r="C32" s="143"/>
      <c r="D32" s="143"/>
      <c r="E32" s="143"/>
      <c r="F32" s="143"/>
      <c r="G32" s="143"/>
      <c r="H32" s="143"/>
      <c r="I32" s="143"/>
    </row>
    <row r="33" spans="1:10" ht="1.1499999999999999" customHeight="1" x14ac:dyDescent="0.25">
      <c r="A33" s="143"/>
      <c r="B33" s="143"/>
      <c r="C33" s="143"/>
      <c r="D33" s="143"/>
      <c r="E33" s="143"/>
      <c r="F33" s="143"/>
      <c r="G33" s="143"/>
      <c r="H33" s="143"/>
      <c r="I33" s="143"/>
    </row>
    <row r="34" spans="1:10" ht="3.6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7.25" customHeight="1" x14ac:dyDescent="0.25">
      <c r="A35" s="101" t="s">
        <v>35</v>
      </c>
      <c r="B35" s="101"/>
      <c r="C35" s="101"/>
      <c r="D35" s="101"/>
      <c r="E35" s="101"/>
      <c r="F35" s="101"/>
      <c r="G35" s="101"/>
      <c r="H35" s="101"/>
      <c r="I35" s="101"/>
    </row>
    <row r="36" spans="1:10" ht="33.75" customHeight="1" x14ac:dyDescent="0.25">
      <c r="A36" s="22" t="s">
        <v>36</v>
      </c>
      <c r="B36" s="126" t="s">
        <v>37</v>
      </c>
      <c r="C36" s="126"/>
      <c r="D36" s="126"/>
      <c r="E36" s="126"/>
      <c r="F36" s="126"/>
      <c r="G36" s="126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02" t="s">
        <v>40</v>
      </c>
      <c r="C37" s="102"/>
      <c r="D37" s="102"/>
      <c r="E37" s="102"/>
      <c r="F37" s="102"/>
      <c r="G37" s="102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02" t="s">
        <v>41</v>
      </c>
      <c r="C38" s="102"/>
      <c r="D38" s="102"/>
      <c r="E38" s="102"/>
      <c r="F38" s="102"/>
      <c r="G38" s="102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02" t="s">
        <v>42</v>
      </c>
      <c r="C39" s="102"/>
      <c r="D39" s="102"/>
      <c r="E39" s="102"/>
      <c r="F39" s="102"/>
      <c r="G39" s="102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02" t="s">
        <v>43</v>
      </c>
      <c r="C40" s="102"/>
      <c r="D40" s="102"/>
      <c r="E40" s="102"/>
      <c r="F40" s="102"/>
      <c r="G40" s="102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02" t="s">
        <v>44</v>
      </c>
      <c r="C41" s="102"/>
      <c r="D41" s="102"/>
      <c r="E41" s="102"/>
      <c r="F41" s="102"/>
      <c r="G41" s="102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02" t="s">
        <v>195</v>
      </c>
      <c r="C42" s="102"/>
      <c r="D42" s="102"/>
      <c r="E42" s="102"/>
      <c r="F42" s="102"/>
      <c r="G42" s="102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02" t="s">
        <v>45</v>
      </c>
      <c r="C43" s="102"/>
      <c r="D43" s="102"/>
      <c r="E43" s="102"/>
      <c r="F43" s="102"/>
      <c r="G43" s="102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02" t="s">
        <v>46</v>
      </c>
      <c r="C44" s="102"/>
      <c r="D44" s="102"/>
      <c r="E44" s="102"/>
      <c r="F44" s="102"/>
      <c r="G44" s="102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02" t="s">
        <v>47</v>
      </c>
      <c r="C45" s="102"/>
      <c r="D45" s="102"/>
      <c r="E45" s="102"/>
      <c r="F45" s="102"/>
      <c r="G45" s="102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02" t="s">
        <v>48</v>
      </c>
      <c r="C46" s="102"/>
      <c r="D46" s="102"/>
      <c r="E46" s="102"/>
      <c r="F46" s="102"/>
      <c r="G46" s="102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37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37"/>
      <c r="D47" s="137"/>
      <c r="E47" s="137"/>
      <c r="F47" s="137"/>
      <c r="G47" s="137"/>
      <c r="H47" s="23">
        <f t="shared" si="0"/>
        <v>0</v>
      </c>
      <c r="I47" s="24">
        <v>0</v>
      </c>
    </row>
    <row r="48" spans="1:10" s="28" customFormat="1" ht="15" customHeight="1" x14ac:dyDescent="0.25">
      <c r="A48" s="117" t="s">
        <v>49</v>
      </c>
      <c r="B48" s="117"/>
      <c r="C48" s="117"/>
      <c r="D48" s="117"/>
      <c r="E48" s="117"/>
      <c r="F48" s="117"/>
      <c r="G48" s="117"/>
      <c r="H48" s="25">
        <f>SUM(H37:H47)</f>
        <v>1</v>
      </c>
      <c r="I48" s="26">
        <f>SUM(I37:I47)</f>
        <v>2774.2260000000001</v>
      </c>
      <c r="J48" s="27"/>
    </row>
    <row r="49" spans="1:10" s="28" customFormat="1" ht="1.1499999999999999" customHeight="1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27"/>
    </row>
    <row r="50" spans="1:10" s="28" customFormat="1" ht="1.1499999999999999" customHeight="1" x14ac:dyDescent="0.25">
      <c r="A50" s="139"/>
      <c r="B50" s="139"/>
      <c r="C50" s="139"/>
      <c r="D50" s="139"/>
      <c r="E50" s="139"/>
      <c r="F50" s="139"/>
      <c r="G50" s="139"/>
      <c r="H50" s="139"/>
      <c r="I50" s="139"/>
      <c r="J50" s="27"/>
    </row>
    <row r="51" spans="1:10" s="28" customFormat="1" ht="1.1499999999999999" customHeight="1" x14ac:dyDescent="0.25">
      <c r="A51" s="139"/>
      <c r="B51" s="139"/>
      <c r="C51" s="139"/>
      <c r="D51" s="139"/>
      <c r="E51" s="139"/>
      <c r="F51" s="139"/>
      <c r="G51" s="139"/>
      <c r="H51" s="139"/>
      <c r="I51" s="139"/>
      <c r="J51" s="27"/>
    </row>
    <row r="52" spans="1:10" s="28" customFormat="1" ht="1.1499999999999999" customHeight="1" x14ac:dyDescent="0.25">
      <c r="A52" s="139"/>
      <c r="B52" s="139"/>
      <c r="C52" s="139"/>
      <c r="D52" s="139"/>
      <c r="E52" s="139"/>
      <c r="F52" s="139"/>
      <c r="G52" s="139"/>
      <c r="H52" s="139"/>
      <c r="I52" s="139"/>
      <c r="J52" s="27"/>
    </row>
    <row r="53" spans="1:10" s="28" customFormat="1" ht="1.1499999999999999" customHeight="1" x14ac:dyDescent="0.25">
      <c r="A53" s="139"/>
      <c r="B53" s="139"/>
      <c r="C53" s="139"/>
      <c r="D53" s="139"/>
      <c r="E53" s="139"/>
      <c r="F53" s="139"/>
      <c r="G53" s="139"/>
      <c r="H53" s="139"/>
      <c r="I53" s="139"/>
      <c r="J53" s="27"/>
    </row>
    <row r="54" spans="1:10" s="28" customFormat="1" ht="1.1499999999999999" customHeight="1" x14ac:dyDescent="0.25">
      <c r="A54" s="139"/>
      <c r="B54" s="139"/>
      <c r="C54" s="139"/>
      <c r="D54" s="139"/>
      <c r="E54" s="139"/>
      <c r="F54" s="139"/>
      <c r="G54" s="139"/>
      <c r="H54" s="139"/>
      <c r="I54" s="139"/>
      <c r="J54" s="27"/>
    </row>
    <row r="55" spans="1:10" s="28" customFormat="1" ht="1.1499999999999999" customHeight="1" x14ac:dyDescent="0.25">
      <c r="A55" s="139"/>
      <c r="B55" s="139"/>
      <c r="C55" s="139"/>
      <c r="D55" s="139"/>
      <c r="E55" s="139"/>
      <c r="F55" s="139"/>
      <c r="G55" s="139"/>
      <c r="H55" s="139"/>
      <c r="I55" s="139"/>
      <c r="J55" s="27"/>
    </row>
    <row r="56" spans="1:10" ht="1.1499999999999999" customHeight="1" x14ac:dyDescent="0.25">
      <c r="A56" s="140"/>
      <c r="B56" s="140"/>
      <c r="C56" s="140"/>
      <c r="D56" s="140"/>
      <c r="E56" s="140"/>
      <c r="F56" s="140"/>
      <c r="G56" s="140"/>
      <c r="H56" s="140"/>
      <c r="I56" s="140"/>
    </row>
    <row r="57" spans="1:10" ht="33.75" customHeight="1" x14ac:dyDescent="0.25">
      <c r="A57" s="22" t="s">
        <v>50</v>
      </c>
      <c r="B57" s="126" t="s">
        <v>51</v>
      </c>
      <c r="C57" s="126"/>
      <c r="D57" s="126"/>
      <c r="E57" s="126"/>
      <c r="F57" s="126"/>
      <c r="G57" s="126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02" t="s">
        <v>52</v>
      </c>
      <c r="C58" s="102"/>
      <c r="D58" s="102"/>
      <c r="E58" s="102"/>
      <c r="F58" s="102"/>
      <c r="G58" s="102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02" t="s">
        <v>53</v>
      </c>
      <c r="C59" s="102"/>
      <c r="D59" s="102"/>
      <c r="E59" s="102"/>
      <c r="F59" s="102"/>
      <c r="G59" s="102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02" t="s">
        <v>54</v>
      </c>
      <c r="C60" s="102"/>
      <c r="D60" s="102"/>
      <c r="E60" s="102"/>
      <c r="F60" s="102"/>
      <c r="G60" s="102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02" t="s">
        <v>55</v>
      </c>
      <c r="C61" s="102"/>
      <c r="D61" s="102"/>
      <c r="E61" s="102"/>
      <c r="F61" s="102"/>
      <c r="G61" s="102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02" t="s">
        <v>56</v>
      </c>
      <c r="C62" s="102"/>
      <c r="D62" s="102"/>
      <c r="E62" s="102"/>
      <c r="F62" s="102"/>
      <c r="G62" s="102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02" t="s">
        <v>57</v>
      </c>
      <c r="C63" s="102"/>
      <c r="D63" s="102"/>
      <c r="E63" s="102"/>
      <c r="F63" s="102"/>
      <c r="G63" s="102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02" t="s">
        <v>58</v>
      </c>
      <c r="C64" s="102"/>
      <c r="D64" s="102"/>
      <c r="E64" s="102"/>
      <c r="F64" s="102"/>
      <c r="G64" s="102"/>
      <c r="H64" s="23">
        <v>0.03</v>
      </c>
      <c r="I64" s="24">
        <f t="shared" si="2"/>
        <v>83.226780000000005</v>
      </c>
    </row>
    <row r="65" spans="1:10" ht="15" customHeight="1" x14ac:dyDescent="0.25">
      <c r="A65" s="14">
        <v>8</v>
      </c>
      <c r="B65" s="102" t="s">
        <v>59</v>
      </c>
      <c r="C65" s="102"/>
      <c r="D65" s="102"/>
      <c r="E65" s="102"/>
      <c r="F65" s="102"/>
      <c r="G65" s="102"/>
      <c r="H65" s="23">
        <v>6.0000000000000001E-3</v>
      </c>
      <c r="I65" s="24">
        <f t="shared" si="2"/>
        <v>16.645356</v>
      </c>
    </row>
    <row r="66" spans="1:10" s="28" customFormat="1" ht="15" customHeight="1" x14ac:dyDescent="0.25">
      <c r="A66" s="117" t="s">
        <v>60</v>
      </c>
      <c r="B66" s="117"/>
      <c r="C66" s="117"/>
      <c r="D66" s="117"/>
      <c r="E66" s="117"/>
      <c r="F66" s="117"/>
      <c r="G66" s="117"/>
      <c r="H66" s="25">
        <f>SUM(H58:H65)</f>
        <v>0.3680000000000001</v>
      </c>
      <c r="I66" s="26">
        <f>SUM(I58:I65)</f>
        <v>1020.915168</v>
      </c>
      <c r="J66" s="27"/>
    </row>
    <row r="67" spans="1:10" ht="15" customHeight="1" x14ac:dyDescent="0.25">
      <c r="A67" s="133" t="s">
        <v>61</v>
      </c>
      <c r="B67" s="133"/>
      <c r="C67" s="133"/>
      <c r="D67" s="133"/>
      <c r="E67" s="133"/>
      <c r="F67" s="133"/>
      <c r="G67" s="133"/>
      <c r="H67" s="133"/>
      <c r="I67" s="133"/>
    </row>
    <row r="68" spans="1:10" ht="30.75" customHeight="1" x14ac:dyDescent="0.25">
      <c r="A68" s="136" t="s">
        <v>62</v>
      </c>
      <c r="B68" s="136"/>
      <c r="C68" s="136"/>
      <c r="D68" s="136"/>
      <c r="E68" s="136"/>
      <c r="F68" s="136"/>
      <c r="G68" s="136"/>
      <c r="H68" s="136"/>
      <c r="I68" s="136"/>
    </row>
    <row r="69" spans="1:10" ht="33.75" customHeight="1" x14ac:dyDescent="0.25">
      <c r="A69" s="22" t="s">
        <v>63</v>
      </c>
      <c r="B69" s="126" t="s">
        <v>64</v>
      </c>
      <c r="C69" s="126"/>
      <c r="D69" s="126"/>
      <c r="E69" s="126"/>
      <c r="F69" s="126"/>
      <c r="G69" s="126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02" t="s">
        <v>65</v>
      </c>
      <c r="C70" s="102"/>
      <c r="D70" s="102"/>
      <c r="E70" s="102"/>
      <c r="F70" s="102"/>
      <c r="G70" s="102"/>
      <c r="H70" s="23">
        <v>0.119314</v>
      </c>
      <c r="I70" s="24">
        <f t="shared" ref="I70:I77" si="3">$I$48*H70</f>
        <v>331.004000964</v>
      </c>
    </row>
    <row r="71" spans="1:10" ht="15" customHeight="1" x14ac:dyDescent="0.25">
      <c r="A71" s="14">
        <v>2</v>
      </c>
      <c r="B71" s="102" t="s">
        <v>66</v>
      </c>
      <c r="C71" s="102"/>
      <c r="D71" s="102"/>
      <c r="E71" s="102"/>
      <c r="F71" s="102"/>
      <c r="G71" s="102"/>
      <c r="H71" s="23">
        <v>2.0479000000000001E-2</v>
      </c>
      <c r="I71" s="24">
        <f t="shared" si="3"/>
        <v>56.813374254000003</v>
      </c>
    </row>
    <row r="72" spans="1:10" ht="15" customHeight="1" x14ac:dyDescent="0.25">
      <c r="A72" s="14">
        <v>3</v>
      </c>
      <c r="B72" s="102" t="s">
        <v>67</v>
      </c>
      <c r="C72" s="102"/>
      <c r="D72" s="102"/>
      <c r="E72" s="102"/>
      <c r="F72" s="102"/>
      <c r="G72" s="102"/>
      <c r="H72" s="23">
        <v>1.2123E-2</v>
      </c>
      <c r="I72" s="24">
        <f t="shared" si="3"/>
        <v>33.631941798</v>
      </c>
    </row>
    <row r="73" spans="1:10" ht="15" customHeight="1" x14ac:dyDescent="0.25">
      <c r="A73" s="14">
        <v>4</v>
      </c>
      <c r="B73" s="102" t="s">
        <v>68</v>
      </c>
      <c r="C73" s="102"/>
      <c r="D73" s="102"/>
      <c r="E73" s="102"/>
      <c r="F73" s="102"/>
      <c r="G73" s="102"/>
      <c r="H73" s="23">
        <v>1.1436E-2</v>
      </c>
      <c r="I73" s="24">
        <f t="shared" si="3"/>
        <v>31.726048536</v>
      </c>
    </row>
    <row r="74" spans="1:10" ht="15" customHeight="1" x14ac:dyDescent="0.25">
      <c r="A74" s="14">
        <v>5</v>
      </c>
      <c r="B74" s="102" t="s">
        <v>69</v>
      </c>
      <c r="C74" s="102"/>
      <c r="D74" s="102"/>
      <c r="E74" s="102"/>
      <c r="F74" s="102"/>
      <c r="G74" s="102"/>
      <c r="H74" s="23">
        <v>1.74E-4</v>
      </c>
      <c r="I74" s="24">
        <f t="shared" si="3"/>
        <v>0.482715324</v>
      </c>
    </row>
    <row r="75" spans="1:10" ht="15" customHeight="1" x14ac:dyDescent="0.25">
      <c r="A75" s="14">
        <v>6</v>
      </c>
      <c r="B75" s="102" t="s">
        <v>70</v>
      </c>
      <c r="C75" s="102"/>
      <c r="D75" s="102"/>
      <c r="E75" s="102"/>
      <c r="F75" s="102"/>
      <c r="G75" s="102"/>
      <c r="H75" s="23">
        <v>4.4200000000000001E-4</v>
      </c>
      <c r="I75" s="24">
        <f t="shared" si="3"/>
        <v>1.2262078920000001</v>
      </c>
    </row>
    <row r="76" spans="1:10" ht="15" customHeight="1" x14ac:dyDescent="0.25">
      <c r="A76" s="14">
        <v>7</v>
      </c>
      <c r="B76" s="102" t="s">
        <v>71</v>
      </c>
      <c r="C76" s="102"/>
      <c r="D76" s="102"/>
      <c r="E76" s="102"/>
      <c r="F76" s="102"/>
      <c r="G76" s="102"/>
      <c r="H76" s="23">
        <v>1.85E-4</v>
      </c>
      <c r="I76" s="24">
        <f t="shared" si="3"/>
        <v>0.51323181000000007</v>
      </c>
    </row>
    <row r="77" spans="1:10" ht="15" customHeight="1" x14ac:dyDescent="0.25">
      <c r="A77" s="14">
        <v>8</v>
      </c>
      <c r="B77" s="102" t="s">
        <v>72</v>
      </c>
      <c r="C77" s="102"/>
      <c r="D77" s="102"/>
      <c r="E77" s="102"/>
      <c r="F77" s="102"/>
      <c r="G77" s="102"/>
      <c r="H77" s="23">
        <v>9.0789999999999996E-2</v>
      </c>
      <c r="I77" s="24">
        <f t="shared" si="3"/>
        <v>251.87197853999999</v>
      </c>
    </row>
    <row r="78" spans="1:10" s="28" customFormat="1" ht="15" customHeight="1" x14ac:dyDescent="0.25">
      <c r="A78" s="117" t="s">
        <v>73</v>
      </c>
      <c r="B78" s="117"/>
      <c r="C78" s="117"/>
      <c r="D78" s="117"/>
      <c r="E78" s="117"/>
      <c r="F78" s="117"/>
      <c r="G78" s="117"/>
      <c r="H78" s="25">
        <f>SUM(H70:H77)</f>
        <v>0.25494299999999998</v>
      </c>
      <c r="I78" s="26">
        <f>SUM(I70:I77)</f>
        <v>707.269499118</v>
      </c>
      <c r="J78" s="27"/>
    </row>
    <row r="79" spans="1:10" ht="11.25" customHeight="1" x14ac:dyDescent="0.25">
      <c r="A79" s="29" t="s">
        <v>74</v>
      </c>
      <c r="B79" s="118" t="s">
        <v>75</v>
      </c>
      <c r="C79" s="118"/>
      <c r="D79" s="118"/>
      <c r="E79" s="118"/>
      <c r="F79" s="118"/>
      <c r="G79" s="118"/>
      <c r="H79" s="118"/>
      <c r="I79" s="118"/>
    </row>
    <row r="80" spans="1:10" ht="15" customHeight="1" x14ac:dyDescent="0.25">
      <c r="A80" s="29" t="s">
        <v>76</v>
      </c>
      <c r="B80" s="135" t="s">
        <v>77</v>
      </c>
      <c r="C80" s="135"/>
      <c r="D80" s="135"/>
      <c r="E80" s="135"/>
      <c r="F80" s="135"/>
      <c r="G80" s="135"/>
      <c r="H80" s="135"/>
      <c r="I80" s="135"/>
    </row>
    <row r="81" spans="1:11" ht="33.75" customHeight="1" x14ac:dyDescent="0.25">
      <c r="A81" s="22" t="s">
        <v>78</v>
      </c>
      <c r="B81" s="126" t="s">
        <v>79</v>
      </c>
      <c r="C81" s="126"/>
      <c r="D81" s="126"/>
      <c r="E81" s="126"/>
      <c r="F81" s="126"/>
      <c r="G81" s="126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02" t="s">
        <v>80</v>
      </c>
      <c r="C82" s="102"/>
      <c r="D82" s="102"/>
      <c r="E82" s="102"/>
      <c r="F82" s="102"/>
      <c r="G82" s="102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02" t="s">
        <v>81</v>
      </c>
      <c r="C83" s="102"/>
      <c r="D83" s="102"/>
      <c r="E83" s="102"/>
      <c r="F83" s="102"/>
      <c r="G83" s="102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02" t="s">
        <v>82</v>
      </c>
      <c r="C84" s="102"/>
      <c r="D84" s="102"/>
      <c r="E84" s="102"/>
      <c r="F84" s="102"/>
      <c r="G84" s="102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17" t="s">
        <v>83</v>
      </c>
      <c r="B85" s="117"/>
      <c r="C85" s="117"/>
      <c r="D85" s="117"/>
      <c r="E85" s="117"/>
      <c r="F85" s="117"/>
      <c r="G85" s="117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26" t="s">
        <v>85</v>
      </c>
      <c r="C87" s="126"/>
      <c r="D87" s="126"/>
      <c r="E87" s="126"/>
      <c r="F87" s="126"/>
      <c r="G87" s="126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02" t="s">
        <v>86</v>
      </c>
      <c r="C88" s="102"/>
      <c r="D88" s="102"/>
      <c r="E88" s="102"/>
      <c r="F88" s="102"/>
      <c r="G88" s="102"/>
      <c r="H88" s="23">
        <f>(H66*H78)</f>
        <v>9.3819024000000015E-2</v>
      </c>
      <c r="I88" s="24">
        <f>$I$48*H88</f>
        <v>260.27517567542407</v>
      </c>
    </row>
    <row r="89" spans="1:11" s="28" customFormat="1" ht="15" customHeight="1" x14ac:dyDescent="0.25">
      <c r="A89" s="117" t="s">
        <v>87</v>
      </c>
      <c r="B89" s="117"/>
      <c r="C89" s="117"/>
      <c r="D89" s="117"/>
      <c r="E89" s="117"/>
      <c r="F89" s="117"/>
      <c r="G89" s="117"/>
      <c r="H89" s="25">
        <f>SUM(H88:H88)</f>
        <v>9.3819024000000015E-2</v>
      </c>
      <c r="I89" s="26">
        <f>I88</f>
        <v>260.27517567542407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4" t="s">
        <v>207</v>
      </c>
      <c r="B91" s="134"/>
      <c r="C91" s="134"/>
      <c r="D91" s="134"/>
      <c r="E91" s="134"/>
      <c r="F91" s="134"/>
      <c r="G91" s="134"/>
      <c r="H91" s="32">
        <f>H66+H78+H85+H89</f>
        <v>0.787922024</v>
      </c>
      <c r="I91" s="33">
        <f>I66+I78+I85+I89</f>
        <v>2185.8737649534241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26" t="s">
        <v>89</v>
      </c>
      <c r="C93" s="126"/>
      <c r="D93" s="126"/>
      <c r="E93" s="126"/>
      <c r="F93" s="126"/>
      <c r="G93" s="126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02" t="s">
        <v>24</v>
      </c>
      <c r="C94" s="102"/>
      <c r="D94" s="102"/>
      <c r="E94" s="102"/>
      <c r="F94" s="102"/>
      <c r="G94" s="102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02" t="s">
        <v>25</v>
      </c>
      <c r="C95" s="102"/>
      <c r="D95" s="102"/>
      <c r="E95" s="102"/>
      <c r="F95" s="102"/>
      <c r="G95" s="102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02" t="s">
        <v>90</v>
      </c>
      <c r="C96" s="102"/>
      <c r="D96" s="102"/>
      <c r="E96" s="102"/>
      <c r="F96" s="102"/>
      <c r="G96" s="102"/>
      <c r="H96" s="23">
        <f>I96/$I$48</f>
        <v>1.9348099253629659E-2</v>
      </c>
      <c r="I96" s="24">
        <f>I103</f>
        <v>53.676000000000002</v>
      </c>
    </row>
    <row r="97" spans="1:10" ht="15" customHeight="1" x14ac:dyDescent="0.25">
      <c r="A97" s="14">
        <v>4</v>
      </c>
      <c r="B97" s="102" t="s">
        <v>91</v>
      </c>
      <c r="C97" s="102"/>
      <c r="D97" s="102"/>
      <c r="E97" s="102"/>
      <c r="F97" s="102"/>
      <c r="G97" s="102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02" t="s">
        <v>92</v>
      </c>
      <c r="C98" s="102"/>
      <c r="D98" s="102"/>
      <c r="E98" s="102"/>
      <c r="F98" s="102"/>
      <c r="G98" s="102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17" t="s">
        <v>93</v>
      </c>
      <c r="B99" s="117"/>
      <c r="C99" s="117"/>
      <c r="D99" s="117"/>
      <c r="E99" s="117"/>
      <c r="F99" s="117"/>
      <c r="G99" s="117"/>
      <c r="H99" s="25">
        <f>SUM(H94:H98)</f>
        <v>0.22673026638781413</v>
      </c>
      <c r="I99" s="26">
        <f>SUM(I94:I98)</f>
        <v>629.00099999999998</v>
      </c>
      <c r="J99" s="34"/>
    </row>
    <row r="100" spans="1:10" ht="18" customHeight="1" x14ac:dyDescent="0.25">
      <c r="A100" s="29" t="s">
        <v>94</v>
      </c>
      <c r="B100" s="133" t="s">
        <v>95</v>
      </c>
      <c r="C100" s="133"/>
      <c r="D100" s="133"/>
      <c r="E100" s="133"/>
      <c r="F100" s="133"/>
      <c r="G100" s="133"/>
      <c r="H100" s="35"/>
      <c r="I100" s="36"/>
    </row>
    <row r="101" spans="1:10" ht="15" customHeight="1" x14ac:dyDescent="0.25">
      <c r="A101" s="119" t="s">
        <v>96</v>
      </c>
      <c r="B101" s="119"/>
      <c r="C101" s="119"/>
      <c r="D101" s="119"/>
      <c r="E101" s="119"/>
      <c r="F101" s="119"/>
      <c r="G101" s="119"/>
      <c r="H101" s="119"/>
      <c r="I101" s="119"/>
    </row>
    <row r="102" spans="1:10" ht="24" customHeight="1" x14ac:dyDescent="0.25">
      <c r="A102" s="131" t="s">
        <v>97</v>
      </c>
      <c r="B102" s="131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30">
        <f>IF(I14="Não aplicável",0,I14)</f>
        <v>6</v>
      </c>
      <c r="B103" s="130"/>
      <c r="C103" s="14">
        <f>IF(I15="Não aplicável",0,I15)</f>
        <v>15</v>
      </c>
      <c r="D103" s="14">
        <v>2</v>
      </c>
      <c r="E103" s="37">
        <f>A103*C103*D103</f>
        <v>180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53.676000000000002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19" t="s">
        <v>105</v>
      </c>
      <c r="B105" s="119"/>
      <c r="C105" s="119"/>
      <c r="D105" s="119"/>
      <c r="E105" s="119"/>
      <c r="F105" s="119"/>
      <c r="G105" s="119"/>
      <c r="H105" s="119"/>
      <c r="I105" s="119"/>
    </row>
    <row r="106" spans="1:10" ht="23.25" customHeight="1" x14ac:dyDescent="0.25">
      <c r="A106" s="131" t="s">
        <v>97</v>
      </c>
      <c r="B106" s="131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32">
        <f>IF(I20="Não aplicável",0,I20)</f>
        <v>0</v>
      </c>
      <c r="B107" s="132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19" t="s">
        <v>107</v>
      </c>
      <c r="B109" s="119"/>
      <c r="C109" s="119"/>
      <c r="D109" s="119"/>
      <c r="E109" s="119"/>
      <c r="F109" s="119"/>
      <c r="G109" s="119"/>
      <c r="H109" s="119"/>
      <c r="I109" s="119"/>
    </row>
    <row r="110" spans="1:10" ht="23.25" customHeight="1" x14ac:dyDescent="0.25">
      <c r="A110" s="131" t="s">
        <v>97</v>
      </c>
      <c r="B110" s="131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32">
        <f>IF(I17="Não aplicável",0,I17)</f>
        <v>30</v>
      </c>
      <c r="B111" s="132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00" t="s">
        <v>108</v>
      </c>
      <c r="B113" s="100"/>
      <c r="C113" s="100"/>
      <c r="D113" s="100"/>
      <c r="E113" s="100"/>
      <c r="F113" s="100"/>
      <c r="G113" s="100"/>
      <c r="H113" s="47">
        <f>H48+H91+H99</f>
        <v>2.0146522903878141</v>
      </c>
      <c r="I113" s="48">
        <f>I48+I91+I99</f>
        <v>5589.100764953424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01" t="s">
        <v>109</v>
      </c>
      <c r="B115" s="101"/>
      <c r="C115" s="101"/>
      <c r="D115" s="101"/>
      <c r="E115" s="101"/>
      <c r="F115" s="101"/>
      <c r="G115" s="101"/>
      <c r="H115" s="101"/>
      <c r="I115" s="101"/>
    </row>
    <row r="116" spans="1:12" ht="33.75" customHeight="1" x14ac:dyDescent="0.25">
      <c r="A116" s="22" t="s">
        <v>36</v>
      </c>
      <c r="B116" s="126" t="s">
        <v>110</v>
      </c>
      <c r="C116" s="126"/>
      <c r="D116" s="126"/>
      <c r="E116" s="126"/>
      <c r="F116" s="126"/>
      <c r="G116" s="126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02" t="s">
        <v>111</v>
      </c>
      <c r="C117" s="102"/>
      <c r="D117" s="102"/>
      <c r="E117" s="102"/>
      <c r="F117" s="102"/>
      <c r="G117" s="102"/>
      <c r="H117" s="23">
        <f t="shared" ref="H117:H122" si="4">I117/$I$128</f>
        <v>0</v>
      </c>
      <c r="I117" s="24">
        <v>0</v>
      </c>
    </row>
    <row r="118" spans="1:12" ht="15" customHeight="1" x14ac:dyDescent="0.25">
      <c r="A118" s="14">
        <v>2</v>
      </c>
      <c r="B118" s="129" t="s">
        <v>112</v>
      </c>
      <c r="C118" s="129"/>
      <c r="D118" s="129"/>
      <c r="E118" s="129"/>
      <c r="F118" s="129"/>
      <c r="G118" s="129"/>
      <c r="H118" s="23">
        <f t="shared" si="4"/>
        <v>0.1</v>
      </c>
      <c r="I118" s="24">
        <f>IF(F126=10%,G126,0)</f>
        <v>553.54247649534238</v>
      </c>
    </row>
    <row r="119" spans="1:12" ht="15" customHeight="1" x14ac:dyDescent="0.25">
      <c r="A119" s="14">
        <v>3</v>
      </c>
      <c r="B119" s="102" t="s">
        <v>113</v>
      </c>
      <c r="C119" s="102"/>
      <c r="D119" s="102"/>
      <c r="E119" s="102"/>
      <c r="F119" s="102"/>
      <c r="G119" s="102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9" t="s">
        <v>114</v>
      </c>
      <c r="C120" s="129"/>
      <c r="D120" s="129"/>
      <c r="E120" s="129"/>
      <c r="F120" s="129"/>
      <c r="G120" s="129"/>
      <c r="H120" s="23">
        <f t="shared" si="4"/>
        <v>0</v>
      </c>
      <c r="I120" s="24">
        <f>IF(F126=20%,G126,0)</f>
        <v>0</v>
      </c>
    </row>
    <row r="121" spans="1:12" ht="15" customHeight="1" x14ac:dyDescent="0.25">
      <c r="A121" s="14">
        <v>5</v>
      </c>
      <c r="B121" s="102" t="s">
        <v>115</v>
      </c>
      <c r="C121" s="102"/>
      <c r="D121" s="102"/>
      <c r="E121" s="102"/>
      <c r="F121" s="102"/>
      <c r="G121" s="102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02" t="s">
        <v>116</v>
      </c>
      <c r="C122" s="102"/>
      <c r="D122" s="102"/>
      <c r="E122" s="102"/>
      <c r="F122" s="102"/>
      <c r="G122" s="102"/>
      <c r="H122" s="23">
        <f t="shared" si="4"/>
        <v>0</v>
      </c>
      <c r="I122" s="24">
        <v>0</v>
      </c>
    </row>
    <row r="123" spans="1:12" ht="15" customHeight="1" x14ac:dyDescent="0.25">
      <c r="A123" s="117" t="s">
        <v>117</v>
      </c>
      <c r="B123" s="117"/>
      <c r="C123" s="117"/>
      <c r="D123" s="117"/>
      <c r="E123" s="117"/>
      <c r="F123" s="117"/>
      <c r="G123" s="117"/>
      <c r="H123" s="25">
        <f>H117+H118+H119+H120+H121+H122</f>
        <v>0.1</v>
      </c>
      <c r="I123" s="54">
        <f>SUM(I117:I122)</f>
        <v>553.54247649534238</v>
      </c>
      <c r="J123" s="34"/>
    </row>
    <row r="124" spans="1:12" ht="30" customHeight="1" x14ac:dyDescent="0.25">
      <c r="B124" s="118" t="s">
        <v>206</v>
      </c>
      <c r="C124" s="118"/>
      <c r="D124" s="118"/>
      <c r="E124" s="118"/>
      <c r="F124" s="118"/>
      <c r="G124" s="118"/>
      <c r="H124" s="118"/>
      <c r="I124" s="118"/>
    </row>
    <row r="125" spans="1:12" ht="5.25" customHeight="1" x14ac:dyDescent="0.25"/>
    <row r="126" spans="1:12" ht="48.75" customHeight="1" x14ac:dyDescent="0.25">
      <c r="A126" s="127" t="s">
        <v>119</v>
      </c>
      <c r="B126" s="127"/>
      <c r="C126" s="127"/>
      <c r="D126" s="127"/>
      <c r="E126" s="127"/>
      <c r="F126" s="55">
        <f>I29</f>
        <v>0.1</v>
      </c>
      <c r="G126" s="56">
        <f>I128*F126</f>
        <v>553.54247649534238</v>
      </c>
      <c r="H126" s="57" t="s">
        <v>120</v>
      </c>
      <c r="I126" s="58">
        <f>I96</f>
        <v>53.676000000000002</v>
      </c>
    </row>
    <row r="127" spans="1:12" s="61" customFormat="1" ht="16.5" customHeight="1" x14ac:dyDescent="0.25">
      <c r="A127" s="124" t="s">
        <v>121</v>
      </c>
      <c r="B127" s="124"/>
      <c r="C127" s="57" t="s">
        <v>122</v>
      </c>
      <c r="D127" s="57" t="s">
        <v>123</v>
      </c>
      <c r="E127" s="57" t="s">
        <v>124</v>
      </c>
      <c r="F127" s="57" t="s">
        <v>125</v>
      </c>
      <c r="G127" s="57" t="s">
        <v>126</v>
      </c>
      <c r="H127" s="57" t="s">
        <v>127</v>
      </c>
      <c r="I127" s="59" t="s">
        <v>128</v>
      </c>
      <c r="J127" s="60"/>
    </row>
    <row r="128" spans="1:12" ht="16.5" customHeight="1" x14ac:dyDescent="0.25">
      <c r="A128" s="125">
        <f>I48</f>
        <v>2774.2260000000001</v>
      </c>
      <c r="B128" s="125"/>
      <c r="C128" s="62">
        <f>I66</f>
        <v>1020.915168</v>
      </c>
      <c r="D128" s="62">
        <f>I78</f>
        <v>707.269499118</v>
      </c>
      <c r="E128" s="62">
        <f>I85</f>
        <v>197.41392216000003</v>
      </c>
      <c r="F128" s="62">
        <f>I89</f>
        <v>260.27517567542407</v>
      </c>
      <c r="G128" s="62">
        <f>I99</f>
        <v>629.00099999999998</v>
      </c>
      <c r="H128" s="62">
        <f>A128+C128+D128+E128+F128+G128</f>
        <v>5589.100764953424</v>
      </c>
      <c r="I128" s="62">
        <f>H128-I126</f>
        <v>5535.4247649534236</v>
      </c>
      <c r="J128" s="34"/>
    </row>
    <row r="129" spans="1:12" ht="4.5" customHeight="1" x14ac:dyDescent="0.25">
      <c r="A129" s="29"/>
      <c r="B129" s="128"/>
      <c r="C129" s="128"/>
      <c r="D129" s="128"/>
      <c r="E129" s="128"/>
      <c r="F129" s="128"/>
      <c r="G129" s="128"/>
      <c r="H129" s="128"/>
      <c r="I129" s="128"/>
    </row>
    <row r="130" spans="1:12" ht="33.75" customHeight="1" x14ac:dyDescent="0.25">
      <c r="A130" s="22" t="s">
        <v>50</v>
      </c>
      <c r="B130" s="126" t="s">
        <v>129</v>
      </c>
      <c r="C130" s="126"/>
      <c r="D130" s="126"/>
      <c r="E130" s="126"/>
      <c r="F130" s="126"/>
      <c r="G130" s="126"/>
      <c r="H130" s="22" t="s">
        <v>38</v>
      </c>
      <c r="I130" s="22" t="s">
        <v>39</v>
      </c>
    </row>
    <row r="131" spans="1:12" ht="15" customHeight="1" x14ac:dyDescent="0.25">
      <c r="A131" s="14">
        <v>1</v>
      </c>
      <c r="B131" s="102" t="s">
        <v>130</v>
      </c>
      <c r="C131" s="102"/>
      <c r="D131" s="102"/>
      <c r="E131" s="102"/>
      <c r="F131" s="102"/>
      <c r="G131" s="102"/>
      <c r="H131" s="23">
        <f>I131/$I$141</f>
        <v>1.8065460962116683E-2</v>
      </c>
      <c r="I131" s="24">
        <v>100</v>
      </c>
    </row>
    <row r="132" spans="1:12" ht="15" customHeight="1" x14ac:dyDescent="0.25">
      <c r="A132" s="14">
        <v>2</v>
      </c>
      <c r="B132" s="102" t="s">
        <v>131</v>
      </c>
      <c r="C132" s="102"/>
      <c r="D132" s="102"/>
      <c r="E132" s="102"/>
      <c r="F132" s="102"/>
      <c r="G132" s="102"/>
      <c r="H132" s="23">
        <f>I132/$I$141</f>
        <v>9.0327304810583417E-3</v>
      </c>
      <c r="I132" s="24">
        <v>50</v>
      </c>
    </row>
    <row r="133" spans="1:12" ht="34.5" customHeight="1" x14ac:dyDescent="0.25">
      <c r="A133" s="117" t="s">
        <v>200</v>
      </c>
      <c r="B133" s="117"/>
      <c r="C133" s="117"/>
      <c r="D133" s="117"/>
      <c r="E133" s="117"/>
      <c r="F133" s="117"/>
      <c r="G133" s="117"/>
      <c r="H133" s="25">
        <f>H131+H132</f>
        <v>2.7098191443175025E-2</v>
      </c>
      <c r="I133" s="26">
        <f>SUM(I131:I132)</f>
        <v>150</v>
      </c>
    </row>
    <row r="134" spans="1:12" ht="4.5" customHeight="1" x14ac:dyDescent="0.25"/>
    <row r="135" spans="1:12" ht="33.75" customHeight="1" x14ac:dyDescent="0.25">
      <c r="A135" s="22" t="s">
        <v>63</v>
      </c>
      <c r="B135" s="126" t="s">
        <v>132</v>
      </c>
      <c r="C135" s="126"/>
      <c r="D135" s="126"/>
      <c r="E135" s="126"/>
      <c r="F135" s="126"/>
      <c r="G135" s="126"/>
      <c r="H135" s="22" t="s">
        <v>38</v>
      </c>
      <c r="I135" s="22" t="s">
        <v>39</v>
      </c>
    </row>
    <row r="136" spans="1:12" ht="15" customHeight="1" x14ac:dyDescent="0.25">
      <c r="A136" s="14">
        <v>1</v>
      </c>
      <c r="B136" s="102" t="s">
        <v>132</v>
      </c>
      <c r="C136" s="102"/>
      <c r="D136" s="102"/>
      <c r="E136" s="102"/>
      <c r="F136" s="102"/>
      <c r="G136" s="102"/>
      <c r="H136" s="23">
        <f>I136/I141</f>
        <v>0.15290180855682498</v>
      </c>
      <c r="I136" s="24">
        <f>G139-I133</f>
        <v>846.37645769161622</v>
      </c>
    </row>
    <row r="137" spans="1:12" ht="35.1" customHeight="1" x14ac:dyDescent="0.25">
      <c r="A137" s="117" t="s">
        <v>199</v>
      </c>
      <c r="B137" s="117"/>
      <c r="C137" s="117"/>
      <c r="D137" s="117"/>
      <c r="E137" s="117"/>
      <c r="F137" s="117"/>
      <c r="G137" s="117"/>
      <c r="H137" s="25">
        <f>H136</f>
        <v>0.15290180855682498</v>
      </c>
      <c r="I137" s="26">
        <f>I136</f>
        <v>846.37645769161622</v>
      </c>
      <c r="J137" s="34"/>
      <c r="K137" s="34"/>
      <c r="L137" s="2"/>
    </row>
    <row r="138" spans="1:12" ht="4.5" customHeight="1" x14ac:dyDescent="0.25">
      <c r="A138" s="28"/>
      <c r="B138" s="28"/>
      <c r="C138" s="28"/>
      <c r="D138" s="28"/>
      <c r="E138" s="28"/>
      <c r="F138" s="28"/>
      <c r="G138" s="28"/>
      <c r="H138" s="35"/>
      <c r="I138" s="36"/>
    </row>
    <row r="139" spans="1:12" ht="39" customHeight="1" x14ac:dyDescent="0.25">
      <c r="A139" s="123" t="s">
        <v>133</v>
      </c>
      <c r="B139" s="123"/>
      <c r="C139" s="123"/>
      <c r="D139" s="123"/>
      <c r="E139" s="123"/>
      <c r="F139" s="55">
        <v>0.18</v>
      </c>
      <c r="G139" s="56">
        <f>I141*F139</f>
        <v>996.37645769161622</v>
      </c>
      <c r="H139" s="57" t="s">
        <v>120</v>
      </c>
      <c r="I139" s="58">
        <f>I96</f>
        <v>53.676000000000002</v>
      </c>
      <c r="L139" s="2"/>
    </row>
    <row r="140" spans="1:12" s="61" customFormat="1" ht="16.5" customHeight="1" x14ac:dyDescent="0.25">
      <c r="A140" s="124" t="s">
        <v>121</v>
      </c>
      <c r="B140" s="124"/>
      <c r="C140" s="57" t="s">
        <v>122</v>
      </c>
      <c r="D140" s="57" t="s">
        <v>123</v>
      </c>
      <c r="E140" s="57" t="s">
        <v>124</v>
      </c>
      <c r="F140" s="57" t="s">
        <v>125</v>
      </c>
      <c r="G140" s="57" t="s">
        <v>126</v>
      </c>
      <c r="H140" s="57" t="s">
        <v>127</v>
      </c>
      <c r="I140" s="59" t="s">
        <v>128</v>
      </c>
      <c r="J140" s="60"/>
      <c r="L140" s="60"/>
    </row>
    <row r="141" spans="1:12" ht="16.5" customHeight="1" x14ac:dyDescent="0.25">
      <c r="A141" s="125">
        <f>I48</f>
        <v>2774.2260000000001</v>
      </c>
      <c r="B141" s="125"/>
      <c r="C141" s="62">
        <f>I66</f>
        <v>1020.915168</v>
      </c>
      <c r="D141" s="62">
        <f>I78</f>
        <v>707.269499118</v>
      </c>
      <c r="E141" s="62">
        <f>I85</f>
        <v>197.41392216000003</v>
      </c>
      <c r="F141" s="62">
        <f>I89</f>
        <v>260.27517567542407</v>
      </c>
      <c r="G141" s="62">
        <f>I99</f>
        <v>629.00099999999998</v>
      </c>
      <c r="H141" s="62">
        <f>A141+C141+D141+E141+F141+G141</f>
        <v>5589.100764953424</v>
      </c>
      <c r="I141" s="62">
        <f>H141-I139</f>
        <v>5535.4247649534236</v>
      </c>
      <c r="J141" s="34"/>
      <c r="L141" s="2"/>
    </row>
    <row r="142" spans="1:12" ht="4.5" customHeight="1" x14ac:dyDescent="0.25"/>
    <row r="143" spans="1:12" ht="12" customHeight="1" x14ac:dyDescent="0.25">
      <c r="A143" s="100" t="s">
        <v>134</v>
      </c>
      <c r="B143" s="100"/>
      <c r="C143" s="100"/>
      <c r="D143" s="100"/>
      <c r="E143" s="100"/>
      <c r="F143" s="100"/>
      <c r="G143" s="100"/>
      <c r="H143" s="47">
        <f>H123+H133+H137</f>
        <v>0.28000000000000003</v>
      </c>
      <c r="I143" s="48">
        <f>I123+I133+I137</f>
        <v>1549.9189341869587</v>
      </c>
    </row>
    <row r="144" spans="1:12" ht="4.5" customHeight="1" x14ac:dyDescent="0.25"/>
    <row r="145" spans="1:10" ht="11.25" customHeight="1" x14ac:dyDescent="0.25">
      <c r="A145" s="101" t="s">
        <v>135</v>
      </c>
      <c r="B145" s="101"/>
      <c r="C145" s="101"/>
      <c r="D145" s="101"/>
      <c r="E145" s="101"/>
      <c r="F145" s="101"/>
      <c r="G145" s="101"/>
      <c r="H145" s="101"/>
      <c r="I145" s="101"/>
    </row>
    <row r="146" spans="1:10" ht="33.75" customHeight="1" x14ac:dyDescent="0.25">
      <c r="A146" s="22" t="s">
        <v>36</v>
      </c>
      <c r="B146" s="126" t="s">
        <v>136</v>
      </c>
      <c r="C146" s="126"/>
      <c r="D146" s="126"/>
      <c r="E146" s="126"/>
      <c r="F146" s="126"/>
      <c r="G146" s="126"/>
      <c r="H146" s="22" t="s">
        <v>38</v>
      </c>
      <c r="I146" s="22" t="s">
        <v>39</v>
      </c>
    </row>
    <row r="147" spans="1:10" ht="15" customHeight="1" x14ac:dyDescent="0.25">
      <c r="A147" s="14">
        <v>1</v>
      </c>
      <c r="B147" s="102" t="s">
        <v>137</v>
      </c>
      <c r="C147" s="102"/>
      <c r="D147" s="102"/>
      <c r="E147" s="102"/>
      <c r="F147" s="102"/>
      <c r="G147" s="102"/>
      <c r="H147" s="23">
        <f>I147/$I$113</f>
        <v>8.990277510893473E-3</v>
      </c>
      <c r="I147" s="24">
        <f>($D$157/$E$159)*H157</f>
        <v>50.247566913278277</v>
      </c>
    </row>
    <row r="148" spans="1:10" ht="15" customHeight="1" x14ac:dyDescent="0.25">
      <c r="A148" s="14">
        <v>2</v>
      </c>
      <c r="B148" s="102" t="s">
        <v>138</v>
      </c>
      <c r="C148" s="102"/>
      <c r="D148" s="102"/>
      <c r="E148" s="102"/>
      <c r="F148" s="102"/>
      <c r="G148" s="102"/>
      <c r="H148" s="23">
        <f>I148/$I$113</f>
        <v>4.1493588511816032E-2</v>
      </c>
      <c r="I148" s="24">
        <f>($D$157/$E$159)*H158</f>
        <v>231.91184729205358</v>
      </c>
    </row>
    <row r="149" spans="1:10" ht="15" customHeight="1" x14ac:dyDescent="0.25">
      <c r="A149" s="14">
        <v>3</v>
      </c>
      <c r="B149" s="102" t="s">
        <v>14</v>
      </c>
      <c r="C149" s="102"/>
      <c r="D149" s="102"/>
      <c r="E149" s="102"/>
      <c r="F149" s="102"/>
      <c r="G149" s="102"/>
      <c r="H149" s="23">
        <f>I149/$I$113</f>
        <v>5.5324784682421371E-2</v>
      </c>
      <c r="I149" s="24">
        <f>($D$157/$E$159)*H159</f>
        <v>309.21579638940477</v>
      </c>
    </row>
    <row r="150" spans="1:10" ht="15" customHeight="1" x14ac:dyDescent="0.25">
      <c r="A150" s="14">
        <v>4</v>
      </c>
      <c r="B150" s="102" t="s">
        <v>139</v>
      </c>
      <c r="C150" s="102"/>
      <c r="D150" s="102"/>
      <c r="E150" s="102"/>
      <c r="F150" s="102"/>
      <c r="G150" s="102"/>
      <c r="H150" s="23">
        <f>I150/$I$113</f>
        <v>0</v>
      </c>
      <c r="I150" s="24">
        <f>($D$157/$E$159)*H160</f>
        <v>0</v>
      </c>
    </row>
    <row r="151" spans="1:10" ht="15" customHeight="1" x14ac:dyDescent="0.25">
      <c r="A151" s="14">
        <v>5</v>
      </c>
      <c r="B151" s="102" t="s">
        <v>140</v>
      </c>
      <c r="C151" s="102"/>
      <c r="D151" s="102"/>
      <c r="E151" s="102"/>
      <c r="F151" s="102"/>
      <c r="G151" s="102"/>
      <c r="H151" s="23">
        <f>I151/$I$113</f>
        <v>0</v>
      </c>
      <c r="I151" s="24">
        <f>($D$157/$E$159)*H161</f>
        <v>0</v>
      </c>
    </row>
    <row r="152" spans="1:10" ht="15" customHeight="1" x14ac:dyDescent="0.25">
      <c r="A152" s="117" t="s">
        <v>141</v>
      </c>
      <c r="B152" s="117"/>
      <c r="C152" s="117"/>
      <c r="D152" s="117"/>
      <c r="E152" s="117"/>
      <c r="F152" s="117"/>
      <c r="G152" s="117"/>
      <c r="H152" s="25">
        <f>H147+H148+H149+H150+H151</f>
        <v>0.10580865070513087</v>
      </c>
      <c r="I152" s="26">
        <f>SUM(I147:I151)</f>
        <v>591.3752105947367</v>
      </c>
    </row>
    <row r="153" spans="1:10" ht="11.25" customHeight="1" x14ac:dyDescent="0.25">
      <c r="A153" s="29" t="s">
        <v>142</v>
      </c>
      <c r="B153" s="118" t="s">
        <v>143</v>
      </c>
      <c r="C153" s="118"/>
      <c r="D153" s="118"/>
      <c r="E153" s="118"/>
      <c r="F153" s="118"/>
      <c r="G153" s="118"/>
      <c r="H153" s="118"/>
      <c r="I153" s="118"/>
    </row>
    <row r="154" spans="1:10" ht="20.25" customHeight="1" x14ac:dyDescent="0.25">
      <c r="A154" s="29" t="s">
        <v>144</v>
      </c>
      <c r="B154" s="111" t="s">
        <v>145</v>
      </c>
      <c r="C154" s="111"/>
      <c r="D154" s="111"/>
      <c r="E154" s="111"/>
      <c r="F154" s="111"/>
      <c r="G154" s="111"/>
      <c r="H154" s="111"/>
      <c r="I154" s="111"/>
    </row>
    <row r="155" spans="1:10" ht="13.5" customHeight="1" x14ac:dyDescent="0.25">
      <c r="A155" s="119" t="s">
        <v>146</v>
      </c>
      <c r="B155" s="119"/>
      <c r="C155" s="119"/>
      <c r="D155" s="119"/>
      <c r="E155" s="119"/>
      <c r="F155" s="119"/>
      <c r="G155" s="119"/>
      <c r="H155" s="119"/>
      <c r="I155" s="119"/>
    </row>
    <row r="156" spans="1:10" ht="13.5" customHeight="1" x14ac:dyDescent="0.25">
      <c r="A156" s="120" t="s">
        <v>147</v>
      </c>
      <c r="B156" s="120"/>
      <c r="C156" s="3" t="s">
        <v>148</v>
      </c>
      <c r="D156" s="121" t="s">
        <v>149</v>
      </c>
      <c r="E156" s="121"/>
      <c r="F156" s="3" t="s">
        <v>150</v>
      </c>
      <c r="G156" s="3" t="s">
        <v>151</v>
      </c>
      <c r="H156" s="122" t="s">
        <v>152</v>
      </c>
      <c r="I156" s="122"/>
    </row>
    <row r="157" spans="1:10" ht="13.5" customHeight="1" x14ac:dyDescent="0.25">
      <c r="A157" s="114">
        <f>I113</f>
        <v>5589.100764953424</v>
      </c>
      <c r="B157" s="114"/>
      <c r="C157" s="24">
        <f>I143</f>
        <v>1549.9189341869587</v>
      </c>
      <c r="D157" s="115">
        <f>A157+C157</f>
        <v>7139.0196991403827</v>
      </c>
      <c r="E157" s="115"/>
      <c r="F157" s="14" t="s">
        <v>137</v>
      </c>
      <c r="G157" s="43">
        <v>1.6500000000000001E-2</v>
      </c>
      <c r="H157" s="108">
        <v>6.4999999999999997E-3</v>
      </c>
      <c r="I157" s="108"/>
      <c r="J157" s="34"/>
    </row>
    <row r="158" spans="1:10" ht="13.5" customHeight="1" x14ac:dyDescent="0.25">
      <c r="A158" s="102" t="s">
        <v>153</v>
      </c>
      <c r="B158" s="102"/>
      <c r="C158" s="14">
        <v>1</v>
      </c>
      <c r="D158" s="63">
        <f>G162/1</f>
        <v>0.13250000000000001</v>
      </c>
      <c r="E158" s="64">
        <f>C158-D158</f>
        <v>0.86749999999999994</v>
      </c>
      <c r="F158" s="14" t="s">
        <v>138</v>
      </c>
      <c r="G158" s="43">
        <v>7.5999999999999998E-2</v>
      </c>
      <c r="H158" s="108">
        <v>0.03</v>
      </c>
      <c r="I158" s="108"/>
    </row>
    <row r="159" spans="1:10" ht="13.5" customHeight="1" x14ac:dyDescent="0.25">
      <c r="A159" s="116" t="s">
        <v>154</v>
      </c>
      <c r="B159" s="116"/>
      <c r="C159" s="14">
        <v>1</v>
      </c>
      <c r="D159" s="63">
        <f>H162</f>
        <v>7.6499999999999999E-2</v>
      </c>
      <c r="E159" s="65">
        <f>C159-D159</f>
        <v>0.92349999999999999</v>
      </c>
      <c r="F159" s="14" t="s">
        <v>14</v>
      </c>
      <c r="G159" s="43">
        <f>I11</f>
        <v>0.04</v>
      </c>
      <c r="H159" s="108">
        <f>I11</f>
        <v>0.04</v>
      </c>
      <c r="I159" s="108"/>
    </row>
    <row r="160" spans="1:10" ht="13.5" customHeight="1" x14ac:dyDescent="0.25">
      <c r="A160" s="116" t="s">
        <v>155</v>
      </c>
      <c r="B160" s="116"/>
      <c r="C160" s="14">
        <v>1</v>
      </c>
      <c r="D160" s="66">
        <v>0.09</v>
      </c>
      <c r="E160" s="67">
        <f>C160-D160</f>
        <v>0.91</v>
      </c>
      <c r="F160" s="14" t="s">
        <v>156</v>
      </c>
      <c r="G160" s="43">
        <v>0</v>
      </c>
      <c r="H160" s="108">
        <v>0</v>
      </c>
      <c r="I160" s="108"/>
    </row>
    <row r="161" spans="1:10" ht="13.5" customHeight="1" x14ac:dyDescent="0.25">
      <c r="A161" s="107" t="s">
        <v>157</v>
      </c>
      <c r="B161" s="107" t="s">
        <v>158</v>
      </c>
      <c r="C161" s="107"/>
      <c r="D161" s="107"/>
      <c r="E161" s="107"/>
      <c r="F161" s="12" t="s">
        <v>159</v>
      </c>
      <c r="G161" s="43">
        <v>0</v>
      </c>
      <c r="H161" s="108">
        <v>0</v>
      </c>
      <c r="I161" s="108"/>
    </row>
    <row r="162" spans="1:10" ht="18" customHeight="1" x14ac:dyDescent="0.25">
      <c r="A162" s="107"/>
      <c r="B162" s="107"/>
      <c r="C162" s="107"/>
      <c r="D162" s="107"/>
      <c r="E162" s="107"/>
      <c r="F162" s="3" t="s">
        <v>160</v>
      </c>
      <c r="G162" s="68">
        <f>SUM(G157:G161)</f>
        <v>0.13250000000000001</v>
      </c>
      <c r="H162" s="109">
        <f>SUM(H157:I161)</f>
        <v>7.6499999999999999E-2</v>
      </c>
      <c r="I162" s="109"/>
    </row>
    <row r="163" spans="1:10" ht="48.75" customHeight="1" x14ac:dyDescent="0.25">
      <c r="A163" s="110" t="s">
        <v>161</v>
      </c>
      <c r="B163" s="110"/>
      <c r="C163" s="110"/>
      <c r="D163" s="110"/>
      <c r="E163" s="110"/>
      <c r="F163" s="110"/>
      <c r="G163" s="110"/>
      <c r="H163" s="110"/>
      <c r="I163" s="110"/>
    </row>
    <row r="164" spans="1:10" ht="12" customHeight="1" x14ac:dyDescent="0.25">
      <c r="A164" s="29" t="s">
        <v>162</v>
      </c>
      <c r="B164" s="111" t="s">
        <v>163</v>
      </c>
      <c r="C164" s="111"/>
      <c r="D164" s="111"/>
      <c r="E164" s="111"/>
      <c r="F164" s="111"/>
      <c r="G164" s="111"/>
      <c r="H164" s="111"/>
      <c r="I164" s="111"/>
    </row>
    <row r="165" spans="1:10" ht="4.5" customHeight="1" x14ac:dyDescent="0.25">
      <c r="A165" s="69"/>
      <c r="B165" s="112"/>
      <c r="C165" s="112"/>
      <c r="D165" s="112"/>
      <c r="E165" s="112"/>
      <c r="F165" s="112"/>
      <c r="G165" s="112"/>
      <c r="H165" s="112"/>
      <c r="I165" s="112"/>
    </row>
    <row r="166" spans="1:10" ht="12" customHeight="1" x14ac:dyDescent="0.25">
      <c r="A166" s="100" t="s">
        <v>164</v>
      </c>
      <c r="B166" s="100"/>
      <c r="C166" s="100"/>
      <c r="D166" s="100"/>
      <c r="E166" s="100"/>
      <c r="F166" s="100"/>
      <c r="G166" s="100"/>
      <c r="H166" s="47">
        <f>H152</f>
        <v>0.10580865070513087</v>
      </c>
      <c r="I166" s="48">
        <f>I152</f>
        <v>591.3752105947367</v>
      </c>
    </row>
    <row r="167" spans="1:10" ht="4.5" customHeight="1" x14ac:dyDescent="0.25"/>
    <row r="168" spans="1:10" ht="11.25" customHeight="1" x14ac:dyDescent="0.25">
      <c r="A168" s="113" t="s">
        <v>165</v>
      </c>
      <c r="B168" s="113"/>
      <c r="C168" s="113"/>
      <c r="D168" s="113"/>
      <c r="E168" s="113"/>
      <c r="F168" s="113"/>
      <c r="G168" s="113"/>
      <c r="H168" s="113"/>
      <c r="I168" s="113"/>
    </row>
    <row r="169" spans="1:10" ht="11.25" customHeight="1" x14ac:dyDescent="0.25">
      <c r="A169" s="101" t="s">
        <v>35</v>
      </c>
      <c r="B169" s="101"/>
      <c r="C169" s="101"/>
      <c r="D169" s="101"/>
      <c r="E169" s="101"/>
      <c r="F169" s="101"/>
      <c r="G169" s="101"/>
      <c r="H169" s="101"/>
      <c r="I169" s="101"/>
    </row>
    <row r="170" spans="1:10" ht="15" customHeight="1" x14ac:dyDescent="0.25">
      <c r="A170" s="14">
        <v>1</v>
      </c>
      <c r="B170" s="102" t="s">
        <v>166</v>
      </c>
      <c r="C170" s="102"/>
      <c r="D170" s="102"/>
      <c r="E170" s="102"/>
      <c r="F170" s="102"/>
      <c r="G170" s="102"/>
      <c r="H170" s="23">
        <f>I170/$G$191</f>
        <v>0.35887248095260094</v>
      </c>
      <c r="I170" s="70">
        <f>I48</f>
        <v>2774.2260000000001</v>
      </c>
    </row>
    <row r="171" spans="1:10" ht="15" customHeight="1" x14ac:dyDescent="0.25">
      <c r="A171" s="14">
        <v>2</v>
      </c>
      <c r="B171" s="102" t="s">
        <v>167</v>
      </c>
      <c r="C171" s="102"/>
      <c r="D171" s="102"/>
      <c r="E171" s="102"/>
      <c r="F171" s="102"/>
      <c r="G171" s="102"/>
      <c r="H171" s="23">
        <f t="shared" ref="H171:H172" si="5">I171/$G$191</f>
        <v>0.28276353155007478</v>
      </c>
      <c r="I171" s="70">
        <f>I66+I78+I85+I89</f>
        <v>2185.8737649534241</v>
      </c>
    </row>
    <row r="172" spans="1:10" ht="15" customHeight="1" x14ac:dyDescent="0.25">
      <c r="A172" s="14">
        <v>3</v>
      </c>
      <c r="B172" s="102" t="s">
        <v>168</v>
      </c>
      <c r="C172" s="102"/>
      <c r="D172" s="102"/>
      <c r="E172" s="102"/>
      <c r="F172" s="102"/>
      <c r="G172" s="102"/>
      <c r="H172" s="23">
        <f t="shared" si="5"/>
        <v>8.1367253205638951E-2</v>
      </c>
      <c r="I172" s="70">
        <f>I99</f>
        <v>629.00099999999998</v>
      </c>
    </row>
    <row r="173" spans="1:10" s="28" customFormat="1" ht="15" customHeight="1" x14ac:dyDescent="0.25">
      <c r="A173" s="100" t="s">
        <v>169</v>
      </c>
      <c r="B173" s="100"/>
      <c r="C173" s="100"/>
      <c r="D173" s="100"/>
      <c r="E173" s="100"/>
      <c r="F173" s="100"/>
      <c r="G173" s="100"/>
      <c r="H173" s="47">
        <f>H170+H171+H172</f>
        <v>0.72300326570831464</v>
      </c>
      <c r="I173" s="48">
        <f>SUM(I170:I172)</f>
        <v>5589.100764953424</v>
      </c>
      <c r="J173" s="35"/>
    </row>
    <row r="174" spans="1:10" ht="4.5" customHeight="1" x14ac:dyDescent="0.25"/>
    <row r="175" spans="1:10" ht="11.25" customHeight="1" x14ac:dyDescent="0.25">
      <c r="A175" s="101" t="s">
        <v>109</v>
      </c>
      <c r="B175" s="101"/>
      <c r="C175" s="101"/>
      <c r="D175" s="101"/>
      <c r="E175" s="101"/>
      <c r="F175" s="101"/>
      <c r="G175" s="101"/>
      <c r="H175" s="101"/>
      <c r="I175" s="101"/>
    </row>
    <row r="176" spans="1:10" ht="15" customHeight="1" x14ac:dyDescent="0.25">
      <c r="A176" s="14">
        <v>1</v>
      </c>
      <c r="B176" s="102" t="s">
        <v>170</v>
      </c>
      <c r="C176" s="102"/>
      <c r="D176" s="102"/>
      <c r="E176" s="102"/>
      <c r="F176" s="102"/>
      <c r="G176" s="102"/>
      <c r="H176" s="23">
        <f t="shared" ref="H176:H178" si="6">I176/$G$191</f>
        <v>7.1605976532744739E-2</v>
      </c>
      <c r="I176" s="24">
        <f>I123</f>
        <v>553.54247649534238</v>
      </c>
    </row>
    <row r="177" spans="1:11" ht="15" customHeight="1" x14ac:dyDescent="0.25">
      <c r="A177" s="14">
        <v>2</v>
      </c>
      <c r="B177" s="102" t="s">
        <v>171</v>
      </c>
      <c r="C177" s="102"/>
      <c r="D177" s="102"/>
      <c r="E177" s="102"/>
      <c r="F177" s="102"/>
      <c r="G177" s="102"/>
      <c r="H177" s="23">
        <f t="shared" si="6"/>
        <v>1.9403924605598154E-2</v>
      </c>
      <c r="I177" s="24">
        <f>I133</f>
        <v>150</v>
      </c>
    </row>
    <row r="178" spans="1:11" ht="15" customHeight="1" x14ac:dyDescent="0.25">
      <c r="A178" s="14">
        <v>3</v>
      </c>
      <c r="B178" s="102" t="s">
        <v>172</v>
      </c>
      <c r="C178" s="102"/>
      <c r="D178" s="102"/>
      <c r="E178" s="102"/>
      <c r="F178" s="102"/>
      <c r="G178" s="102"/>
      <c r="H178" s="23">
        <f t="shared" si="6"/>
        <v>0.10948683315334237</v>
      </c>
      <c r="I178" s="24">
        <f>I137</f>
        <v>846.37645769161622</v>
      </c>
    </row>
    <row r="179" spans="1:11" ht="15" customHeight="1" x14ac:dyDescent="0.25">
      <c r="A179" s="100" t="s">
        <v>173</v>
      </c>
      <c r="B179" s="100"/>
      <c r="C179" s="100"/>
      <c r="D179" s="100"/>
      <c r="E179" s="100"/>
      <c r="F179" s="100"/>
      <c r="G179" s="100"/>
      <c r="H179" s="47">
        <f>H176+H177+H178</f>
        <v>0.20049673429168527</v>
      </c>
      <c r="I179" s="48">
        <f>I176+I177+I178</f>
        <v>1549.9189341869587</v>
      </c>
    </row>
    <row r="180" spans="1:11" ht="4.5" customHeight="1" x14ac:dyDescent="0.25"/>
    <row r="181" spans="1:11" ht="11.25" customHeight="1" x14ac:dyDescent="0.25">
      <c r="A181" s="101" t="s">
        <v>135</v>
      </c>
      <c r="B181" s="101"/>
      <c r="C181" s="101"/>
      <c r="D181" s="101"/>
      <c r="E181" s="101"/>
      <c r="F181" s="101"/>
      <c r="G181" s="101"/>
      <c r="H181" s="101"/>
      <c r="I181" s="101"/>
    </row>
    <row r="182" spans="1:11" ht="15" customHeight="1" x14ac:dyDescent="0.25">
      <c r="A182" s="14">
        <v>1</v>
      </c>
      <c r="B182" s="102" t="s">
        <v>174</v>
      </c>
      <c r="C182" s="102"/>
      <c r="D182" s="102"/>
      <c r="E182" s="102"/>
      <c r="F182" s="102"/>
      <c r="G182" s="102"/>
      <c r="H182" s="23">
        <f>I182/$G$191</f>
        <v>7.6500000000000012E-2</v>
      </c>
      <c r="I182" s="24">
        <f>I152</f>
        <v>591.3752105947367</v>
      </c>
    </row>
    <row r="183" spans="1:11" ht="15" customHeight="1" x14ac:dyDescent="0.25">
      <c r="A183" s="100" t="s">
        <v>175</v>
      </c>
      <c r="B183" s="100"/>
      <c r="C183" s="100"/>
      <c r="D183" s="100"/>
      <c r="E183" s="100"/>
      <c r="F183" s="100"/>
      <c r="G183" s="100"/>
      <c r="H183" s="47">
        <f>H182</f>
        <v>7.6500000000000012E-2</v>
      </c>
      <c r="I183" s="48">
        <f>I152</f>
        <v>591.3752105947367</v>
      </c>
      <c r="K183" s="41"/>
    </row>
    <row r="184" spans="1:11" ht="4.5" customHeight="1" x14ac:dyDescent="0.25"/>
    <row r="185" spans="1:11" ht="11.25" customHeight="1" x14ac:dyDescent="0.25">
      <c r="A185" s="103" t="s">
        <v>214</v>
      </c>
      <c r="B185" s="103"/>
      <c r="C185" s="103"/>
      <c r="D185" s="103"/>
      <c r="E185" s="103"/>
      <c r="F185" s="103"/>
      <c r="G185" s="103"/>
      <c r="H185" s="103"/>
      <c r="I185" s="103"/>
    </row>
    <row r="186" spans="1:11" ht="4.9000000000000004" customHeight="1" x14ac:dyDescent="0.25">
      <c r="A186" s="93"/>
      <c r="B186" s="93"/>
      <c r="C186" s="93"/>
      <c r="D186" s="93"/>
      <c r="E186" s="93"/>
      <c r="F186" s="93"/>
      <c r="G186" s="93"/>
      <c r="H186" s="93"/>
      <c r="I186" s="93"/>
    </row>
    <row r="187" spans="1:11" ht="63.75" customHeight="1" x14ac:dyDescent="0.25">
      <c r="A187" s="103" t="s">
        <v>215</v>
      </c>
      <c r="B187" s="103"/>
      <c r="C187" s="103"/>
      <c r="D187" s="103"/>
      <c r="E187" s="103"/>
      <c r="F187" s="103"/>
      <c r="G187" s="104" t="s">
        <v>219</v>
      </c>
      <c r="H187" s="105"/>
      <c r="I187" s="106"/>
    </row>
    <row r="188" spans="1:11" ht="11.25" customHeight="1" x14ac:dyDescent="0.25">
      <c r="A188" s="103"/>
      <c r="B188" s="103"/>
      <c r="C188" s="103"/>
      <c r="D188" s="103"/>
      <c r="E188" s="103"/>
      <c r="F188" s="103"/>
      <c r="G188" s="91"/>
      <c r="H188" s="92"/>
      <c r="I188" s="92">
        <f>((H70+H76+H77+H82+H83+H84)+((H70+H76+H77+H82+H83+H84)*H66))*I48*H191</f>
        <v>2136.2773731848642</v>
      </c>
    </row>
    <row r="189" spans="1:11" ht="4.9000000000000004" customHeight="1" x14ac:dyDescent="0.25">
      <c r="A189" s="93"/>
      <c r="B189" s="93"/>
      <c r="C189" s="93"/>
      <c r="D189" s="93"/>
      <c r="E189" s="93"/>
      <c r="F189" s="93"/>
      <c r="G189" s="93"/>
      <c r="H189" s="93"/>
      <c r="I189" s="93"/>
    </row>
    <row r="190" spans="1:11" ht="35.450000000000003" customHeight="1" x14ac:dyDescent="0.25">
      <c r="A190" s="94" t="s">
        <v>216</v>
      </c>
      <c r="B190" s="95"/>
      <c r="C190" s="95"/>
      <c r="D190" s="95"/>
      <c r="E190" s="95"/>
      <c r="F190" s="96"/>
      <c r="G190" s="86" t="s">
        <v>176</v>
      </c>
      <c r="H190" s="86" t="s">
        <v>177</v>
      </c>
      <c r="I190" s="86" t="s">
        <v>178</v>
      </c>
    </row>
    <row r="191" spans="1:11" ht="14.45" customHeight="1" x14ac:dyDescent="0.25">
      <c r="A191" s="97"/>
      <c r="B191" s="98"/>
      <c r="C191" s="98"/>
      <c r="D191" s="98"/>
      <c r="E191" s="98"/>
      <c r="F191" s="99"/>
      <c r="G191" s="87">
        <f>I173+I179+I183</f>
        <v>7730.3949097351197</v>
      </c>
      <c r="H191" s="88">
        <f>IF(D6="12x36",2,1)</f>
        <v>2</v>
      </c>
      <c r="I191" s="89">
        <f>G191*H191</f>
        <v>15460.789819470239</v>
      </c>
    </row>
  </sheetData>
  <mergeCells count="179">
    <mergeCell ref="A187:F188"/>
    <mergeCell ref="G187:I187"/>
    <mergeCell ref="A189:I189"/>
    <mergeCell ref="A190:F191"/>
    <mergeCell ref="A179:G179"/>
    <mergeCell ref="A181:I181"/>
    <mergeCell ref="B182:G182"/>
    <mergeCell ref="A183:G183"/>
    <mergeCell ref="A185:I185"/>
    <mergeCell ref="A186:I186"/>
    <mergeCell ref="B172:G172"/>
    <mergeCell ref="A173:G173"/>
    <mergeCell ref="A175:I175"/>
    <mergeCell ref="B176:G176"/>
    <mergeCell ref="B177:G177"/>
    <mergeCell ref="B178:G178"/>
    <mergeCell ref="B165:I165"/>
    <mergeCell ref="A166:G166"/>
    <mergeCell ref="A168:I168"/>
    <mergeCell ref="A169:I169"/>
    <mergeCell ref="B170:G170"/>
    <mergeCell ref="B171:G171"/>
    <mergeCell ref="A161:A162"/>
    <mergeCell ref="B161:E162"/>
    <mergeCell ref="H161:I161"/>
    <mergeCell ref="H162:I162"/>
    <mergeCell ref="A163:I163"/>
    <mergeCell ref="B164:I164"/>
    <mergeCell ref="A158:B158"/>
    <mergeCell ref="H158:I158"/>
    <mergeCell ref="A159:B159"/>
    <mergeCell ref="H159:I159"/>
    <mergeCell ref="A160:B160"/>
    <mergeCell ref="H160:I160"/>
    <mergeCell ref="A155:I155"/>
    <mergeCell ref="A156:B156"/>
    <mergeCell ref="D156:E156"/>
    <mergeCell ref="H156:I156"/>
    <mergeCell ref="A157:B157"/>
    <mergeCell ref="D157:E157"/>
    <mergeCell ref="H157:I157"/>
    <mergeCell ref="B149:G149"/>
    <mergeCell ref="B150:G150"/>
    <mergeCell ref="B151:G151"/>
    <mergeCell ref="A152:G152"/>
    <mergeCell ref="B153:I153"/>
    <mergeCell ref="B154:I154"/>
    <mergeCell ref="A141:B141"/>
    <mergeCell ref="A143:G143"/>
    <mergeCell ref="A145:I145"/>
    <mergeCell ref="B146:G146"/>
    <mergeCell ref="B147:G147"/>
    <mergeCell ref="B148:G148"/>
    <mergeCell ref="A133:G133"/>
    <mergeCell ref="B135:G135"/>
    <mergeCell ref="B136:G136"/>
    <mergeCell ref="A137:G137"/>
    <mergeCell ref="A139:E139"/>
    <mergeCell ref="A140:B140"/>
    <mergeCell ref="A127:B127"/>
    <mergeCell ref="A128:B128"/>
    <mergeCell ref="B129:I129"/>
    <mergeCell ref="B130:G130"/>
    <mergeCell ref="B131:G131"/>
    <mergeCell ref="B132:G132"/>
    <mergeCell ref="B120:G120"/>
    <mergeCell ref="B121:G121"/>
    <mergeCell ref="B122:G122"/>
    <mergeCell ref="A123:G123"/>
    <mergeCell ref="B124:I124"/>
    <mergeCell ref="A126:E126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376EA-7CB3-4D0D-B1D4-9CF9E6D0ED90}">
  <dimension ref="A1:L191"/>
  <sheetViews>
    <sheetView view="pageBreakPreview" topLeftCell="A173" zoomScale="130" zoomScaleNormal="130" zoomScalePageLayoutView="130" workbookViewId="0">
      <selection activeCell="A10" sqref="A10:F10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K1" s="4"/>
    </row>
    <row r="2" spans="1:11" ht="22.5" customHeight="1" x14ac:dyDescent="0.25">
      <c r="A2" s="120" t="s">
        <v>1</v>
      </c>
      <c r="B2" s="120"/>
      <c r="C2" s="150" t="s">
        <v>227</v>
      </c>
      <c r="D2" s="150"/>
      <c r="E2" s="151" t="s">
        <v>2</v>
      </c>
      <c r="F2" s="151"/>
      <c r="G2" s="151"/>
      <c r="H2" s="151"/>
      <c r="I2" s="151"/>
    </row>
    <row r="3" spans="1:11" ht="11.25" customHeight="1" x14ac:dyDescent="0.25">
      <c r="A3" s="120" t="s">
        <v>3</v>
      </c>
      <c r="B3" s="12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9" t="s">
        <v>5</v>
      </c>
      <c r="B5" s="129"/>
      <c r="C5" s="129"/>
      <c r="D5" s="152" t="s">
        <v>221</v>
      </c>
      <c r="E5" s="152"/>
      <c r="F5" s="152"/>
      <c r="G5" s="153" t="str">
        <f>IF(D6="12x36","Regime de trabalho:","Quantidade de HORAS/MÊS")</f>
        <v>Regime de trabalho:</v>
      </c>
      <c r="H5" s="153"/>
      <c r="I5" s="154" t="str">
        <f>IF(D6="12x36",D6,5*D6)</f>
        <v>12X36</v>
      </c>
    </row>
    <row r="6" spans="1:11" ht="18.75" customHeight="1" x14ac:dyDescent="0.25">
      <c r="A6" s="129" t="str">
        <f>IF(D6="12x36","Regime de trabalho:","Regime de trabalho (horas semanais):")</f>
        <v>Regime de trabalho:</v>
      </c>
      <c r="B6" s="129"/>
      <c r="C6" s="129"/>
      <c r="D6" s="129" t="s">
        <v>222</v>
      </c>
      <c r="E6" s="129"/>
      <c r="F6" s="129"/>
      <c r="G6" s="153"/>
      <c r="H6" s="153"/>
      <c r="I6" s="154"/>
    </row>
    <row r="7" spans="1:11" ht="22.5" customHeight="1" x14ac:dyDescent="0.25">
      <c r="A7" s="129" t="s">
        <v>6</v>
      </c>
      <c r="B7" s="129"/>
      <c r="C7" s="129"/>
      <c r="D7" s="102" t="s">
        <v>228</v>
      </c>
      <c r="E7" s="102"/>
      <c r="F7" s="102"/>
      <c r="G7" s="148" t="s">
        <v>7</v>
      </c>
      <c r="H7" s="148"/>
      <c r="I7" s="149" t="s">
        <v>8</v>
      </c>
    </row>
    <row r="8" spans="1:11" ht="22.5" customHeight="1" x14ac:dyDescent="0.25">
      <c r="A8" s="129" t="s">
        <v>9</v>
      </c>
      <c r="B8" s="129"/>
      <c r="C8" s="129"/>
      <c r="D8" s="102" t="s">
        <v>17</v>
      </c>
      <c r="E8" s="102"/>
      <c r="F8" s="102"/>
      <c r="G8" s="148"/>
      <c r="H8" s="148"/>
      <c r="I8" s="149"/>
    </row>
    <row r="9" spans="1:11" ht="24.75" customHeight="1" x14ac:dyDescent="0.25">
      <c r="A9" s="129" t="s">
        <v>10</v>
      </c>
      <c r="B9" s="129"/>
      <c r="C9" s="129"/>
      <c r="D9" s="129" t="s">
        <v>234</v>
      </c>
      <c r="E9" s="129"/>
      <c r="F9" s="129"/>
      <c r="G9" s="148" t="s">
        <v>11</v>
      </c>
      <c r="H9" s="148"/>
      <c r="I9" s="9">
        <v>0.3</v>
      </c>
    </row>
    <row r="10" spans="1:11" ht="32.25" customHeight="1" x14ac:dyDescent="0.25">
      <c r="A10" s="145" t="s">
        <v>12</v>
      </c>
      <c r="B10" s="145"/>
      <c r="C10" s="145"/>
      <c r="D10" s="145"/>
      <c r="E10" s="145"/>
      <c r="F10" s="145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46" t="s">
        <v>14</v>
      </c>
      <c r="B11" s="146"/>
      <c r="C11" s="146"/>
      <c r="D11" s="146"/>
      <c r="E11" s="146"/>
      <c r="F11" s="146"/>
      <c r="G11" s="10" t="str">
        <f>D9</f>
        <v>Pelotas</v>
      </c>
      <c r="H11" s="10" t="s">
        <v>15</v>
      </c>
      <c r="I11" s="13">
        <v>0.04</v>
      </c>
    </row>
    <row r="12" spans="1:11" ht="26.25" customHeight="1" x14ac:dyDescent="0.25">
      <c r="A12" s="131" t="s">
        <v>16</v>
      </c>
      <c r="B12" s="131"/>
      <c r="C12" s="131"/>
      <c r="D12" s="131"/>
      <c r="E12" s="131"/>
      <c r="F12" s="131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31" t="s">
        <v>19</v>
      </c>
      <c r="B13" s="131"/>
      <c r="C13" s="131"/>
      <c r="D13" s="131"/>
      <c r="E13" s="131"/>
      <c r="F13" s="131"/>
      <c r="G13" s="10"/>
      <c r="H13" s="10"/>
      <c r="I13" s="15">
        <v>15</v>
      </c>
    </row>
    <row r="14" spans="1:11" ht="15" customHeight="1" x14ac:dyDescent="0.25">
      <c r="A14" s="146" t="s">
        <v>20</v>
      </c>
      <c r="B14" s="146"/>
      <c r="C14" s="146"/>
      <c r="D14" s="146"/>
      <c r="E14" s="146"/>
      <c r="F14" s="146"/>
      <c r="G14" s="147" t="s">
        <v>17</v>
      </c>
      <c r="H14" s="10" t="s">
        <v>21</v>
      </c>
      <c r="I14" s="11">
        <v>6</v>
      </c>
    </row>
    <row r="15" spans="1:11" x14ac:dyDescent="0.25">
      <c r="A15" s="146"/>
      <c r="B15" s="146"/>
      <c r="C15" s="146"/>
      <c r="D15" s="146"/>
      <c r="E15" s="146"/>
      <c r="F15" s="146"/>
      <c r="G15" s="147"/>
      <c r="H15" s="10" t="s">
        <v>22</v>
      </c>
      <c r="I15" s="15">
        <f>I13</f>
        <v>15</v>
      </c>
    </row>
    <row r="16" spans="1:11" x14ac:dyDescent="0.25">
      <c r="A16" s="146"/>
      <c r="B16" s="146"/>
      <c r="C16" s="146"/>
      <c r="D16" s="146"/>
      <c r="E16" s="146"/>
      <c r="F16" s="146"/>
      <c r="G16" s="147"/>
      <c r="H16" s="10" t="s">
        <v>23</v>
      </c>
      <c r="I16" s="9">
        <v>0.06</v>
      </c>
    </row>
    <row r="17" spans="1:10" ht="11.25" customHeight="1" x14ac:dyDescent="0.25">
      <c r="A17" s="146" t="s">
        <v>179</v>
      </c>
      <c r="B17" s="146"/>
      <c r="C17" s="146"/>
      <c r="D17" s="146"/>
      <c r="E17" s="146"/>
      <c r="F17" s="146"/>
      <c r="G17" s="147" t="s">
        <v>17</v>
      </c>
      <c r="H17" s="10" t="s">
        <v>21</v>
      </c>
      <c r="I17" s="11">
        <v>30</v>
      </c>
    </row>
    <row r="18" spans="1:10" ht="11.25" customHeight="1" x14ac:dyDescent="0.25">
      <c r="A18" s="146"/>
      <c r="B18" s="146"/>
      <c r="C18" s="146"/>
      <c r="D18" s="146"/>
      <c r="E18" s="146"/>
      <c r="F18" s="146"/>
      <c r="G18" s="147"/>
      <c r="H18" s="10" t="s">
        <v>22</v>
      </c>
      <c r="I18" s="15">
        <v>15</v>
      </c>
    </row>
    <row r="19" spans="1:10" x14ac:dyDescent="0.25">
      <c r="A19" s="146"/>
      <c r="B19" s="146"/>
      <c r="C19" s="146"/>
      <c r="D19" s="146"/>
      <c r="E19" s="146"/>
      <c r="F19" s="146"/>
      <c r="G19" s="147"/>
      <c r="H19" s="10" t="s">
        <v>23</v>
      </c>
      <c r="I19" s="9">
        <v>0.2</v>
      </c>
    </row>
    <row r="20" spans="1:10" ht="11.25" customHeight="1" x14ac:dyDescent="0.25">
      <c r="A20" s="146" t="s">
        <v>25</v>
      </c>
      <c r="B20" s="146"/>
      <c r="C20" s="146"/>
      <c r="D20" s="146"/>
      <c r="E20" s="146"/>
      <c r="F20" s="146"/>
      <c r="G20" s="147" t="s">
        <v>17</v>
      </c>
      <c r="H20" s="10" t="s">
        <v>21</v>
      </c>
      <c r="I20" s="11" t="s">
        <v>8</v>
      </c>
    </row>
    <row r="21" spans="1:10" x14ac:dyDescent="0.25">
      <c r="A21" s="146"/>
      <c r="B21" s="146"/>
      <c r="C21" s="146"/>
      <c r="D21" s="146"/>
      <c r="E21" s="146"/>
      <c r="F21" s="146"/>
      <c r="G21" s="147"/>
      <c r="H21" s="10" t="s">
        <v>22</v>
      </c>
      <c r="I21" s="15" t="s">
        <v>8</v>
      </c>
    </row>
    <row r="22" spans="1:10" x14ac:dyDescent="0.25">
      <c r="A22" s="146"/>
      <c r="B22" s="146"/>
      <c r="C22" s="146"/>
      <c r="D22" s="146"/>
      <c r="E22" s="146"/>
      <c r="F22" s="146"/>
      <c r="G22" s="147"/>
      <c r="H22" s="10" t="s">
        <v>23</v>
      </c>
      <c r="I22" s="9" t="s">
        <v>8</v>
      </c>
    </row>
    <row r="23" spans="1:10" ht="36" customHeight="1" x14ac:dyDescent="0.25">
      <c r="A23" s="141" t="s">
        <v>205</v>
      </c>
      <c r="B23" s="141"/>
      <c r="C23" s="141"/>
      <c r="D23" s="141"/>
      <c r="E23" s="141"/>
      <c r="F23" s="141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46" t="s">
        <v>27</v>
      </c>
      <c r="B24" s="162"/>
      <c r="C24" s="162"/>
      <c r="D24" s="162"/>
      <c r="E24" s="162"/>
      <c r="F24" s="163"/>
      <c r="G24" s="16"/>
      <c r="H24" s="16" t="s">
        <v>28</v>
      </c>
      <c r="I24" s="18" t="s">
        <v>8</v>
      </c>
    </row>
    <row r="25" spans="1:10" ht="36" customHeight="1" x14ac:dyDescent="0.25">
      <c r="A25" s="146" t="s">
        <v>29</v>
      </c>
      <c r="B25" s="162"/>
      <c r="C25" s="162"/>
      <c r="D25" s="162"/>
      <c r="E25" s="162"/>
      <c r="F25" s="163"/>
      <c r="G25" s="10"/>
      <c r="H25" s="10" t="s">
        <v>18</v>
      </c>
      <c r="I25" s="11" t="s">
        <v>8</v>
      </c>
    </row>
    <row r="26" spans="1:10" ht="15" customHeight="1" x14ac:dyDescent="0.25">
      <c r="A26" s="141" t="s">
        <v>30</v>
      </c>
      <c r="B26" s="142"/>
      <c r="C26" s="142"/>
      <c r="D26" s="142"/>
      <c r="E26" s="142"/>
      <c r="F26" s="164"/>
      <c r="G26" s="16"/>
      <c r="H26" s="19" t="s">
        <v>31</v>
      </c>
      <c r="I26" s="20" t="s">
        <v>8</v>
      </c>
    </row>
    <row r="27" spans="1:10" ht="15" customHeight="1" x14ac:dyDescent="0.25">
      <c r="A27" s="145"/>
      <c r="B27" s="144"/>
      <c r="C27" s="144"/>
      <c r="D27" s="144"/>
      <c r="E27" s="144"/>
      <c r="F27" s="165"/>
      <c r="G27" s="16"/>
      <c r="H27" s="21" t="s">
        <v>32</v>
      </c>
      <c r="I27" s="9" t="s">
        <v>8</v>
      </c>
    </row>
    <row r="28" spans="1:10" ht="26.25" customHeight="1" x14ac:dyDescent="0.25">
      <c r="A28" s="146" t="s">
        <v>33</v>
      </c>
      <c r="B28" s="162"/>
      <c r="C28" s="162"/>
      <c r="D28" s="162"/>
      <c r="E28" s="162"/>
      <c r="F28" s="163"/>
      <c r="G28" s="16"/>
      <c r="H28" s="10" t="s">
        <v>31</v>
      </c>
      <c r="I28" s="20">
        <v>15</v>
      </c>
    </row>
    <row r="29" spans="1:10" ht="36.75" customHeight="1" x14ac:dyDescent="0.25">
      <c r="A29" s="131" t="s">
        <v>34</v>
      </c>
      <c r="B29" s="131"/>
      <c r="C29" s="131"/>
      <c r="D29" s="131"/>
      <c r="E29" s="131"/>
      <c r="F29" s="131"/>
      <c r="G29" s="10"/>
      <c r="H29" s="8" t="s">
        <v>28</v>
      </c>
      <c r="I29" s="9">
        <v>0.1</v>
      </c>
    </row>
    <row r="30" spans="1:10" ht="24.75" customHeight="1" x14ac:dyDescent="0.25">
      <c r="A30" s="120" t="s">
        <v>180</v>
      </c>
      <c r="B30" s="120"/>
      <c r="C30" s="120"/>
      <c r="D30" s="120"/>
      <c r="E30" s="120"/>
      <c r="F30" s="120"/>
      <c r="G30" s="147" t="s">
        <v>17</v>
      </c>
      <c r="H30" s="16" t="s">
        <v>181</v>
      </c>
      <c r="I30" s="71">
        <f>((60/52.5)*7)*15</f>
        <v>120</v>
      </c>
    </row>
    <row r="31" spans="1:10" ht="24.75" customHeight="1" x14ac:dyDescent="0.25">
      <c r="A31" s="120"/>
      <c r="B31" s="120"/>
      <c r="C31" s="120"/>
      <c r="D31" s="120"/>
      <c r="E31" s="120"/>
      <c r="F31" s="120"/>
      <c r="G31" s="147"/>
      <c r="H31" s="16" t="s">
        <v>182</v>
      </c>
      <c r="I31" s="16">
        <f>I10/H10*20%</f>
        <v>1.9140000000000001</v>
      </c>
    </row>
    <row r="32" spans="1:10" ht="29.25" customHeight="1" x14ac:dyDescent="0.25">
      <c r="A32" s="121" t="s">
        <v>183</v>
      </c>
      <c r="B32" s="121"/>
      <c r="C32" s="121"/>
      <c r="D32" s="121"/>
      <c r="E32" s="121"/>
      <c r="F32" s="121"/>
      <c r="G32" s="147" t="s">
        <v>17</v>
      </c>
      <c r="H32" s="10" t="s">
        <v>181</v>
      </c>
      <c r="I32" s="20">
        <f>((5+7+1)*15)-190.67</f>
        <v>4.3300000000000125</v>
      </c>
      <c r="J32" s="72"/>
    </row>
    <row r="33" spans="1:10" ht="30.75" customHeight="1" x14ac:dyDescent="0.25">
      <c r="A33" s="121"/>
      <c r="B33" s="121"/>
      <c r="C33" s="121"/>
      <c r="D33" s="121"/>
      <c r="E33" s="121"/>
      <c r="F33" s="121"/>
      <c r="G33" s="147"/>
      <c r="H33" s="10" t="s">
        <v>182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01" t="s">
        <v>35</v>
      </c>
      <c r="B35" s="101"/>
      <c r="C35" s="101"/>
      <c r="D35" s="101"/>
      <c r="E35" s="101"/>
      <c r="F35" s="101"/>
      <c r="G35" s="101"/>
      <c r="H35" s="101"/>
      <c r="I35" s="101"/>
    </row>
    <row r="36" spans="1:10" ht="33.75" customHeight="1" x14ac:dyDescent="0.25">
      <c r="A36" s="22" t="s">
        <v>36</v>
      </c>
      <c r="B36" s="126" t="s">
        <v>37</v>
      </c>
      <c r="C36" s="126"/>
      <c r="D36" s="126"/>
      <c r="E36" s="126"/>
      <c r="F36" s="126"/>
      <c r="G36" s="126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02" t="s">
        <v>40</v>
      </c>
      <c r="C37" s="102"/>
      <c r="D37" s="102"/>
      <c r="E37" s="102"/>
      <c r="F37" s="102"/>
      <c r="G37" s="102"/>
      <c r="H37" s="23">
        <f t="shared" ref="H37:H48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02" t="s">
        <v>184</v>
      </c>
      <c r="C38" s="102"/>
      <c r="D38" s="102"/>
      <c r="E38" s="102"/>
      <c r="F38" s="102"/>
      <c r="G38" s="102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02" t="s">
        <v>41</v>
      </c>
      <c r="C39" s="102"/>
      <c r="D39" s="102"/>
      <c r="E39" s="102"/>
      <c r="F39" s="102"/>
      <c r="G39" s="102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02" t="s">
        <v>42</v>
      </c>
      <c r="C40" s="102"/>
      <c r="D40" s="102"/>
      <c r="E40" s="102"/>
      <c r="F40" s="102"/>
      <c r="G40" s="102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02" t="s">
        <v>43</v>
      </c>
      <c r="C41" s="102"/>
      <c r="D41" s="102"/>
      <c r="E41" s="102"/>
      <c r="F41" s="102"/>
      <c r="G41" s="102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02" t="s">
        <v>44</v>
      </c>
      <c r="C42" s="102"/>
      <c r="D42" s="102"/>
      <c r="E42" s="102"/>
      <c r="F42" s="102"/>
      <c r="G42" s="102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02" t="s">
        <v>195</v>
      </c>
      <c r="C43" s="102"/>
      <c r="D43" s="102"/>
      <c r="E43" s="102"/>
      <c r="F43" s="102"/>
      <c r="G43" s="102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02" t="s">
        <v>45</v>
      </c>
      <c r="C44" s="102"/>
      <c r="D44" s="102"/>
      <c r="E44" s="102"/>
      <c r="F44" s="102"/>
      <c r="G44" s="102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02" t="s">
        <v>46</v>
      </c>
      <c r="C45" s="102"/>
      <c r="D45" s="102"/>
      <c r="E45" s="102"/>
      <c r="F45" s="102"/>
      <c r="G45" s="102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02" t="s">
        <v>185</v>
      </c>
      <c r="C46" s="102"/>
      <c r="D46" s="102"/>
      <c r="E46" s="102"/>
      <c r="F46" s="102"/>
      <c r="G46" s="102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59" t="s">
        <v>201</v>
      </c>
      <c r="C47" s="160"/>
      <c r="D47" s="160"/>
      <c r="E47" s="160"/>
      <c r="F47" s="160"/>
      <c r="G47" s="161"/>
      <c r="H47" s="23">
        <f t="shared" si="0"/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59" t="s">
        <v>202</v>
      </c>
      <c r="C48" s="160"/>
      <c r="D48" s="160"/>
      <c r="E48" s="160"/>
      <c r="F48" s="160"/>
      <c r="G48" s="161"/>
      <c r="H48" s="23">
        <f t="shared" si="0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02" t="s">
        <v>186</v>
      </c>
      <c r="C49" s="102"/>
      <c r="D49" s="102"/>
      <c r="E49" s="102"/>
      <c r="F49" s="102"/>
      <c r="G49" s="102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59" t="s">
        <v>203</v>
      </c>
      <c r="C50" s="160"/>
      <c r="D50" s="160"/>
      <c r="E50" s="160"/>
      <c r="F50" s="160"/>
      <c r="G50" s="161"/>
      <c r="H50" s="23">
        <f t="shared" ref="H50:H51" si="2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59" t="s">
        <v>204</v>
      </c>
      <c r="C51" s="160"/>
      <c r="D51" s="160"/>
      <c r="E51" s="160"/>
      <c r="F51" s="160"/>
      <c r="G51" s="161"/>
      <c r="H51" s="23">
        <f t="shared" si="2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02" t="s">
        <v>187</v>
      </c>
      <c r="C52" s="102"/>
      <c r="D52" s="102"/>
      <c r="E52" s="102"/>
      <c r="F52" s="102"/>
      <c r="G52" s="102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02" t="s">
        <v>188</v>
      </c>
      <c r="C53" s="102"/>
      <c r="D53" s="102"/>
      <c r="E53" s="102"/>
      <c r="F53" s="102"/>
      <c r="G53" s="102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02" t="s">
        <v>189</v>
      </c>
      <c r="C54" s="102"/>
      <c r="D54" s="102"/>
      <c r="E54" s="102"/>
      <c r="F54" s="102"/>
      <c r="G54" s="102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17" t="s">
        <v>49</v>
      </c>
      <c r="B55" s="117"/>
      <c r="C55" s="117"/>
      <c r="D55" s="117"/>
      <c r="E55" s="117"/>
      <c r="F55" s="117"/>
      <c r="G55" s="117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26" t="s">
        <v>51</v>
      </c>
      <c r="C57" s="126"/>
      <c r="D57" s="126"/>
      <c r="E57" s="126"/>
      <c r="F57" s="126"/>
      <c r="G57" s="126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02" t="s">
        <v>52</v>
      </c>
      <c r="C58" s="102"/>
      <c r="D58" s="102"/>
      <c r="E58" s="102"/>
      <c r="F58" s="102"/>
      <c r="G58" s="102"/>
      <c r="H58" s="23">
        <v>0.2</v>
      </c>
      <c r="I58" s="24">
        <f t="shared" ref="I58:I65" si="3">$I$55*H58</f>
        <v>663.4086198</v>
      </c>
    </row>
    <row r="59" spans="1:10" ht="15" customHeight="1" x14ac:dyDescent="0.25">
      <c r="A59" s="14">
        <v>2</v>
      </c>
      <c r="B59" s="102" t="s">
        <v>53</v>
      </c>
      <c r="C59" s="102"/>
      <c r="D59" s="102"/>
      <c r="E59" s="102"/>
      <c r="F59" s="102"/>
      <c r="G59" s="102"/>
      <c r="H59" s="23">
        <v>1.4999999999999999E-2</v>
      </c>
      <c r="I59" s="24">
        <f t="shared" si="3"/>
        <v>49.755646485</v>
      </c>
    </row>
    <row r="60" spans="1:10" ht="15" customHeight="1" x14ac:dyDescent="0.25">
      <c r="A60" s="14">
        <v>3</v>
      </c>
      <c r="B60" s="102" t="s">
        <v>54</v>
      </c>
      <c r="C60" s="102"/>
      <c r="D60" s="102"/>
      <c r="E60" s="102"/>
      <c r="F60" s="102"/>
      <c r="G60" s="102"/>
      <c r="H60" s="23">
        <v>0.01</v>
      </c>
      <c r="I60" s="24">
        <f t="shared" si="3"/>
        <v>33.17043099</v>
      </c>
    </row>
    <row r="61" spans="1:10" ht="15" customHeight="1" x14ac:dyDescent="0.25">
      <c r="A61" s="14">
        <v>4</v>
      </c>
      <c r="B61" s="102" t="s">
        <v>55</v>
      </c>
      <c r="C61" s="102"/>
      <c r="D61" s="102"/>
      <c r="E61" s="102"/>
      <c r="F61" s="102"/>
      <c r="G61" s="102"/>
      <c r="H61" s="23">
        <v>2E-3</v>
      </c>
      <c r="I61" s="24">
        <f t="shared" si="3"/>
        <v>6.6340861980000003</v>
      </c>
    </row>
    <row r="62" spans="1:10" ht="15" customHeight="1" x14ac:dyDescent="0.25">
      <c r="A62" s="14">
        <v>5</v>
      </c>
      <c r="B62" s="102" t="s">
        <v>56</v>
      </c>
      <c r="C62" s="102"/>
      <c r="D62" s="102"/>
      <c r="E62" s="102"/>
      <c r="F62" s="102"/>
      <c r="G62" s="102"/>
      <c r="H62" s="23">
        <v>2.5000000000000001E-2</v>
      </c>
      <c r="I62" s="24">
        <f t="shared" si="3"/>
        <v>82.926077475</v>
      </c>
    </row>
    <row r="63" spans="1:10" ht="15" customHeight="1" x14ac:dyDescent="0.25">
      <c r="A63" s="14">
        <v>6</v>
      </c>
      <c r="B63" s="102" t="s">
        <v>57</v>
      </c>
      <c r="C63" s="102"/>
      <c r="D63" s="102"/>
      <c r="E63" s="102"/>
      <c r="F63" s="102"/>
      <c r="G63" s="102"/>
      <c r="H63" s="23">
        <v>0.08</v>
      </c>
      <c r="I63" s="24">
        <f t="shared" si="3"/>
        <v>265.36344792</v>
      </c>
    </row>
    <row r="64" spans="1:10" ht="15" customHeight="1" x14ac:dyDescent="0.25">
      <c r="A64" s="14">
        <v>7</v>
      </c>
      <c r="B64" s="102" t="s">
        <v>58</v>
      </c>
      <c r="C64" s="102"/>
      <c r="D64" s="102"/>
      <c r="E64" s="102"/>
      <c r="F64" s="102"/>
      <c r="G64" s="102"/>
      <c r="H64" s="23">
        <v>0.03</v>
      </c>
      <c r="I64" s="24">
        <f t="shared" si="3"/>
        <v>99.51129297</v>
      </c>
    </row>
    <row r="65" spans="1:10" ht="15" customHeight="1" x14ac:dyDescent="0.25">
      <c r="A65" s="14">
        <v>8</v>
      </c>
      <c r="B65" s="102" t="s">
        <v>59</v>
      </c>
      <c r="C65" s="102"/>
      <c r="D65" s="102"/>
      <c r="E65" s="102"/>
      <c r="F65" s="102"/>
      <c r="G65" s="102"/>
      <c r="H65" s="23">
        <v>6.0000000000000001E-3</v>
      </c>
      <c r="I65" s="24">
        <f t="shared" si="3"/>
        <v>19.902258593999999</v>
      </c>
    </row>
    <row r="66" spans="1:10" s="28" customFormat="1" ht="15" customHeight="1" x14ac:dyDescent="0.25">
      <c r="A66" s="117" t="s">
        <v>60</v>
      </c>
      <c r="B66" s="117"/>
      <c r="C66" s="117"/>
      <c r="D66" s="117"/>
      <c r="E66" s="117"/>
      <c r="F66" s="117"/>
      <c r="G66" s="117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33" t="s">
        <v>61</v>
      </c>
      <c r="B67" s="133"/>
      <c r="C67" s="133"/>
      <c r="D67" s="133"/>
      <c r="E67" s="133"/>
      <c r="F67" s="133"/>
      <c r="G67" s="133"/>
      <c r="H67" s="133"/>
      <c r="I67" s="133"/>
    </row>
    <row r="68" spans="1:10" ht="30.75" customHeight="1" x14ac:dyDescent="0.25">
      <c r="A68" s="136" t="s">
        <v>62</v>
      </c>
      <c r="B68" s="136"/>
      <c r="C68" s="136"/>
      <c r="D68" s="136"/>
      <c r="E68" s="136"/>
      <c r="F68" s="136"/>
      <c r="G68" s="136"/>
      <c r="H68" s="136"/>
      <c r="I68" s="136"/>
    </row>
    <row r="69" spans="1:10" ht="33.75" customHeight="1" x14ac:dyDescent="0.25">
      <c r="A69" s="22" t="s">
        <v>63</v>
      </c>
      <c r="B69" s="126" t="s">
        <v>64</v>
      </c>
      <c r="C69" s="126"/>
      <c r="D69" s="126"/>
      <c r="E69" s="126"/>
      <c r="F69" s="126"/>
      <c r="G69" s="126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02" t="s">
        <v>65</v>
      </c>
      <c r="C70" s="102"/>
      <c r="D70" s="102"/>
      <c r="E70" s="102"/>
      <c r="F70" s="102"/>
      <c r="G70" s="102"/>
      <c r="H70" s="23">
        <v>0.119314</v>
      </c>
      <c r="I70" s="24">
        <f t="shared" ref="I70:I77" si="4">$I$55*H70</f>
        <v>395.76968031408603</v>
      </c>
    </row>
    <row r="71" spans="1:10" ht="15" customHeight="1" x14ac:dyDescent="0.25">
      <c r="A71" s="14">
        <v>2</v>
      </c>
      <c r="B71" s="102" t="s">
        <v>66</v>
      </c>
      <c r="C71" s="102"/>
      <c r="D71" s="102"/>
      <c r="E71" s="102"/>
      <c r="F71" s="102"/>
      <c r="G71" s="102"/>
      <c r="H71" s="23">
        <v>2.0479000000000001E-2</v>
      </c>
      <c r="I71" s="24">
        <f t="shared" si="4"/>
        <v>67.929725624420996</v>
      </c>
    </row>
    <row r="72" spans="1:10" ht="15" customHeight="1" x14ac:dyDescent="0.25">
      <c r="A72" s="14">
        <v>3</v>
      </c>
      <c r="B72" s="102" t="s">
        <v>67</v>
      </c>
      <c r="C72" s="102"/>
      <c r="D72" s="102"/>
      <c r="E72" s="102"/>
      <c r="F72" s="102"/>
      <c r="G72" s="102"/>
      <c r="H72" s="23">
        <v>1.2123E-2</v>
      </c>
      <c r="I72" s="24">
        <f t="shared" si="4"/>
        <v>40.212513489176999</v>
      </c>
    </row>
    <row r="73" spans="1:10" ht="15" customHeight="1" x14ac:dyDescent="0.25">
      <c r="A73" s="14">
        <v>4</v>
      </c>
      <c r="B73" s="102" t="s">
        <v>68</v>
      </c>
      <c r="C73" s="102"/>
      <c r="D73" s="102"/>
      <c r="E73" s="102"/>
      <c r="F73" s="102"/>
      <c r="G73" s="102"/>
      <c r="H73" s="23">
        <v>1.1436E-2</v>
      </c>
      <c r="I73" s="24">
        <f t="shared" si="4"/>
        <v>37.933704880164001</v>
      </c>
    </row>
    <row r="74" spans="1:10" ht="15" customHeight="1" x14ac:dyDescent="0.25">
      <c r="A74" s="14">
        <v>5</v>
      </c>
      <c r="B74" s="102" t="s">
        <v>69</v>
      </c>
      <c r="C74" s="102"/>
      <c r="D74" s="102"/>
      <c r="E74" s="102"/>
      <c r="F74" s="102"/>
      <c r="G74" s="102"/>
      <c r="H74" s="23">
        <v>1.74E-4</v>
      </c>
      <c r="I74" s="24">
        <f t="shared" si="4"/>
        <v>0.57716549922600002</v>
      </c>
    </row>
    <row r="75" spans="1:10" ht="15" customHeight="1" x14ac:dyDescent="0.25">
      <c r="A75" s="14">
        <v>6</v>
      </c>
      <c r="B75" s="102" t="s">
        <v>70</v>
      </c>
      <c r="C75" s="102"/>
      <c r="D75" s="102"/>
      <c r="E75" s="102"/>
      <c r="F75" s="102"/>
      <c r="G75" s="102"/>
      <c r="H75" s="23">
        <v>4.4200000000000001E-4</v>
      </c>
      <c r="I75" s="24">
        <f t="shared" si="4"/>
        <v>1.4661330497580001</v>
      </c>
    </row>
    <row r="76" spans="1:10" ht="15" customHeight="1" x14ac:dyDescent="0.25">
      <c r="A76" s="14">
        <v>7</v>
      </c>
      <c r="B76" s="102" t="s">
        <v>71</v>
      </c>
      <c r="C76" s="102"/>
      <c r="D76" s="102"/>
      <c r="E76" s="102"/>
      <c r="F76" s="102"/>
      <c r="G76" s="102"/>
      <c r="H76" s="23">
        <v>1.85E-4</v>
      </c>
      <c r="I76" s="24">
        <f t="shared" si="4"/>
        <v>0.61365297331500002</v>
      </c>
    </row>
    <row r="77" spans="1:10" ht="15" customHeight="1" x14ac:dyDescent="0.25">
      <c r="A77" s="14">
        <v>8</v>
      </c>
      <c r="B77" s="102" t="s">
        <v>72</v>
      </c>
      <c r="C77" s="102"/>
      <c r="D77" s="102"/>
      <c r="E77" s="102"/>
      <c r="F77" s="102"/>
      <c r="G77" s="102"/>
      <c r="H77" s="23">
        <v>9.0789999999999996E-2</v>
      </c>
      <c r="I77" s="24">
        <f t="shared" si="4"/>
        <v>301.15434295821001</v>
      </c>
    </row>
    <row r="78" spans="1:10" s="28" customFormat="1" ht="15" customHeight="1" x14ac:dyDescent="0.25">
      <c r="A78" s="117" t="s">
        <v>73</v>
      </c>
      <c r="B78" s="117"/>
      <c r="C78" s="117"/>
      <c r="D78" s="117"/>
      <c r="E78" s="117"/>
      <c r="F78" s="117"/>
      <c r="G78" s="117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18" t="s">
        <v>75</v>
      </c>
      <c r="C79" s="118"/>
      <c r="D79" s="118"/>
      <c r="E79" s="118"/>
      <c r="F79" s="118"/>
      <c r="G79" s="118"/>
      <c r="H79" s="118"/>
      <c r="I79" s="118"/>
    </row>
    <row r="80" spans="1:10" ht="15" customHeight="1" x14ac:dyDescent="0.25">
      <c r="A80" s="29" t="s">
        <v>76</v>
      </c>
      <c r="B80" s="135" t="s">
        <v>77</v>
      </c>
      <c r="C80" s="135"/>
      <c r="D80" s="135"/>
      <c r="E80" s="135"/>
      <c r="F80" s="135"/>
      <c r="G80" s="135"/>
      <c r="H80" s="135"/>
      <c r="I80" s="135"/>
    </row>
    <row r="81" spans="1:11" ht="33.75" customHeight="1" x14ac:dyDescent="0.25">
      <c r="A81" s="22" t="s">
        <v>78</v>
      </c>
      <c r="B81" s="126" t="s">
        <v>79</v>
      </c>
      <c r="C81" s="126"/>
      <c r="D81" s="126"/>
      <c r="E81" s="126"/>
      <c r="F81" s="126"/>
      <c r="G81" s="126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02" t="s">
        <v>80</v>
      </c>
      <c r="C82" s="102"/>
      <c r="D82" s="102"/>
      <c r="E82" s="102"/>
      <c r="F82" s="102"/>
      <c r="G82" s="102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02" t="s">
        <v>81</v>
      </c>
      <c r="C83" s="102"/>
      <c r="D83" s="102"/>
      <c r="E83" s="102"/>
      <c r="F83" s="102"/>
      <c r="G83" s="102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02" t="s">
        <v>82</v>
      </c>
      <c r="C84" s="102"/>
      <c r="D84" s="102"/>
      <c r="E84" s="102"/>
      <c r="F84" s="102"/>
      <c r="G84" s="102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17" t="s">
        <v>83</v>
      </c>
      <c r="B85" s="117"/>
      <c r="C85" s="117"/>
      <c r="D85" s="117"/>
      <c r="E85" s="117"/>
      <c r="F85" s="117"/>
      <c r="G85" s="117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26" t="s">
        <v>85</v>
      </c>
      <c r="C87" s="126"/>
      <c r="D87" s="126"/>
      <c r="E87" s="126"/>
      <c r="F87" s="126"/>
      <c r="G87" s="126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02" t="s">
        <v>86</v>
      </c>
      <c r="C88" s="102"/>
      <c r="D88" s="102"/>
      <c r="E88" s="102"/>
      <c r="F88" s="102"/>
      <c r="G88" s="102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17" t="s">
        <v>87</v>
      </c>
      <c r="B89" s="117"/>
      <c r="C89" s="117"/>
      <c r="D89" s="117"/>
      <c r="E89" s="117"/>
      <c r="F89" s="117"/>
      <c r="G89" s="117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4" t="s">
        <v>207</v>
      </c>
      <c r="B91" s="134"/>
      <c r="C91" s="134"/>
      <c r="D91" s="134"/>
      <c r="E91" s="134"/>
      <c r="F91" s="134"/>
      <c r="G91" s="134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26" t="s">
        <v>89</v>
      </c>
      <c r="C93" s="126"/>
      <c r="D93" s="126"/>
      <c r="E93" s="126"/>
      <c r="F93" s="126"/>
      <c r="G93" s="126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02" t="s">
        <v>24</v>
      </c>
      <c r="C94" s="102"/>
      <c r="D94" s="102"/>
      <c r="E94" s="102"/>
      <c r="F94" s="102"/>
      <c r="G94" s="102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02" t="s">
        <v>25</v>
      </c>
      <c r="C95" s="102"/>
      <c r="D95" s="102"/>
      <c r="E95" s="102"/>
      <c r="F95" s="102"/>
      <c r="G95" s="102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02" t="s">
        <v>90</v>
      </c>
      <c r="C96" s="102"/>
      <c r="D96" s="102"/>
      <c r="E96" s="102"/>
      <c r="F96" s="102"/>
      <c r="G96" s="102"/>
      <c r="H96" s="23">
        <f>I96/$I$55</f>
        <v>1.6181881994895359E-2</v>
      </c>
      <c r="I96" s="24">
        <f>I103</f>
        <v>53.676000000000002</v>
      </c>
    </row>
    <row r="97" spans="1:10" ht="15" customHeight="1" x14ac:dyDescent="0.25">
      <c r="A97" s="14">
        <v>4</v>
      </c>
      <c r="B97" s="102" t="s">
        <v>91</v>
      </c>
      <c r="C97" s="102"/>
      <c r="D97" s="102"/>
      <c r="E97" s="102"/>
      <c r="F97" s="102"/>
      <c r="G97" s="102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02" t="s">
        <v>92</v>
      </c>
      <c r="C98" s="102"/>
      <c r="D98" s="102"/>
      <c r="E98" s="102"/>
      <c r="F98" s="102"/>
      <c r="G98" s="102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17" t="s">
        <v>93</v>
      </c>
      <c r="B99" s="117"/>
      <c r="C99" s="117"/>
      <c r="D99" s="117"/>
      <c r="E99" s="117"/>
      <c r="F99" s="117"/>
      <c r="G99" s="117"/>
      <c r="H99" s="25">
        <f>SUM(H94:H98)</f>
        <v>0.18962702058035574</v>
      </c>
      <c r="I99" s="26">
        <f>SUM(I94:I98)</f>
        <v>629.00099999999998</v>
      </c>
      <c r="J99" s="34"/>
    </row>
    <row r="100" spans="1:10" ht="5.25" customHeight="1" x14ac:dyDescent="0.25">
      <c r="A100" s="29"/>
      <c r="B100" s="133"/>
      <c r="C100" s="133"/>
      <c r="D100" s="133"/>
      <c r="E100" s="133"/>
      <c r="F100" s="133"/>
      <c r="G100" s="133"/>
      <c r="H100" s="35"/>
      <c r="I100" s="36"/>
    </row>
    <row r="101" spans="1:10" ht="15" customHeight="1" x14ac:dyDescent="0.25">
      <c r="A101" s="119" t="s">
        <v>96</v>
      </c>
      <c r="B101" s="119"/>
      <c r="C101" s="119"/>
      <c r="D101" s="119"/>
      <c r="E101" s="119"/>
      <c r="F101" s="119"/>
      <c r="G101" s="119"/>
      <c r="H101" s="119"/>
      <c r="I101" s="119"/>
    </row>
    <row r="102" spans="1:10" ht="24" customHeight="1" x14ac:dyDescent="0.25">
      <c r="A102" s="131" t="s">
        <v>97</v>
      </c>
      <c r="B102" s="131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30">
        <f>IF(I14="Não aplicável",0,I14)</f>
        <v>6</v>
      </c>
      <c r="B103" s="130"/>
      <c r="C103" s="14">
        <f>IF(I15="Não aplicável",0,I15)</f>
        <v>15</v>
      </c>
      <c r="D103" s="14">
        <v>2</v>
      </c>
      <c r="E103" s="37">
        <f>A103*C103*D103</f>
        <v>180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53.676000000000002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19" t="s">
        <v>105</v>
      </c>
      <c r="B105" s="119"/>
      <c r="C105" s="119"/>
      <c r="D105" s="119"/>
      <c r="E105" s="119"/>
      <c r="F105" s="119"/>
      <c r="G105" s="119"/>
      <c r="H105" s="119"/>
      <c r="I105" s="119"/>
    </row>
    <row r="106" spans="1:10" ht="24" customHeight="1" x14ac:dyDescent="0.25">
      <c r="A106" s="131" t="s">
        <v>97</v>
      </c>
      <c r="B106" s="131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32">
        <f>IF(I20="Não aplicável",0,I20)</f>
        <v>0</v>
      </c>
      <c r="B107" s="132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19" t="s">
        <v>107</v>
      </c>
      <c r="B109" s="119"/>
      <c r="C109" s="119"/>
      <c r="D109" s="119"/>
      <c r="E109" s="119"/>
      <c r="F109" s="119"/>
      <c r="G109" s="119"/>
      <c r="H109" s="119"/>
      <c r="I109" s="119"/>
    </row>
    <row r="110" spans="1:10" ht="23.25" customHeight="1" x14ac:dyDescent="0.25">
      <c r="A110" s="131" t="s">
        <v>97</v>
      </c>
      <c r="B110" s="131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32">
        <f>IF(I17="Não aplicável",0,I17)</f>
        <v>30</v>
      </c>
      <c r="B111" s="132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00" t="s">
        <v>108</v>
      </c>
      <c r="B113" s="100"/>
      <c r="C113" s="100"/>
      <c r="D113" s="100"/>
      <c r="E113" s="100"/>
      <c r="F113" s="100"/>
      <c r="G113" s="100"/>
      <c r="H113" s="47">
        <f>H55+H91+H99</f>
        <v>1.9775490445803561</v>
      </c>
      <c r="I113" s="48">
        <f>I55+I91+I99</f>
        <v>6559.6154112593122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01" t="s">
        <v>109</v>
      </c>
      <c r="B115" s="101"/>
      <c r="C115" s="101"/>
      <c r="D115" s="101"/>
      <c r="E115" s="101"/>
      <c r="F115" s="101"/>
      <c r="G115" s="101"/>
      <c r="H115" s="101"/>
      <c r="I115" s="101"/>
    </row>
    <row r="116" spans="1:12" ht="33.75" customHeight="1" x14ac:dyDescent="0.25">
      <c r="A116" s="22" t="s">
        <v>36</v>
      </c>
      <c r="B116" s="126" t="s">
        <v>110</v>
      </c>
      <c r="C116" s="126"/>
      <c r="D116" s="126"/>
      <c r="E116" s="126"/>
      <c r="F116" s="126"/>
      <c r="G116" s="126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02" t="s">
        <v>111</v>
      </c>
      <c r="C117" s="102"/>
      <c r="D117" s="102"/>
      <c r="E117" s="102"/>
      <c r="F117" s="102"/>
      <c r="G117" s="102"/>
      <c r="H117" s="23">
        <f t="shared" ref="H117:H122" si="5">I117/$I$128</f>
        <v>0</v>
      </c>
      <c r="I117" s="24">
        <v>0</v>
      </c>
    </row>
    <row r="118" spans="1:12" ht="15" customHeight="1" x14ac:dyDescent="0.25">
      <c r="A118" s="14">
        <v>2</v>
      </c>
      <c r="B118" s="129" t="s">
        <v>112</v>
      </c>
      <c r="C118" s="129"/>
      <c r="D118" s="129"/>
      <c r="E118" s="129"/>
      <c r="F118" s="129"/>
      <c r="G118" s="129"/>
      <c r="H118" s="23">
        <f t="shared" si="5"/>
        <v>0.1</v>
      </c>
      <c r="I118" s="24">
        <f>IF(F126=10%,G126,0)</f>
        <v>650.59394112593134</v>
      </c>
    </row>
    <row r="119" spans="1:12" ht="15" customHeight="1" x14ac:dyDescent="0.25">
      <c r="A119" s="14">
        <v>3</v>
      </c>
      <c r="B119" s="102" t="s">
        <v>113</v>
      </c>
      <c r="C119" s="102"/>
      <c r="D119" s="102"/>
      <c r="E119" s="102"/>
      <c r="F119" s="102"/>
      <c r="G119" s="102"/>
      <c r="H119" s="23">
        <f t="shared" si="5"/>
        <v>0</v>
      </c>
      <c r="I119" s="24">
        <v>0</v>
      </c>
    </row>
    <row r="120" spans="1:12" ht="15" customHeight="1" x14ac:dyDescent="0.25">
      <c r="A120" s="14">
        <v>4</v>
      </c>
      <c r="B120" s="129" t="s">
        <v>114</v>
      </c>
      <c r="C120" s="129"/>
      <c r="D120" s="129"/>
      <c r="E120" s="129"/>
      <c r="F120" s="129"/>
      <c r="G120" s="129"/>
      <c r="H120" s="23">
        <f t="shared" si="5"/>
        <v>0</v>
      </c>
      <c r="I120" s="24">
        <f>IF(F126=20%,G126,0)</f>
        <v>0</v>
      </c>
    </row>
    <row r="121" spans="1:12" ht="15" customHeight="1" x14ac:dyDescent="0.25">
      <c r="A121" s="14">
        <v>5</v>
      </c>
      <c r="B121" s="102" t="s">
        <v>115</v>
      </c>
      <c r="C121" s="102"/>
      <c r="D121" s="102"/>
      <c r="E121" s="102"/>
      <c r="F121" s="102"/>
      <c r="G121" s="102"/>
      <c r="H121" s="23">
        <f t="shared" si="5"/>
        <v>0</v>
      </c>
      <c r="I121" s="24">
        <v>0</v>
      </c>
    </row>
    <row r="122" spans="1:12" ht="15" customHeight="1" x14ac:dyDescent="0.25">
      <c r="A122" s="14">
        <v>6</v>
      </c>
      <c r="B122" s="102" t="s">
        <v>116</v>
      </c>
      <c r="C122" s="102"/>
      <c r="D122" s="102"/>
      <c r="E122" s="102"/>
      <c r="F122" s="102"/>
      <c r="G122" s="102"/>
      <c r="H122" s="23">
        <f t="shared" si="5"/>
        <v>0</v>
      </c>
      <c r="I122" s="24">
        <v>0</v>
      </c>
    </row>
    <row r="123" spans="1:12" ht="15" customHeight="1" x14ac:dyDescent="0.25">
      <c r="A123" s="117" t="s">
        <v>117</v>
      </c>
      <c r="B123" s="117"/>
      <c r="C123" s="117"/>
      <c r="D123" s="117"/>
      <c r="E123" s="117"/>
      <c r="F123" s="117"/>
      <c r="G123" s="117"/>
      <c r="H123" s="25">
        <f>H117+H118+H119+H120+H121+H122</f>
        <v>0.1</v>
      </c>
      <c r="I123" s="54">
        <f>SUM(I117:I122)</f>
        <v>650.59394112593134</v>
      </c>
      <c r="J123" s="34"/>
    </row>
    <row r="124" spans="1:12" ht="30" customHeight="1" x14ac:dyDescent="0.25">
      <c r="B124" s="118" t="s">
        <v>118</v>
      </c>
      <c r="C124" s="118"/>
      <c r="D124" s="118"/>
      <c r="E124" s="118"/>
      <c r="F124" s="118"/>
      <c r="G124" s="118"/>
      <c r="H124" s="118"/>
      <c r="I124" s="118"/>
    </row>
    <row r="125" spans="1:12" ht="5.25" customHeight="1" x14ac:dyDescent="0.25"/>
    <row r="126" spans="1:12" ht="48.75" customHeight="1" x14ac:dyDescent="0.25">
      <c r="A126" s="127" t="s">
        <v>119</v>
      </c>
      <c r="B126" s="127"/>
      <c r="C126" s="127"/>
      <c r="D126" s="127"/>
      <c r="E126" s="127"/>
      <c r="F126" s="55">
        <f>I29</f>
        <v>0.1</v>
      </c>
      <c r="G126" s="56">
        <f>I128*F126</f>
        <v>650.59394112593134</v>
      </c>
      <c r="H126" s="57" t="s">
        <v>120</v>
      </c>
      <c r="I126" s="58">
        <f>I96</f>
        <v>53.676000000000002</v>
      </c>
    </row>
    <row r="127" spans="1:12" s="61" customFormat="1" ht="16.5" customHeight="1" x14ac:dyDescent="0.25">
      <c r="A127" s="124" t="s">
        <v>121</v>
      </c>
      <c r="B127" s="124"/>
      <c r="C127" s="57" t="s">
        <v>122</v>
      </c>
      <c r="D127" s="57" t="s">
        <v>123</v>
      </c>
      <c r="E127" s="57" t="s">
        <v>124</v>
      </c>
      <c r="F127" s="57" t="s">
        <v>125</v>
      </c>
      <c r="G127" s="57" t="s">
        <v>126</v>
      </c>
      <c r="H127" s="57" t="s">
        <v>127</v>
      </c>
      <c r="I127" s="59" t="s">
        <v>128</v>
      </c>
      <c r="J127" s="60"/>
    </row>
    <row r="128" spans="1:12" ht="16.5" customHeight="1" x14ac:dyDescent="0.25">
      <c r="A128" s="125">
        <f>I55</f>
        <v>3317.043099</v>
      </c>
      <c r="B128" s="125"/>
      <c r="C128" s="62">
        <f>I66</f>
        <v>1220.6718604319997</v>
      </c>
      <c r="D128" s="62">
        <f>I78</f>
        <v>845.65691878835707</v>
      </c>
      <c r="E128" s="62">
        <f>I85</f>
        <v>236.04078692484001</v>
      </c>
      <c r="F128" s="62">
        <f>I89</f>
        <v>311.20174611411545</v>
      </c>
      <c r="G128" s="62">
        <f>I99</f>
        <v>629.00099999999998</v>
      </c>
      <c r="H128" s="62">
        <f>A128+C128+D128+E128+F128+G128</f>
        <v>6559.6154112593131</v>
      </c>
      <c r="I128" s="62">
        <f>H128-I126</f>
        <v>6505.9394112593127</v>
      </c>
      <c r="J128" s="34"/>
    </row>
    <row r="129" spans="1:12" ht="4.5" customHeight="1" x14ac:dyDescent="0.25">
      <c r="A129" s="29"/>
      <c r="B129" s="128"/>
      <c r="C129" s="128"/>
      <c r="D129" s="128"/>
      <c r="E129" s="128"/>
      <c r="F129" s="128"/>
      <c r="G129" s="128"/>
      <c r="H129" s="128"/>
      <c r="I129" s="128"/>
    </row>
    <row r="130" spans="1:12" ht="33.75" customHeight="1" x14ac:dyDescent="0.25">
      <c r="A130" s="22" t="s">
        <v>50</v>
      </c>
      <c r="B130" s="126" t="s">
        <v>129</v>
      </c>
      <c r="C130" s="126"/>
      <c r="D130" s="126"/>
      <c r="E130" s="126"/>
      <c r="F130" s="126"/>
      <c r="G130" s="126"/>
      <c r="H130" s="22" t="s">
        <v>38</v>
      </c>
      <c r="I130" s="22" t="s">
        <v>39</v>
      </c>
    </row>
    <row r="131" spans="1:12" ht="15" customHeight="1" x14ac:dyDescent="0.25">
      <c r="A131" s="14">
        <v>1</v>
      </c>
      <c r="B131" s="102" t="s">
        <v>130</v>
      </c>
      <c r="C131" s="102"/>
      <c r="D131" s="102"/>
      <c r="E131" s="102"/>
      <c r="F131" s="102"/>
      <c r="G131" s="102"/>
      <c r="H131" s="23">
        <f>I131/$I$141</f>
        <v>1.5370570440133203E-2</v>
      </c>
      <c r="I131" s="24">
        <v>100</v>
      </c>
    </row>
    <row r="132" spans="1:12" ht="15" customHeight="1" x14ac:dyDescent="0.25">
      <c r="A132" s="14">
        <v>2</v>
      </c>
      <c r="B132" s="102" t="s">
        <v>131</v>
      </c>
      <c r="C132" s="102"/>
      <c r="D132" s="102"/>
      <c r="E132" s="102"/>
      <c r="F132" s="102"/>
      <c r="G132" s="102"/>
      <c r="H132" s="23">
        <f>I132/$I$141</f>
        <v>7.6852852200666013E-3</v>
      </c>
      <c r="I132" s="24">
        <v>50</v>
      </c>
    </row>
    <row r="133" spans="1:12" ht="33" customHeight="1" x14ac:dyDescent="0.25">
      <c r="A133" s="117" t="s">
        <v>198</v>
      </c>
      <c r="B133" s="117"/>
      <c r="C133" s="117"/>
      <c r="D133" s="117"/>
      <c r="E133" s="117"/>
      <c r="F133" s="117"/>
      <c r="G133" s="117"/>
      <c r="H133" s="25">
        <f>H131+H132</f>
        <v>2.3055855660199805E-2</v>
      </c>
      <c r="I133" s="26">
        <f>SUM(I131:I132)</f>
        <v>150</v>
      </c>
    </row>
    <row r="134" spans="1:12" ht="4.5" customHeight="1" x14ac:dyDescent="0.25"/>
    <row r="135" spans="1:12" ht="33.75" customHeight="1" x14ac:dyDescent="0.25">
      <c r="A135" s="22" t="s">
        <v>63</v>
      </c>
      <c r="B135" s="126" t="s">
        <v>132</v>
      </c>
      <c r="C135" s="126"/>
      <c r="D135" s="126"/>
      <c r="E135" s="126"/>
      <c r="F135" s="126"/>
      <c r="G135" s="126"/>
      <c r="H135" s="22" t="s">
        <v>38</v>
      </c>
      <c r="I135" s="22" t="s">
        <v>39</v>
      </c>
    </row>
    <row r="136" spans="1:12" ht="15" customHeight="1" x14ac:dyDescent="0.25">
      <c r="A136" s="14">
        <v>1</v>
      </c>
      <c r="B136" s="102" t="s">
        <v>132</v>
      </c>
      <c r="C136" s="102"/>
      <c r="D136" s="102"/>
      <c r="E136" s="102"/>
      <c r="F136" s="102"/>
      <c r="G136" s="102"/>
      <c r="H136" s="23">
        <f>I136/I141</f>
        <v>0.1569441443398002</v>
      </c>
      <c r="I136" s="24">
        <f>G139-I133</f>
        <v>1021.0690940266763</v>
      </c>
    </row>
    <row r="137" spans="1:12" ht="34.15" customHeight="1" x14ac:dyDescent="0.25">
      <c r="A137" s="117" t="s">
        <v>197</v>
      </c>
      <c r="B137" s="117"/>
      <c r="C137" s="117"/>
      <c r="D137" s="117"/>
      <c r="E137" s="117"/>
      <c r="F137" s="117"/>
      <c r="G137" s="117"/>
      <c r="H137" s="25">
        <f>H136</f>
        <v>0.1569441443398002</v>
      </c>
      <c r="I137" s="26">
        <f>I136</f>
        <v>1021.0690940266763</v>
      </c>
      <c r="J137" s="34"/>
      <c r="K137" s="34"/>
      <c r="L137" s="2"/>
    </row>
    <row r="138" spans="1:12" ht="4.5" customHeight="1" x14ac:dyDescent="0.25">
      <c r="A138" s="28"/>
      <c r="B138" s="28"/>
      <c r="C138" s="28"/>
      <c r="D138" s="28"/>
      <c r="E138" s="28"/>
      <c r="F138" s="28"/>
      <c r="G138" s="28"/>
      <c r="H138" s="35"/>
      <c r="I138" s="36"/>
    </row>
    <row r="139" spans="1:12" ht="39" customHeight="1" x14ac:dyDescent="0.25">
      <c r="A139" s="123" t="s">
        <v>133</v>
      </c>
      <c r="B139" s="123"/>
      <c r="C139" s="123"/>
      <c r="D139" s="123"/>
      <c r="E139" s="123"/>
      <c r="F139" s="55">
        <v>0.18</v>
      </c>
      <c r="G139" s="56">
        <f>I141*F139</f>
        <v>1171.0690940266763</v>
      </c>
      <c r="H139" s="57" t="s">
        <v>120</v>
      </c>
      <c r="I139" s="58">
        <f>I96</f>
        <v>53.676000000000002</v>
      </c>
      <c r="L139" s="2"/>
    </row>
    <row r="140" spans="1:12" s="61" customFormat="1" ht="16.5" customHeight="1" x14ac:dyDescent="0.25">
      <c r="A140" s="124" t="s">
        <v>121</v>
      </c>
      <c r="B140" s="124"/>
      <c r="C140" s="57" t="s">
        <v>122</v>
      </c>
      <c r="D140" s="57" t="s">
        <v>123</v>
      </c>
      <c r="E140" s="57" t="s">
        <v>124</v>
      </c>
      <c r="F140" s="57" t="s">
        <v>125</v>
      </c>
      <c r="G140" s="57" t="s">
        <v>126</v>
      </c>
      <c r="H140" s="57" t="s">
        <v>127</v>
      </c>
      <c r="I140" s="59" t="s">
        <v>128</v>
      </c>
      <c r="J140" s="60"/>
      <c r="L140" s="60"/>
    </row>
    <row r="141" spans="1:12" ht="16.5" customHeight="1" x14ac:dyDescent="0.25">
      <c r="A141" s="125">
        <f>I55</f>
        <v>3317.043099</v>
      </c>
      <c r="B141" s="125"/>
      <c r="C141" s="62">
        <f>I66</f>
        <v>1220.6718604319997</v>
      </c>
      <c r="D141" s="62">
        <f>I78</f>
        <v>845.65691878835707</v>
      </c>
      <c r="E141" s="62">
        <f>I85</f>
        <v>236.04078692484001</v>
      </c>
      <c r="F141" s="62">
        <f>I89</f>
        <v>311.20174611411545</v>
      </c>
      <c r="G141" s="62">
        <f>I99</f>
        <v>629.00099999999998</v>
      </c>
      <c r="H141" s="62">
        <f>A141+C141+D141+E141+F141+G141</f>
        <v>6559.6154112593131</v>
      </c>
      <c r="I141" s="62">
        <f>H141-I139</f>
        <v>6505.9394112593127</v>
      </c>
      <c r="J141" s="34"/>
      <c r="L141" s="2"/>
    </row>
    <row r="142" spans="1:12" ht="4.5" customHeight="1" x14ac:dyDescent="0.25"/>
    <row r="143" spans="1:12" ht="12" customHeight="1" x14ac:dyDescent="0.25">
      <c r="A143" s="100" t="s">
        <v>134</v>
      </c>
      <c r="B143" s="100"/>
      <c r="C143" s="100"/>
      <c r="D143" s="100"/>
      <c r="E143" s="100"/>
      <c r="F143" s="100"/>
      <c r="G143" s="100"/>
      <c r="H143" s="47">
        <f>H123+H133+H137</f>
        <v>0.28000000000000003</v>
      </c>
      <c r="I143" s="48">
        <f>I123+I133+I137</f>
        <v>1821.6630351526078</v>
      </c>
    </row>
    <row r="144" spans="1:12" ht="4.5" customHeight="1" x14ac:dyDescent="0.25"/>
    <row r="145" spans="1:10" ht="11.25" customHeight="1" x14ac:dyDescent="0.25">
      <c r="A145" s="101" t="s">
        <v>135</v>
      </c>
      <c r="B145" s="101"/>
      <c r="C145" s="101"/>
      <c r="D145" s="101"/>
      <c r="E145" s="101"/>
      <c r="F145" s="101"/>
      <c r="G145" s="101"/>
      <c r="H145" s="101"/>
      <c r="I145" s="101"/>
    </row>
    <row r="146" spans="1:10" ht="33.75" customHeight="1" x14ac:dyDescent="0.25">
      <c r="A146" s="22" t="s">
        <v>36</v>
      </c>
      <c r="B146" s="126" t="s">
        <v>136</v>
      </c>
      <c r="C146" s="126"/>
      <c r="D146" s="126"/>
      <c r="E146" s="126"/>
      <c r="F146" s="126"/>
      <c r="G146" s="126"/>
      <c r="H146" s="22" t="s">
        <v>38</v>
      </c>
      <c r="I146" s="22" t="s">
        <v>39</v>
      </c>
    </row>
    <row r="147" spans="1:10" ht="15" customHeight="1" x14ac:dyDescent="0.25">
      <c r="A147" s="14">
        <v>1</v>
      </c>
      <c r="B147" s="102" t="s">
        <v>137</v>
      </c>
      <c r="C147" s="102"/>
      <c r="D147" s="102"/>
      <c r="E147" s="102"/>
      <c r="F147" s="102"/>
      <c r="G147" s="102"/>
      <c r="H147" s="23">
        <f>I147/$I$113</f>
        <v>8.9930777583357054E-3</v>
      </c>
      <c r="I147" s="24">
        <f>($D$157/$E$159)*H157</f>
        <v>58.991131458232246</v>
      </c>
    </row>
    <row r="148" spans="1:10" ht="15" customHeight="1" x14ac:dyDescent="0.25">
      <c r="A148" s="14">
        <v>2</v>
      </c>
      <c r="B148" s="102" t="s">
        <v>138</v>
      </c>
      <c r="C148" s="102"/>
      <c r="D148" s="102"/>
      <c r="E148" s="102"/>
      <c r="F148" s="102"/>
      <c r="G148" s="102"/>
      <c r="H148" s="23">
        <f>I148/$I$113</f>
        <v>4.1506512730780182E-2</v>
      </c>
      <c r="I148" s="24">
        <f>($D$157/$E$159)*H158</f>
        <v>272.26676057645653</v>
      </c>
    </row>
    <row r="149" spans="1:10" ht="15" customHeight="1" x14ac:dyDescent="0.25">
      <c r="A149" s="14">
        <v>3</v>
      </c>
      <c r="B149" s="102" t="s">
        <v>14</v>
      </c>
      <c r="C149" s="102"/>
      <c r="D149" s="102"/>
      <c r="E149" s="102"/>
      <c r="F149" s="102"/>
      <c r="G149" s="102"/>
      <c r="H149" s="23">
        <f>I149/$I$113</f>
        <v>5.5342016974373576E-2</v>
      </c>
      <c r="I149" s="24">
        <f>($D$157/$E$159)*H159</f>
        <v>363.02234743527538</v>
      </c>
    </row>
    <row r="150" spans="1:10" ht="15" customHeight="1" x14ac:dyDescent="0.25">
      <c r="A150" s="14">
        <v>4</v>
      </c>
      <c r="B150" s="102" t="s">
        <v>139</v>
      </c>
      <c r="C150" s="102"/>
      <c r="D150" s="102"/>
      <c r="E150" s="102"/>
      <c r="F150" s="102"/>
      <c r="G150" s="102"/>
      <c r="H150" s="23">
        <f>I150/$I$113</f>
        <v>0</v>
      </c>
      <c r="I150" s="24">
        <f>($D$157/$E$159)*H160</f>
        <v>0</v>
      </c>
    </row>
    <row r="151" spans="1:10" ht="15" customHeight="1" x14ac:dyDescent="0.25">
      <c r="A151" s="14">
        <v>5</v>
      </c>
      <c r="B151" s="102" t="s">
        <v>140</v>
      </c>
      <c r="C151" s="102"/>
      <c r="D151" s="102"/>
      <c r="E151" s="102"/>
      <c r="F151" s="102"/>
      <c r="G151" s="102"/>
      <c r="H151" s="23">
        <f>I151/$I$113</f>
        <v>0</v>
      </c>
      <c r="I151" s="24">
        <f>($D$157/$E$159)*H161</f>
        <v>0</v>
      </c>
    </row>
    <row r="152" spans="1:10" ht="15" customHeight="1" x14ac:dyDescent="0.25">
      <c r="A152" s="117" t="s">
        <v>141</v>
      </c>
      <c r="B152" s="117"/>
      <c r="C152" s="117"/>
      <c r="D152" s="117"/>
      <c r="E152" s="117"/>
      <c r="F152" s="117"/>
      <c r="G152" s="117"/>
      <c r="H152" s="25">
        <f>H147+H148+H149+H150+H151</f>
        <v>0.10584160746348946</v>
      </c>
      <c r="I152" s="26">
        <f>SUM(I147:I151)</f>
        <v>694.28023946996416</v>
      </c>
    </row>
    <row r="153" spans="1:10" ht="11.25" customHeight="1" x14ac:dyDescent="0.25">
      <c r="A153" s="29" t="s">
        <v>142</v>
      </c>
      <c r="B153" s="118" t="s">
        <v>143</v>
      </c>
      <c r="C153" s="118"/>
      <c r="D153" s="118"/>
      <c r="E153" s="118"/>
      <c r="F153" s="118"/>
      <c r="G153" s="118"/>
      <c r="H153" s="118"/>
      <c r="I153" s="118"/>
    </row>
    <row r="154" spans="1:10" ht="20.25" customHeight="1" x14ac:dyDescent="0.25">
      <c r="A154" s="29" t="s">
        <v>144</v>
      </c>
      <c r="B154" s="111" t="s">
        <v>145</v>
      </c>
      <c r="C154" s="111"/>
      <c r="D154" s="111"/>
      <c r="E154" s="111"/>
      <c r="F154" s="111"/>
      <c r="G154" s="111"/>
      <c r="H154" s="111"/>
      <c r="I154" s="111"/>
    </row>
    <row r="155" spans="1:10" ht="13.5" customHeight="1" x14ac:dyDescent="0.25">
      <c r="A155" s="119" t="s">
        <v>146</v>
      </c>
      <c r="B155" s="119"/>
      <c r="C155" s="119"/>
      <c r="D155" s="119"/>
      <c r="E155" s="119"/>
      <c r="F155" s="119"/>
      <c r="G155" s="119"/>
      <c r="H155" s="119"/>
      <c r="I155" s="119"/>
    </row>
    <row r="156" spans="1:10" ht="13.5" customHeight="1" x14ac:dyDescent="0.25">
      <c r="A156" s="120" t="s">
        <v>147</v>
      </c>
      <c r="B156" s="120"/>
      <c r="C156" s="3" t="s">
        <v>148</v>
      </c>
      <c r="D156" s="121" t="s">
        <v>149</v>
      </c>
      <c r="E156" s="121"/>
      <c r="F156" s="3" t="s">
        <v>150</v>
      </c>
      <c r="G156" s="3" t="s">
        <v>151</v>
      </c>
      <c r="H156" s="122" t="s">
        <v>152</v>
      </c>
      <c r="I156" s="122"/>
    </row>
    <row r="157" spans="1:10" ht="13.5" customHeight="1" x14ac:dyDescent="0.25">
      <c r="A157" s="114">
        <f>I113</f>
        <v>6559.6154112593122</v>
      </c>
      <c r="B157" s="114"/>
      <c r="C157" s="24">
        <f>I143</f>
        <v>1821.6630351526078</v>
      </c>
      <c r="D157" s="115">
        <f>A157+C157</f>
        <v>8381.2784464119195</v>
      </c>
      <c r="E157" s="115"/>
      <c r="F157" s="14" t="s">
        <v>137</v>
      </c>
      <c r="G157" s="43">
        <v>1.6500000000000001E-2</v>
      </c>
      <c r="H157" s="108">
        <v>6.4999999999999997E-3</v>
      </c>
      <c r="I157" s="108"/>
      <c r="J157" s="34"/>
    </row>
    <row r="158" spans="1:10" ht="13.5" customHeight="1" x14ac:dyDescent="0.25">
      <c r="A158" s="158" t="s">
        <v>153</v>
      </c>
      <c r="B158" s="158"/>
      <c r="C158" s="14">
        <v>1</v>
      </c>
      <c r="D158" s="63">
        <f>G162/1</f>
        <v>0.13250000000000001</v>
      </c>
      <c r="E158" s="64">
        <f>C158-D158</f>
        <v>0.86749999999999994</v>
      </c>
      <c r="F158" s="14" t="s">
        <v>138</v>
      </c>
      <c r="G158" s="43">
        <v>7.5999999999999998E-2</v>
      </c>
      <c r="H158" s="108">
        <v>0.03</v>
      </c>
      <c r="I158" s="108"/>
    </row>
    <row r="159" spans="1:10" ht="13.5" customHeight="1" x14ac:dyDescent="0.25">
      <c r="A159" s="116" t="s">
        <v>154</v>
      </c>
      <c r="B159" s="116"/>
      <c r="C159" s="14">
        <v>1</v>
      </c>
      <c r="D159" s="63">
        <f>H162</f>
        <v>7.6499999999999999E-2</v>
      </c>
      <c r="E159" s="65">
        <f>C159-D159</f>
        <v>0.92349999999999999</v>
      </c>
      <c r="F159" s="14" t="s">
        <v>14</v>
      </c>
      <c r="G159" s="43">
        <f>I11</f>
        <v>0.04</v>
      </c>
      <c r="H159" s="108">
        <f>I11</f>
        <v>0.04</v>
      </c>
      <c r="I159" s="108"/>
    </row>
    <row r="160" spans="1:10" ht="13.5" customHeight="1" x14ac:dyDescent="0.25">
      <c r="A160" s="116" t="s">
        <v>155</v>
      </c>
      <c r="B160" s="116"/>
      <c r="C160" s="14">
        <v>1</v>
      </c>
      <c r="D160" s="66">
        <v>0.09</v>
      </c>
      <c r="E160" s="67">
        <f>C160-D160</f>
        <v>0.91</v>
      </c>
      <c r="F160" s="14" t="s">
        <v>156</v>
      </c>
      <c r="G160" s="43">
        <v>0</v>
      </c>
      <c r="H160" s="108">
        <v>0</v>
      </c>
      <c r="I160" s="108"/>
    </row>
    <row r="161" spans="1:10" ht="13.5" customHeight="1" thickBot="1" x14ac:dyDescent="0.3">
      <c r="A161" s="156" t="s">
        <v>157</v>
      </c>
      <c r="B161" s="156" t="s">
        <v>158</v>
      </c>
      <c r="C161" s="156"/>
      <c r="D161" s="156"/>
      <c r="E161" s="156"/>
      <c r="F161" s="12" t="s">
        <v>159</v>
      </c>
      <c r="G161" s="43">
        <v>0</v>
      </c>
      <c r="H161" s="108">
        <v>0</v>
      </c>
      <c r="I161" s="108"/>
    </row>
    <row r="162" spans="1:10" ht="18" customHeight="1" thickBot="1" x14ac:dyDescent="0.3">
      <c r="A162" s="156"/>
      <c r="B162" s="156"/>
      <c r="C162" s="156"/>
      <c r="D162" s="156"/>
      <c r="E162" s="156"/>
      <c r="F162" s="3" t="s">
        <v>160</v>
      </c>
      <c r="G162" s="68">
        <f>SUM(G157:G161)</f>
        <v>0.13250000000000001</v>
      </c>
      <c r="H162" s="109">
        <f>SUM(H157:I161)</f>
        <v>7.6499999999999999E-2</v>
      </c>
      <c r="I162" s="109"/>
    </row>
    <row r="163" spans="1:10" ht="59.25" customHeight="1" thickBot="1" x14ac:dyDescent="0.3">
      <c r="A163" s="157" t="s">
        <v>161</v>
      </c>
      <c r="B163" s="157"/>
      <c r="C163" s="157"/>
      <c r="D163" s="157"/>
      <c r="E163" s="157"/>
      <c r="F163" s="157"/>
      <c r="G163" s="157"/>
      <c r="H163" s="157"/>
      <c r="I163" s="157"/>
    </row>
    <row r="164" spans="1:10" ht="13.5" customHeight="1" x14ac:dyDescent="0.25">
      <c r="A164" s="29" t="s">
        <v>162</v>
      </c>
      <c r="B164" s="111" t="s">
        <v>163</v>
      </c>
      <c r="C164" s="111"/>
      <c r="D164" s="111"/>
      <c r="E164" s="111"/>
      <c r="F164" s="111"/>
      <c r="G164" s="111"/>
      <c r="H164" s="111"/>
      <c r="I164" s="111"/>
    </row>
    <row r="165" spans="1:10" ht="4.5" customHeight="1" x14ac:dyDescent="0.25">
      <c r="A165" s="69"/>
      <c r="B165" s="112"/>
      <c r="C165" s="112"/>
      <c r="D165" s="112"/>
      <c r="E165" s="112"/>
      <c r="F165" s="112"/>
      <c r="G165" s="112"/>
      <c r="H165" s="112"/>
      <c r="I165" s="112"/>
    </row>
    <row r="166" spans="1:10" ht="12" customHeight="1" x14ac:dyDescent="0.25">
      <c r="A166" s="100" t="s">
        <v>164</v>
      </c>
      <c r="B166" s="100"/>
      <c r="C166" s="100"/>
      <c r="D166" s="100"/>
      <c r="E166" s="100"/>
      <c r="F166" s="100"/>
      <c r="G166" s="100"/>
      <c r="H166" s="47">
        <f>H152</f>
        <v>0.10584160746348946</v>
      </c>
      <c r="I166" s="48">
        <f>I152</f>
        <v>694.28023946996416</v>
      </c>
    </row>
    <row r="167" spans="1:10" ht="4.5" customHeight="1" x14ac:dyDescent="0.25"/>
    <row r="168" spans="1:10" ht="11.25" customHeight="1" x14ac:dyDescent="0.25">
      <c r="A168" s="113" t="s">
        <v>165</v>
      </c>
      <c r="B168" s="113"/>
      <c r="C168" s="113"/>
      <c r="D168" s="113"/>
      <c r="E168" s="113"/>
      <c r="F168" s="113"/>
      <c r="G168" s="113"/>
      <c r="H168" s="113"/>
      <c r="I168" s="113"/>
    </row>
    <row r="169" spans="1:10" ht="11.25" customHeight="1" x14ac:dyDescent="0.25">
      <c r="A169" s="101" t="s">
        <v>35</v>
      </c>
      <c r="B169" s="101"/>
      <c r="C169" s="101"/>
      <c r="D169" s="101"/>
      <c r="E169" s="101"/>
      <c r="F169" s="101"/>
      <c r="G169" s="101"/>
      <c r="H169" s="101"/>
      <c r="I169" s="101"/>
    </row>
    <row r="170" spans="1:10" ht="15" customHeight="1" x14ac:dyDescent="0.25">
      <c r="A170" s="14">
        <v>1</v>
      </c>
      <c r="B170" s="102" t="s">
        <v>166</v>
      </c>
      <c r="C170" s="102"/>
      <c r="D170" s="102"/>
      <c r="E170" s="102"/>
      <c r="F170" s="102"/>
      <c r="G170" s="102"/>
      <c r="H170" s="23">
        <f>I170/$G$191</f>
        <v>0.36549189023041156</v>
      </c>
      <c r="I170" s="70">
        <f>I55</f>
        <v>3317.043099</v>
      </c>
    </row>
    <row r="171" spans="1:10" ht="15" customHeight="1" x14ac:dyDescent="0.25">
      <c r="A171" s="14">
        <v>2</v>
      </c>
      <c r="B171" s="102" t="s">
        <v>167</v>
      </c>
      <c r="C171" s="102"/>
      <c r="D171" s="102"/>
      <c r="E171" s="102"/>
      <c r="F171" s="102"/>
      <c r="G171" s="102"/>
      <c r="H171" s="23">
        <f t="shared" ref="H171:H172" si="6">I171/$G$191</f>
        <v>0.28797910990593173</v>
      </c>
      <c r="I171" s="70">
        <f>I66+I78+I85+I89</f>
        <v>2613.5713122593124</v>
      </c>
    </row>
    <row r="172" spans="1:10" ht="15" customHeight="1" x14ac:dyDescent="0.25">
      <c r="A172" s="14">
        <v>3</v>
      </c>
      <c r="B172" s="102" t="s">
        <v>168</v>
      </c>
      <c r="C172" s="102"/>
      <c r="D172" s="102"/>
      <c r="E172" s="102"/>
      <c r="F172" s="102"/>
      <c r="G172" s="102"/>
      <c r="H172" s="23">
        <f t="shared" si="6"/>
        <v>6.9307138190675383E-2</v>
      </c>
      <c r="I172" s="70">
        <f>I99</f>
        <v>629.00099999999998</v>
      </c>
    </row>
    <row r="173" spans="1:10" s="28" customFormat="1" ht="15" customHeight="1" x14ac:dyDescent="0.25">
      <c r="A173" s="100" t="s">
        <v>169</v>
      </c>
      <c r="B173" s="100"/>
      <c r="C173" s="100"/>
      <c r="D173" s="100"/>
      <c r="E173" s="100"/>
      <c r="F173" s="100"/>
      <c r="G173" s="100"/>
      <c r="H173" s="47">
        <f>H170+H171+H172</f>
        <v>0.72277813832701865</v>
      </c>
      <c r="I173" s="48">
        <f>SUM(I170:I172)</f>
        <v>6559.6154112593122</v>
      </c>
      <c r="J173" s="35"/>
    </row>
    <row r="174" spans="1:10" ht="4.5" customHeight="1" x14ac:dyDescent="0.25"/>
    <row r="175" spans="1:10" ht="11.25" customHeight="1" x14ac:dyDescent="0.25">
      <c r="A175" s="101" t="s">
        <v>109</v>
      </c>
      <c r="B175" s="101"/>
      <c r="C175" s="101"/>
      <c r="D175" s="101"/>
      <c r="E175" s="101"/>
      <c r="F175" s="101"/>
      <c r="G175" s="101"/>
      <c r="H175" s="101"/>
      <c r="I175" s="101"/>
    </row>
    <row r="176" spans="1:10" ht="15" customHeight="1" x14ac:dyDescent="0.25">
      <c r="A176" s="14">
        <v>1</v>
      </c>
      <c r="B176" s="102" t="s">
        <v>170</v>
      </c>
      <c r="C176" s="102"/>
      <c r="D176" s="102"/>
      <c r="E176" s="102"/>
      <c r="F176" s="102"/>
      <c r="G176" s="102"/>
      <c r="H176" s="23">
        <f t="shared" ref="H176:H178" si="7">I176/$G$191</f>
        <v>7.1686379168921899E-2</v>
      </c>
      <c r="I176" s="24">
        <f>I123</f>
        <v>650.59394112593134</v>
      </c>
    </row>
    <row r="177" spans="1:11" ht="15" customHeight="1" x14ac:dyDescent="0.25">
      <c r="A177" s="14">
        <v>2</v>
      </c>
      <c r="B177" s="102" t="s">
        <v>171</v>
      </c>
      <c r="C177" s="102"/>
      <c r="D177" s="102"/>
      <c r="E177" s="102"/>
      <c r="F177" s="102"/>
      <c r="G177" s="102"/>
      <c r="H177" s="23">
        <f t="shared" si="7"/>
        <v>1.652790810921017E-2</v>
      </c>
      <c r="I177" s="24">
        <f>I133</f>
        <v>150</v>
      </c>
    </row>
    <row r="178" spans="1:11" ht="15" customHeight="1" x14ac:dyDescent="0.25">
      <c r="A178" s="14">
        <v>3</v>
      </c>
      <c r="B178" s="102" t="s">
        <v>172</v>
      </c>
      <c r="C178" s="102"/>
      <c r="D178" s="102"/>
      <c r="E178" s="102"/>
      <c r="F178" s="102"/>
      <c r="G178" s="102"/>
      <c r="H178" s="23">
        <f t="shared" si="7"/>
        <v>0.11250757439484925</v>
      </c>
      <c r="I178" s="24">
        <f>I137</f>
        <v>1021.0690940266763</v>
      </c>
    </row>
    <row r="179" spans="1:11" ht="15" customHeight="1" x14ac:dyDescent="0.25">
      <c r="A179" s="100" t="s">
        <v>173</v>
      </c>
      <c r="B179" s="100"/>
      <c r="C179" s="100"/>
      <c r="D179" s="100"/>
      <c r="E179" s="100"/>
      <c r="F179" s="100"/>
      <c r="G179" s="100"/>
      <c r="H179" s="47">
        <f>H176+H177+H178</f>
        <v>0.20072186167298134</v>
      </c>
      <c r="I179" s="48">
        <f>I176+I177+I178</f>
        <v>1821.6630351526078</v>
      </c>
    </row>
    <row r="180" spans="1:11" ht="4.5" customHeight="1" x14ac:dyDescent="0.25"/>
    <row r="181" spans="1:11" ht="11.25" customHeight="1" x14ac:dyDescent="0.25">
      <c r="A181" s="101" t="s">
        <v>135</v>
      </c>
      <c r="B181" s="101"/>
      <c r="C181" s="101"/>
      <c r="D181" s="101"/>
      <c r="E181" s="101"/>
      <c r="F181" s="101"/>
      <c r="G181" s="101"/>
      <c r="H181" s="101"/>
      <c r="I181" s="101"/>
    </row>
    <row r="182" spans="1:11" ht="15" customHeight="1" x14ac:dyDescent="0.25">
      <c r="A182" s="14">
        <v>1</v>
      </c>
      <c r="B182" s="102" t="s">
        <v>174</v>
      </c>
      <c r="C182" s="102"/>
      <c r="D182" s="102"/>
      <c r="E182" s="102"/>
      <c r="F182" s="102"/>
      <c r="G182" s="102"/>
      <c r="H182" s="23">
        <f>I182/$G$191</f>
        <v>7.6499999999999999E-2</v>
      </c>
      <c r="I182" s="24">
        <f>I152</f>
        <v>694.28023946996416</v>
      </c>
    </row>
    <row r="183" spans="1:11" ht="15" customHeight="1" x14ac:dyDescent="0.25">
      <c r="A183" s="100" t="s">
        <v>175</v>
      </c>
      <c r="B183" s="100"/>
      <c r="C183" s="100"/>
      <c r="D183" s="100"/>
      <c r="E183" s="100"/>
      <c r="F183" s="100"/>
      <c r="G183" s="100"/>
      <c r="H183" s="47">
        <f>H182</f>
        <v>7.6499999999999999E-2</v>
      </c>
      <c r="I183" s="48">
        <f>I152</f>
        <v>694.28023946996416</v>
      </c>
      <c r="K183" s="41"/>
    </row>
    <row r="184" spans="1:11" ht="4.5" customHeight="1" x14ac:dyDescent="0.25"/>
    <row r="185" spans="1:11" ht="11.25" customHeight="1" x14ac:dyDescent="0.25">
      <c r="A185" s="103" t="s">
        <v>214</v>
      </c>
      <c r="B185" s="103"/>
      <c r="C185" s="103"/>
      <c r="D185" s="103"/>
      <c r="E185" s="103"/>
      <c r="F185" s="103"/>
      <c r="G185" s="103"/>
      <c r="H185" s="103"/>
      <c r="I185" s="103"/>
    </row>
    <row r="186" spans="1:11" ht="4.9000000000000004" customHeight="1" x14ac:dyDescent="0.25">
      <c r="A186" s="93"/>
      <c r="B186" s="93"/>
      <c r="C186" s="93"/>
      <c r="D186" s="93"/>
      <c r="E186" s="93"/>
      <c r="F186" s="93"/>
      <c r="G186" s="93"/>
      <c r="H186" s="93"/>
      <c r="I186" s="93"/>
    </row>
    <row r="187" spans="1:11" ht="63.75" customHeight="1" x14ac:dyDescent="0.25">
      <c r="A187" s="103" t="s">
        <v>215</v>
      </c>
      <c r="B187" s="103"/>
      <c r="C187" s="103"/>
      <c r="D187" s="103"/>
      <c r="E187" s="103"/>
      <c r="F187" s="103"/>
      <c r="G187" s="155" t="s">
        <v>220</v>
      </c>
      <c r="H187" s="105"/>
      <c r="I187" s="106"/>
    </row>
    <row r="188" spans="1:11" ht="11.25" customHeight="1" x14ac:dyDescent="0.25">
      <c r="A188" s="103"/>
      <c r="B188" s="103"/>
      <c r="C188" s="103"/>
      <c r="D188" s="103"/>
      <c r="E188" s="103"/>
      <c r="F188" s="103"/>
      <c r="G188" s="91"/>
      <c r="H188" s="92"/>
      <c r="I188" s="92">
        <f>((H70+H76+H77+H82+H83+H84)+((H70+H76+H77+H82+H83+H84)*H66))*I55*H191</f>
        <v>2554.2706752343543</v>
      </c>
    </row>
    <row r="189" spans="1:11" ht="4.9000000000000004" customHeight="1" x14ac:dyDescent="0.25">
      <c r="A189" s="93"/>
      <c r="B189" s="93"/>
      <c r="C189" s="93"/>
      <c r="D189" s="93"/>
      <c r="E189" s="93"/>
      <c r="F189" s="93"/>
      <c r="G189" s="93"/>
      <c r="H189" s="93"/>
      <c r="I189" s="93"/>
    </row>
    <row r="190" spans="1:11" ht="35.450000000000003" customHeight="1" x14ac:dyDescent="0.25">
      <c r="A190" s="94" t="s">
        <v>216</v>
      </c>
      <c r="B190" s="95"/>
      <c r="C190" s="95"/>
      <c r="D190" s="95"/>
      <c r="E190" s="95"/>
      <c r="F190" s="96"/>
      <c r="G190" s="86" t="s">
        <v>176</v>
      </c>
      <c r="H190" s="86" t="s">
        <v>177</v>
      </c>
      <c r="I190" s="86" t="s">
        <v>178</v>
      </c>
    </row>
    <row r="191" spans="1:11" ht="14.45" customHeight="1" x14ac:dyDescent="0.25">
      <c r="A191" s="97"/>
      <c r="B191" s="98"/>
      <c r="C191" s="98"/>
      <c r="D191" s="98"/>
      <c r="E191" s="98"/>
      <c r="F191" s="99"/>
      <c r="G191" s="87">
        <f>I173+I179+I183</f>
        <v>9075.5586858818842</v>
      </c>
      <c r="H191" s="88">
        <f>IF(D6="12x36",2,1)</f>
        <v>2</v>
      </c>
      <c r="I191" s="89">
        <f>G191*H191</f>
        <v>18151.117371763768</v>
      </c>
    </row>
  </sheetData>
  <mergeCells count="188">
    <mergeCell ref="A185:I185"/>
    <mergeCell ref="A186:I186"/>
    <mergeCell ref="A187:F188"/>
    <mergeCell ref="G187:I187"/>
    <mergeCell ref="A189:I189"/>
    <mergeCell ref="A190:F191"/>
    <mergeCell ref="B177:G177"/>
    <mergeCell ref="B178:G178"/>
    <mergeCell ref="A179:G179"/>
    <mergeCell ref="A181:I181"/>
    <mergeCell ref="B182:G182"/>
    <mergeCell ref="A183:G183"/>
    <mergeCell ref="B170:G170"/>
    <mergeCell ref="B171:G171"/>
    <mergeCell ref="B172:G172"/>
    <mergeCell ref="A173:G173"/>
    <mergeCell ref="A175:I175"/>
    <mergeCell ref="B176:G176"/>
    <mergeCell ref="A163:I163"/>
    <mergeCell ref="B164:I164"/>
    <mergeCell ref="B165:I165"/>
    <mergeCell ref="A166:G166"/>
    <mergeCell ref="A168:I168"/>
    <mergeCell ref="A169:I169"/>
    <mergeCell ref="A160:B160"/>
    <mergeCell ref="H160:I160"/>
    <mergeCell ref="A161:A162"/>
    <mergeCell ref="B161:E162"/>
    <mergeCell ref="H161:I161"/>
    <mergeCell ref="H162:I162"/>
    <mergeCell ref="A157:B157"/>
    <mergeCell ref="D157:E157"/>
    <mergeCell ref="H157:I157"/>
    <mergeCell ref="A158:B158"/>
    <mergeCell ref="H158:I158"/>
    <mergeCell ref="A159:B159"/>
    <mergeCell ref="H159:I159"/>
    <mergeCell ref="A152:G152"/>
    <mergeCell ref="B153:I153"/>
    <mergeCell ref="B154:I154"/>
    <mergeCell ref="A155:I155"/>
    <mergeCell ref="A156:B156"/>
    <mergeCell ref="D156:E156"/>
    <mergeCell ref="H156:I156"/>
    <mergeCell ref="B146:G146"/>
    <mergeCell ref="B147:G147"/>
    <mergeCell ref="B148:G148"/>
    <mergeCell ref="B149:G149"/>
    <mergeCell ref="B150:G150"/>
    <mergeCell ref="B151:G151"/>
    <mergeCell ref="A137:G137"/>
    <mergeCell ref="A139:E139"/>
    <mergeCell ref="A140:B140"/>
    <mergeCell ref="A141:B141"/>
    <mergeCell ref="A143:G143"/>
    <mergeCell ref="A145:I145"/>
    <mergeCell ref="B130:G130"/>
    <mergeCell ref="B131:G131"/>
    <mergeCell ref="B132:G132"/>
    <mergeCell ref="A133:G133"/>
    <mergeCell ref="B135:G135"/>
    <mergeCell ref="B136:G136"/>
    <mergeCell ref="A123:G123"/>
    <mergeCell ref="B124:I124"/>
    <mergeCell ref="A126:E126"/>
    <mergeCell ref="A127:B127"/>
    <mergeCell ref="A128:B128"/>
    <mergeCell ref="B129:I129"/>
    <mergeCell ref="B117:G117"/>
    <mergeCell ref="B118:G118"/>
    <mergeCell ref="B119:G119"/>
    <mergeCell ref="B120:G120"/>
    <mergeCell ref="B121:G121"/>
    <mergeCell ref="B122:G122"/>
    <mergeCell ref="A109:I109"/>
    <mergeCell ref="A110:B110"/>
    <mergeCell ref="A111:B111"/>
    <mergeCell ref="A113:G113"/>
    <mergeCell ref="A115:I115"/>
    <mergeCell ref="B116:G116"/>
    <mergeCell ref="A101:I101"/>
    <mergeCell ref="A102:B102"/>
    <mergeCell ref="A103:B103"/>
    <mergeCell ref="A105:I105"/>
    <mergeCell ref="A106:B106"/>
    <mergeCell ref="A107:B107"/>
    <mergeCell ref="B95:G95"/>
    <mergeCell ref="B96:G96"/>
    <mergeCell ref="B97:G97"/>
    <mergeCell ref="B98:G98"/>
    <mergeCell ref="A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55:G55"/>
    <mergeCell ref="B57:G57"/>
    <mergeCell ref="B58:G58"/>
    <mergeCell ref="B59:G59"/>
    <mergeCell ref="B60:G60"/>
    <mergeCell ref="B61:G61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A30:F31"/>
    <mergeCell ref="G30:G31"/>
    <mergeCell ref="A32:F33"/>
    <mergeCell ref="G32:G33"/>
    <mergeCell ref="A35:I35"/>
    <mergeCell ref="B36:G36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1"/>
  <sheetViews>
    <sheetView view="pageBreakPreview" topLeftCell="A172" zoomScale="130" zoomScaleNormal="130" zoomScalePageLayoutView="130" workbookViewId="0">
      <selection activeCell="A101" sqref="A101:I101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K1" s="4"/>
    </row>
    <row r="2" spans="1:11" ht="22.5" customHeight="1" x14ac:dyDescent="0.25">
      <c r="A2" s="120" t="s">
        <v>1</v>
      </c>
      <c r="B2" s="120"/>
      <c r="C2" s="150" t="s">
        <v>227</v>
      </c>
      <c r="D2" s="150"/>
      <c r="E2" s="151" t="s">
        <v>2</v>
      </c>
      <c r="F2" s="151"/>
      <c r="G2" s="151"/>
      <c r="H2" s="151"/>
      <c r="I2" s="151"/>
    </row>
    <row r="3" spans="1:11" ht="11.25" customHeight="1" x14ac:dyDescent="0.25">
      <c r="A3" s="120" t="s">
        <v>3</v>
      </c>
      <c r="B3" s="12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2" t="s">
        <v>5</v>
      </c>
      <c r="B5" s="102"/>
      <c r="C5" s="102"/>
      <c r="D5" s="152" t="s">
        <v>221</v>
      </c>
      <c r="E5" s="152"/>
      <c r="F5" s="152"/>
      <c r="G5" s="153" t="str">
        <f>IF(D6="12x36","Regime de trabalho:","Quantidade de HORAS/MÊS")</f>
        <v>Regime de trabalho:</v>
      </c>
      <c r="H5" s="153"/>
      <c r="I5" s="154" t="str">
        <f>IF(D6="12x36",D6,5*D6)</f>
        <v>12X36</v>
      </c>
    </row>
    <row r="6" spans="1:11" ht="18.75" customHeight="1" x14ac:dyDescent="0.25">
      <c r="A6" s="129" t="str">
        <f>IF(D6="12x36","Regime de trabalho:","Regime de trabalho (horas semanais):")</f>
        <v>Regime de trabalho:</v>
      </c>
      <c r="B6" s="129"/>
      <c r="C6" s="129"/>
      <c r="D6" s="129" t="s">
        <v>222</v>
      </c>
      <c r="E6" s="129"/>
      <c r="F6" s="129"/>
      <c r="G6" s="153"/>
      <c r="H6" s="153"/>
      <c r="I6" s="154"/>
    </row>
    <row r="7" spans="1:11" ht="22.5" customHeight="1" x14ac:dyDescent="0.25">
      <c r="A7" s="129" t="s">
        <v>6</v>
      </c>
      <c r="B7" s="129"/>
      <c r="C7" s="129"/>
      <c r="D7" s="102" t="s">
        <v>223</v>
      </c>
      <c r="E7" s="102"/>
      <c r="F7" s="102"/>
      <c r="G7" s="148" t="s">
        <v>7</v>
      </c>
      <c r="H7" s="148"/>
      <c r="I7" s="149" t="s">
        <v>8</v>
      </c>
    </row>
    <row r="8" spans="1:11" ht="22.5" customHeight="1" x14ac:dyDescent="0.25">
      <c r="A8" s="129" t="s">
        <v>9</v>
      </c>
      <c r="B8" s="129"/>
      <c r="C8" s="129"/>
      <c r="D8" s="102" t="s">
        <v>17</v>
      </c>
      <c r="E8" s="102"/>
      <c r="F8" s="102"/>
      <c r="G8" s="148"/>
      <c r="H8" s="148"/>
      <c r="I8" s="149"/>
    </row>
    <row r="9" spans="1:11" ht="18.75" customHeight="1" x14ac:dyDescent="0.25">
      <c r="A9" s="129" t="s">
        <v>10</v>
      </c>
      <c r="B9" s="129"/>
      <c r="C9" s="129"/>
      <c r="D9" s="129" t="s">
        <v>224</v>
      </c>
      <c r="E9" s="129"/>
      <c r="F9" s="129"/>
      <c r="G9" s="148" t="s">
        <v>11</v>
      </c>
      <c r="H9" s="148"/>
      <c r="I9" s="9">
        <v>0.3</v>
      </c>
    </row>
    <row r="10" spans="1:11" ht="32.25" customHeight="1" x14ac:dyDescent="0.25">
      <c r="A10" s="145" t="s">
        <v>12</v>
      </c>
      <c r="B10" s="145"/>
      <c r="C10" s="145"/>
      <c r="D10" s="145"/>
      <c r="E10" s="145"/>
      <c r="F10" s="145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46" t="s">
        <v>14</v>
      </c>
      <c r="B11" s="146"/>
      <c r="C11" s="146"/>
      <c r="D11" s="146"/>
      <c r="E11" s="146"/>
      <c r="F11" s="146"/>
      <c r="G11" s="10"/>
      <c r="H11" s="10" t="s">
        <v>15</v>
      </c>
      <c r="I11" s="13">
        <v>2.5000000000000001E-2</v>
      </c>
    </row>
    <row r="12" spans="1:11" ht="24.75" customHeight="1" x14ac:dyDescent="0.25">
      <c r="A12" s="131" t="s">
        <v>16</v>
      </c>
      <c r="B12" s="131"/>
      <c r="C12" s="131"/>
      <c r="D12" s="131"/>
      <c r="E12" s="131"/>
      <c r="F12" s="131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31" t="s">
        <v>19</v>
      </c>
      <c r="B13" s="131"/>
      <c r="C13" s="131"/>
      <c r="D13" s="131"/>
      <c r="E13" s="131"/>
      <c r="F13" s="131"/>
      <c r="G13" s="10"/>
      <c r="H13" s="10"/>
      <c r="I13" s="15">
        <v>15</v>
      </c>
    </row>
    <row r="14" spans="1:11" ht="15" customHeight="1" x14ac:dyDescent="0.25">
      <c r="A14" s="146" t="s">
        <v>20</v>
      </c>
      <c r="B14" s="146"/>
      <c r="C14" s="146"/>
      <c r="D14" s="146"/>
      <c r="E14" s="146"/>
      <c r="F14" s="146"/>
      <c r="G14" s="147" t="s">
        <v>17</v>
      </c>
      <c r="H14" s="10" t="s">
        <v>21</v>
      </c>
      <c r="I14" s="11">
        <v>5</v>
      </c>
    </row>
    <row r="15" spans="1:11" x14ac:dyDescent="0.25">
      <c r="A15" s="146"/>
      <c r="B15" s="146"/>
      <c r="C15" s="146"/>
      <c r="D15" s="146"/>
      <c r="E15" s="146"/>
      <c r="F15" s="146"/>
      <c r="G15" s="147"/>
      <c r="H15" s="10" t="s">
        <v>22</v>
      </c>
      <c r="I15" s="15">
        <f>I13</f>
        <v>15</v>
      </c>
    </row>
    <row r="16" spans="1:11" x14ac:dyDescent="0.25">
      <c r="A16" s="146"/>
      <c r="B16" s="146"/>
      <c r="C16" s="146"/>
      <c r="D16" s="146"/>
      <c r="E16" s="146"/>
      <c r="F16" s="146"/>
      <c r="G16" s="147"/>
      <c r="H16" s="10" t="s">
        <v>23</v>
      </c>
      <c r="I16" s="9">
        <v>0.06</v>
      </c>
    </row>
    <row r="17" spans="1:9" ht="11.25" customHeight="1" x14ac:dyDescent="0.25">
      <c r="A17" s="146" t="s">
        <v>24</v>
      </c>
      <c r="B17" s="146"/>
      <c r="C17" s="146"/>
      <c r="D17" s="146"/>
      <c r="E17" s="146"/>
      <c r="F17" s="146"/>
      <c r="G17" s="147" t="s">
        <v>17</v>
      </c>
      <c r="H17" s="10" t="s">
        <v>21</v>
      </c>
      <c r="I17" s="11">
        <v>30</v>
      </c>
    </row>
    <row r="18" spans="1:9" ht="11.25" customHeight="1" x14ac:dyDescent="0.25">
      <c r="A18" s="146"/>
      <c r="B18" s="146"/>
      <c r="C18" s="146"/>
      <c r="D18" s="146"/>
      <c r="E18" s="146"/>
      <c r="F18" s="146"/>
      <c r="G18" s="147"/>
      <c r="H18" s="10" t="s">
        <v>22</v>
      </c>
      <c r="I18" s="15">
        <f>I13</f>
        <v>15</v>
      </c>
    </row>
    <row r="19" spans="1:9" x14ac:dyDescent="0.25">
      <c r="A19" s="146"/>
      <c r="B19" s="146"/>
      <c r="C19" s="146"/>
      <c r="D19" s="146"/>
      <c r="E19" s="146"/>
      <c r="F19" s="146"/>
      <c r="G19" s="147"/>
      <c r="H19" s="10" t="s">
        <v>23</v>
      </c>
      <c r="I19" s="9">
        <v>0.2</v>
      </c>
    </row>
    <row r="20" spans="1:9" ht="11.25" customHeight="1" x14ac:dyDescent="0.25">
      <c r="A20" s="146" t="s">
        <v>25</v>
      </c>
      <c r="B20" s="146"/>
      <c r="C20" s="146"/>
      <c r="D20" s="146"/>
      <c r="E20" s="146"/>
      <c r="F20" s="146"/>
      <c r="G20" s="147" t="s">
        <v>17</v>
      </c>
      <c r="H20" s="10" t="s">
        <v>21</v>
      </c>
      <c r="I20" s="11" t="s">
        <v>8</v>
      </c>
    </row>
    <row r="21" spans="1:9" x14ac:dyDescent="0.25">
      <c r="A21" s="146"/>
      <c r="B21" s="146"/>
      <c r="C21" s="146"/>
      <c r="D21" s="146"/>
      <c r="E21" s="146"/>
      <c r="F21" s="146"/>
      <c r="G21" s="147"/>
      <c r="H21" s="10" t="s">
        <v>22</v>
      </c>
      <c r="I21" s="15" t="s">
        <v>8</v>
      </c>
    </row>
    <row r="22" spans="1:9" x14ac:dyDescent="0.25">
      <c r="A22" s="146"/>
      <c r="B22" s="146"/>
      <c r="C22" s="146"/>
      <c r="D22" s="146"/>
      <c r="E22" s="146"/>
      <c r="F22" s="146"/>
      <c r="G22" s="147"/>
      <c r="H22" s="10" t="s">
        <v>23</v>
      </c>
      <c r="I22" s="9" t="s">
        <v>8</v>
      </c>
    </row>
    <row r="23" spans="1:9" ht="36" customHeight="1" x14ac:dyDescent="0.25">
      <c r="A23" s="141" t="s">
        <v>205</v>
      </c>
      <c r="B23" s="141"/>
      <c r="C23" s="141"/>
      <c r="D23" s="141"/>
      <c r="E23" s="141"/>
      <c r="F23" s="141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31" t="s">
        <v>27</v>
      </c>
      <c r="B24" s="131"/>
      <c r="C24" s="131"/>
      <c r="D24" s="131"/>
      <c r="E24" s="131"/>
      <c r="F24" s="131"/>
      <c r="G24" s="16"/>
      <c r="H24" s="16" t="s">
        <v>28</v>
      </c>
      <c r="I24" s="18" t="s">
        <v>8</v>
      </c>
    </row>
    <row r="25" spans="1:9" ht="34.5" customHeight="1" x14ac:dyDescent="0.25">
      <c r="A25" s="131" t="s">
        <v>29</v>
      </c>
      <c r="B25" s="131"/>
      <c r="C25" s="131"/>
      <c r="D25" s="131"/>
      <c r="E25" s="131"/>
      <c r="F25" s="131"/>
      <c r="G25" s="10"/>
      <c r="H25" s="10" t="s">
        <v>18</v>
      </c>
      <c r="I25" s="11" t="s">
        <v>8</v>
      </c>
    </row>
    <row r="26" spans="1:9" ht="15" customHeight="1" x14ac:dyDescent="0.25">
      <c r="A26" s="131" t="s">
        <v>30</v>
      </c>
      <c r="B26" s="131"/>
      <c r="C26" s="131"/>
      <c r="D26" s="131"/>
      <c r="E26" s="131"/>
      <c r="F26" s="131"/>
      <c r="G26" s="16"/>
      <c r="H26" s="19" t="s">
        <v>31</v>
      </c>
      <c r="I26" s="20" t="s">
        <v>8</v>
      </c>
    </row>
    <row r="27" spans="1:9" ht="15" customHeight="1" x14ac:dyDescent="0.25">
      <c r="A27" s="131"/>
      <c r="B27" s="131"/>
      <c r="C27" s="131"/>
      <c r="D27" s="131"/>
      <c r="E27" s="131"/>
      <c r="F27" s="131"/>
      <c r="G27" s="16"/>
      <c r="H27" s="21" t="s">
        <v>32</v>
      </c>
      <c r="I27" s="9" t="s">
        <v>8</v>
      </c>
    </row>
    <row r="28" spans="1:9" ht="26.25" customHeight="1" x14ac:dyDescent="0.25">
      <c r="A28" s="131" t="s">
        <v>196</v>
      </c>
      <c r="B28" s="131"/>
      <c r="C28" s="131"/>
      <c r="D28" s="131"/>
      <c r="E28" s="131"/>
      <c r="F28" s="131"/>
      <c r="G28" s="16"/>
      <c r="H28" s="10" t="s">
        <v>31</v>
      </c>
      <c r="I28" s="20">
        <v>15</v>
      </c>
    </row>
    <row r="29" spans="1:9" ht="35.25" customHeight="1" x14ac:dyDescent="0.25">
      <c r="A29" s="131" t="s">
        <v>34</v>
      </c>
      <c r="B29" s="131"/>
      <c r="C29" s="131"/>
      <c r="D29" s="131"/>
      <c r="E29" s="131"/>
      <c r="F29" s="131"/>
      <c r="G29" s="10"/>
      <c r="H29" s="8" t="s">
        <v>28</v>
      </c>
      <c r="I29" s="9">
        <v>0.1</v>
      </c>
    </row>
    <row r="30" spans="1:9" ht="1.1499999999999999" customHeight="1" x14ac:dyDescent="0.25">
      <c r="A30" s="142"/>
      <c r="B30" s="142"/>
      <c r="C30" s="142"/>
      <c r="D30" s="142"/>
      <c r="E30" s="142"/>
      <c r="F30" s="142"/>
      <c r="G30" s="142"/>
      <c r="H30" s="142"/>
      <c r="I30" s="142"/>
    </row>
    <row r="31" spans="1:9" ht="1.1499999999999999" customHeight="1" x14ac:dyDescent="0.25">
      <c r="A31" s="143"/>
      <c r="B31" s="143"/>
      <c r="C31" s="143"/>
      <c r="D31" s="143"/>
      <c r="E31" s="143"/>
      <c r="F31" s="143"/>
      <c r="G31" s="143"/>
      <c r="H31" s="143"/>
      <c r="I31" s="143"/>
    </row>
    <row r="32" spans="1:9" ht="1.1499999999999999" customHeight="1" x14ac:dyDescent="0.25">
      <c r="A32" s="143"/>
      <c r="B32" s="143"/>
      <c r="C32" s="143"/>
      <c r="D32" s="143"/>
      <c r="E32" s="143"/>
      <c r="F32" s="143"/>
      <c r="G32" s="143"/>
      <c r="H32" s="143"/>
      <c r="I32" s="143"/>
    </row>
    <row r="33" spans="1:10" ht="1.1499999999999999" customHeight="1" x14ac:dyDescent="0.25">
      <c r="A33" s="143"/>
      <c r="B33" s="143"/>
      <c r="C33" s="143"/>
      <c r="D33" s="143"/>
      <c r="E33" s="143"/>
      <c r="F33" s="143"/>
      <c r="G33" s="143"/>
      <c r="H33" s="143"/>
      <c r="I33" s="143"/>
    </row>
    <row r="34" spans="1:10" ht="3.6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7.25" customHeight="1" x14ac:dyDescent="0.25">
      <c r="A35" s="101" t="s">
        <v>35</v>
      </c>
      <c r="B35" s="101"/>
      <c r="C35" s="101"/>
      <c r="D35" s="101"/>
      <c r="E35" s="101"/>
      <c r="F35" s="101"/>
      <c r="G35" s="101"/>
      <c r="H35" s="101"/>
      <c r="I35" s="101"/>
    </row>
    <row r="36" spans="1:10" ht="33.75" customHeight="1" x14ac:dyDescent="0.25">
      <c r="A36" s="22" t="s">
        <v>36</v>
      </c>
      <c r="B36" s="126" t="s">
        <v>37</v>
      </c>
      <c r="C36" s="126"/>
      <c r="D36" s="126"/>
      <c r="E36" s="126"/>
      <c r="F36" s="126"/>
      <c r="G36" s="126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02" t="s">
        <v>40</v>
      </c>
      <c r="C37" s="102"/>
      <c r="D37" s="102"/>
      <c r="E37" s="102"/>
      <c r="F37" s="102"/>
      <c r="G37" s="102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02" t="s">
        <v>41</v>
      </c>
      <c r="C38" s="102"/>
      <c r="D38" s="102"/>
      <c r="E38" s="102"/>
      <c r="F38" s="102"/>
      <c r="G38" s="102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02" t="s">
        <v>42</v>
      </c>
      <c r="C39" s="102"/>
      <c r="D39" s="102"/>
      <c r="E39" s="102"/>
      <c r="F39" s="102"/>
      <c r="G39" s="102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02" t="s">
        <v>43</v>
      </c>
      <c r="C40" s="102"/>
      <c r="D40" s="102"/>
      <c r="E40" s="102"/>
      <c r="F40" s="102"/>
      <c r="G40" s="102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02" t="s">
        <v>44</v>
      </c>
      <c r="C41" s="102"/>
      <c r="D41" s="102"/>
      <c r="E41" s="102"/>
      <c r="F41" s="102"/>
      <c r="G41" s="102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02" t="s">
        <v>195</v>
      </c>
      <c r="C42" s="102"/>
      <c r="D42" s="102"/>
      <c r="E42" s="102"/>
      <c r="F42" s="102"/>
      <c r="G42" s="102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02" t="s">
        <v>45</v>
      </c>
      <c r="C43" s="102"/>
      <c r="D43" s="102"/>
      <c r="E43" s="102"/>
      <c r="F43" s="102"/>
      <c r="G43" s="102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02" t="s">
        <v>46</v>
      </c>
      <c r="C44" s="102"/>
      <c r="D44" s="102"/>
      <c r="E44" s="102"/>
      <c r="F44" s="102"/>
      <c r="G44" s="102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02" t="s">
        <v>47</v>
      </c>
      <c r="C45" s="102"/>
      <c r="D45" s="102"/>
      <c r="E45" s="102"/>
      <c r="F45" s="102"/>
      <c r="G45" s="102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02" t="s">
        <v>48</v>
      </c>
      <c r="C46" s="102"/>
      <c r="D46" s="102"/>
      <c r="E46" s="102"/>
      <c r="F46" s="102"/>
      <c r="G46" s="102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37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37"/>
      <c r="D47" s="137"/>
      <c r="E47" s="137"/>
      <c r="F47" s="137"/>
      <c r="G47" s="137"/>
      <c r="H47" s="23">
        <f t="shared" si="0"/>
        <v>0</v>
      </c>
      <c r="I47" s="24">
        <v>0</v>
      </c>
    </row>
    <row r="48" spans="1:10" s="28" customFormat="1" ht="15" customHeight="1" x14ac:dyDescent="0.25">
      <c r="A48" s="117" t="s">
        <v>49</v>
      </c>
      <c r="B48" s="117"/>
      <c r="C48" s="117"/>
      <c r="D48" s="117"/>
      <c r="E48" s="117"/>
      <c r="F48" s="117"/>
      <c r="G48" s="117"/>
      <c r="H48" s="25">
        <f>SUM(H37:H47)</f>
        <v>1</v>
      </c>
      <c r="I48" s="26">
        <f>SUM(I37:I47)</f>
        <v>2774.2260000000001</v>
      </c>
      <c r="J48" s="27"/>
    </row>
    <row r="49" spans="1:10" s="28" customFormat="1" ht="1.1499999999999999" customHeight="1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27"/>
    </row>
    <row r="50" spans="1:10" s="28" customFormat="1" ht="1.1499999999999999" customHeight="1" x14ac:dyDescent="0.25">
      <c r="A50" s="139"/>
      <c r="B50" s="139"/>
      <c r="C50" s="139"/>
      <c r="D50" s="139"/>
      <c r="E50" s="139"/>
      <c r="F50" s="139"/>
      <c r="G50" s="139"/>
      <c r="H50" s="139"/>
      <c r="I50" s="139"/>
      <c r="J50" s="27"/>
    </row>
    <row r="51" spans="1:10" s="28" customFormat="1" ht="1.1499999999999999" customHeight="1" x14ac:dyDescent="0.25">
      <c r="A51" s="139"/>
      <c r="B51" s="139"/>
      <c r="C51" s="139"/>
      <c r="D51" s="139"/>
      <c r="E51" s="139"/>
      <c r="F51" s="139"/>
      <c r="G51" s="139"/>
      <c r="H51" s="139"/>
      <c r="I51" s="139"/>
      <c r="J51" s="27"/>
    </row>
    <row r="52" spans="1:10" s="28" customFormat="1" ht="1.1499999999999999" customHeight="1" x14ac:dyDescent="0.25">
      <c r="A52" s="139"/>
      <c r="B52" s="139"/>
      <c r="C52" s="139"/>
      <c r="D52" s="139"/>
      <c r="E52" s="139"/>
      <c r="F52" s="139"/>
      <c r="G52" s="139"/>
      <c r="H52" s="139"/>
      <c r="I52" s="139"/>
      <c r="J52" s="27"/>
    </row>
    <row r="53" spans="1:10" s="28" customFormat="1" ht="1.1499999999999999" customHeight="1" x14ac:dyDescent="0.25">
      <c r="A53" s="139"/>
      <c r="B53" s="139"/>
      <c r="C53" s="139"/>
      <c r="D53" s="139"/>
      <c r="E53" s="139"/>
      <c r="F53" s="139"/>
      <c r="G53" s="139"/>
      <c r="H53" s="139"/>
      <c r="I53" s="139"/>
      <c r="J53" s="27"/>
    </row>
    <row r="54" spans="1:10" s="28" customFormat="1" ht="1.1499999999999999" customHeight="1" x14ac:dyDescent="0.25">
      <c r="A54" s="139"/>
      <c r="B54" s="139"/>
      <c r="C54" s="139"/>
      <c r="D54" s="139"/>
      <c r="E54" s="139"/>
      <c r="F54" s="139"/>
      <c r="G54" s="139"/>
      <c r="H54" s="139"/>
      <c r="I54" s="139"/>
      <c r="J54" s="27"/>
    </row>
    <row r="55" spans="1:10" s="28" customFormat="1" ht="1.1499999999999999" customHeight="1" x14ac:dyDescent="0.25">
      <c r="A55" s="139"/>
      <c r="B55" s="139"/>
      <c r="C55" s="139"/>
      <c r="D55" s="139"/>
      <c r="E55" s="139"/>
      <c r="F55" s="139"/>
      <c r="G55" s="139"/>
      <c r="H55" s="139"/>
      <c r="I55" s="139"/>
      <c r="J55" s="27"/>
    </row>
    <row r="56" spans="1:10" ht="1.1499999999999999" customHeight="1" x14ac:dyDescent="0.25">
      <c r="A56" s="140"/>
      <c r="B56" s="140"/>
      <c r="C56" s="140"/>
      <c r="D56" s="140"/>
      <c r="E56" s="140"/>
      <c r="F56" s="140"/>
      <c r="G56" s="140"/>
      <c r="H56" s="140"/>
      <c r="I56" s="140"/>
    </row>
    <row r="57" spans="1:10" ht="33.75" customHeight="1" x14ac:dyDescent="0.25">
      <c r="A57" s="22" t="s">
        <v>50</v>
      </c>
      <c r="B57" s="126" t="s">
        <v>51</v>
      </c>
      <c r="C57" s="126"/>
      <c r="D57" s="126"/>
      <c r="E57" s="126"/>
      <c r="F57" s="126"/>
      <c r="G57" s="126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02" t="s">
        <v>52</v>
      </c>
      <c r="C58" s="102"/>
      <c r="D58" s="102"/>
      <c r="E58" s="102"/>
      <c r="F58" s="102"/>
      <c r="G58" s="102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02" t="s">
        <v>53</v>
      </c>
      <c r="C59" s="102"/>
      <c r="D59" s="102"/>
      <c r="E59" s="102"/>
      <c r="F59" s="102"/>
      <c r="G59" s="102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02" t="s">
        <v>54</v>
      </c>
      <c r="C60" s="102"/>
      <c r="D60" s="102"/>
      <c r="E60" s="102"/>
      <c r="F60" s="102"/>
      <c r="G60" s="102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02" t="s">
        <v>55</v>
      </c>
      <c r="C61" s="102"/>
      <c r="D61" s="102"/>
      <c r="E61" s="102"/>
      <c r="F61" s="102"/>
      <c r="G61" s="102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02" t="s">
        <v>56</v>
      </c>
      <c r="C62" s="102"/>
      <c r="D62" s="102"/>
      <c r="E62" s="102"/>
      <c r="F62" s="102"/>
      <c r="G62" s="102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02" t="s">
        <v>57</v>
      </c>
      <c r="C63" s="102"/>
      <c r="D63" s="102"/>
      <c r="E63" s="102"/>
      <c r="F63" s="102"/>
      <c r="G63" s="102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02" t="s">
        <v>58</v>
      </c>
      <c r="C64" s="102"/>
      <c r="D64" s="102"/>
      <c r="E64" s="102"/>
      <c r="F64" s="102"/>
      <c r="G64" s="102"/>
      <c r="H64" s="23">
        <v>0.03</v>
      </c>
      <c r="I64" s="24">
        <f t="shared" si="2"/>
        <v>83.226780000000005</v>
      </c>
    </row>
    <row r="65" spans="1:10" ht="15" customHeight="1" x14ac:dyDescent="0.25">
      <c r="A65" s="14">
        <v>8</v>
      </c>
      <c r="B65" s="102" t="s">
        <v>59</v>
      </c>
      <c r="C65" s="102"/>
      <c r="D65" s="102"/>
      <c r="E65" s="102"/>
      <c r="F65" s="102"/>
      <c r="G65" s="102"/>
      <c r="H65" s="23">
        <v>6.0000000000000001E-3</v>
      </c>
      <c r="I65" s="24">
        <f t="shared" si="2"/>
        <v>16.645356</v>
      </c>
    </row>
    <row r="66" spans="1:10" s="28" customFormat="1" ht="15" customHeight="1" x14ac:dyDescent="0.25">
      <c r="A66" s="117" t="s">
        <v>60</v>
      </c>
      <c r="B66" s="117"/>
      <c r="C66" s="117"/>
      <c r="D66" s="117"/>
      <c r="E66" s="117"/>
      <c r="F66" s="117"/>
      <c r="G66" s="117"/>
      <c r="H66" s="25">
        <f>SUM(H58:H65)</f>
        <v>0.3680000000000001</v>
      </c>
      <c r="I66" s="26">
        <f>SUM(I58:I65)</f>
        <v>1020.915168</v>
      </c>
      <c r="J66" s="27"/>
    </row>
    <row r="67" spans="1:10" ht="15" customHeight="1" x14ac:dyDescent="0.25">
      <c r="A67" s="133" t="s">
        <v>61</v>
      </c>
      <c r="B67" s="133"/>
      <c r="C67" s="133"/>
      <c r="D67" s="133"/>
      <c r="E67" s="133"/>
      <c r="F67" s="133"/>
      <c r="G67" s="133"/>
      <c r="H67" s="133"/>
      <c r="I67" s="133"/>
    </row>
    <row r="68" spans="1:10" ht="30.75" customHeight="1" x14ac:dyDescent="0.25">
      <c r="A68" s="136" t="s">
        <v>62</v>
      </c>
      <c r="B68" s="136"/>
      <c r="C68" s="136"/>
      <c r="D68" s="136"/>
      <c r="E68" s="136"/>
      <c r="F68" s="136"/>
      <c r="G68" s="136"/>
      <c r="H68" s="136"/>
      <c r="I68" s="136"/>
    </row>
    <row r="69" spans="1:10" ht="33.75" customHeight="1" x14ac:dyDescent="0.25">
      <c r="A69" s="22" t="s">
        <v>63</v>
      </c>
      <c r="B69" s="126" t="s">
        <v>64</v>
      </c>
      <c r="C69" s="126"/>
      <c r="D69" s="126"/>
      <c r="E69" s="126"/>
      <c r="F69" s="126"/>
      <c r="G69" s="126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02" t="s">
        <v>65</v>
      </c>
      <c r="C70" s="102"/>
      <c r="D70" s="102"/>
      <c r="E70" s="102"/>
      <c r="F70" s="102"/>
      <c r="G70" s="102"/>
      <c r="H70" s="23">
        <v>0.119314</v>
      </c>
      <c r="I70" s="24">
        <f t="shared" ref="I70:I77" si="3">$I$48*H70</f>
        <v>331.004000964</v>
      </c>
    </row>
    <row r="71" spans="1:10" ht="15" customHeight="1" x14ac:dyDescent="0.25">
      <c r="A71" s="14">
        <v>2</v>
      </c>
      <c r="B71" s="102" t="s">
        <v>66</v>
      </c>
      <c r="C71" s="102"/>
      <c r="D71" s="102"/>
      <c r="E71" s="102"/>
      <c r="F71" s="102"/>
      <c r="G71" s="102"/>
      <c r="H71" s="23">
        <v>2.0479000000000001E-2</v>
      </c>
      <c r="I71" s="24">
        <f t="shared" si="3"/>
        <v>56.813374254000003</v>
      </c>
    </row>
    <row r="72" spans="1:10" ht="15" customHeight="1" x14ac:dyDescent="0.25">
      <c r="A72" s="14">
        <v>3</v>
      </c>
      <c r="B72" s="102" t="s">
        <v>67</v>
      </c>
      <c r="C72" s="102"/>
      <c r="D72" s="102"/>
      <c r="E72" s="102"/>
      <c r="F72" s="102"/>
      <c r="G72" s="102"/>
      <c r="H72" s="23">
        <v>1.2123E-2</v>
      </c>
      <c r="I72" s="24">
        <f t="shared" si="3"/>
        <v>33.631941798</v>
      </c>
    </row>
    <row r="73" spans="1:10" ht="15" customHeight="1" x14ac:dyDescent="0.25">
      <c r="A73" s="14">
        <v>4</v>
      </c>
      <c r="B73" s="102" t="s">
        <v>68</v>
      </c>
      <c r="C73" s="102"/>
      <c r="D73" s="102"/>
      <c r="E73" s="102"/>
      <c r="F73" s="102"/>
      <c r="G73" s="102"/>
      <c r="H73" s="23">
        <v>1.1436E-2</v>
      </c>
      <c r="I73" s="24">
        <f t="shared" si="3"/>
        <v>31.726048536</v>
      </c>
    </row>
    <row r="74" spans="1:10" ht="15" customHeight="1" x14ac:dyDescent="0.25">
      <c r="A74" s="14">
        <v>5</v>
      </c>
      <c r="B74" s="102" t="s">
        <v>69</v>
      </c>
      <c r="C74" s="102"/>
      <c r="D74" s="102"/>
      <c r="E74" s="102"/>
      <c r="F74" s="102"/>
      <c r="G74" s="102"/>
      <c r="H74" s="23">
        <v>1.74E-4</v>
      </c>
      <c r="I74" s="24">
        <f t="shared" si="3"/>
        <v>0.482715324</v>
      </c>
    </row>
    <row r="75" spans="1:10" ht="15" customHeight="1" x14ac:dyDescent="0.25">
      <c r="A75" s="14">
        <v>6</v>
      </c>
      <c r="B75" s="102" t="s">
        <v>70</v>
      </c>
      <c r="C75" s="102"/>
      <c r="D75" s="102"/>
      <c r="E75" s="102"/>
      <c r="F75" s="102"/>
      <c r="G75" s="102"/>
      <c r="H75" s="23">
        <v>4.4200000000000001E-4</v>
      </c>
      <c r="I75" s="24">
        <f t="shared" si="3"/>
        <v>1.2262078920000001</v>
      </c>
    </row>
    <row r="76" spans="1:10" ht="15" customHeight="1" x14ac:dyDescent="0.25">
      <c r="A76" s="14">
        <v>7</v>
      </c>
      <c r="B76" s="102" t="s">
        <v>71</v>
      </c>
      <c r="C76" s="102"/>
      <c r="D76" s="102"/>
      <c r="E76" s="102"/>
      <c r="F76" s="102"/>
      <c r="G76" s="102"/>
      <c r="H76" s="23">
        <v>1.85E-4</v>
      </c>
      <c r="I76" s="24">
        <f t="shared" si="3"/>
        <v>0.51323181000000007</v>
      </c>
    </row>
    <row r="77" spans="1:10" ht="15" customHeight="1" x14ac:dyDescent="0.25">
      <c r="A77" s="14">
        <v>8</v>
      </c>
      <c r="B77" s="102" t="s">
        <v>72</v>
      </c>
      <c r="C77" s="102"/>
      <c r="D77" s="102"/>
      <c r="E77" s="102"/>
      <c r="F77" s="102"/>
      <c r="G77" s="102"/>
      <c r="H77" s="23">
        <v>9.0789999999999996E-2</v>
      </c>
      <c r="I77" s="24">
        <f t="shared" si="3"/>
        <v>251.87197853999999</v>
      </c>
    </row>
    <row r="78" spans="1:10" s="28" customFormat="1" ht="15" customHeight="1" x14ac:dyDescent="0.25">
      <c r="A78" s="117" t="s">
        <v>73</v>
      </c>
      <c r="B78" s="117"/>
      <c r="C78" s="117"/>
      <c r="D78" s="117"/>
      <c r="E78" s="117"/>
      <c r="F78" s="117"/>
      <c r="G78" s="117"/>
      <c r="H78" s="25">
        <f>SUM(H70:H77)</f>
        <v>0.25494299999999998</v>
      </c>
      <c r="I78" s="26">
        <f>SUM(I70:I77)</f>
        <v>707.269499118</v>
      </c>
      <c r="J78" s="27"/>
    </row>
    <row r="79" spans="1:10" ht="11.25" customHeight="1" x14ac:dyDescent="0.25">
      <c r="A79" s="29" t="s">
        <v>74</v>
      </c>
      <c r="B79" s="118" t="s">
        <v>75</v>
      </c>
      <c r="C79" s="118"/>
      <c r="D79" s="118"/>
      <c r="E79" s="118"/>
      <c r="F79" s="118"/>
      <c r="G79" s="118"/>
      <c r="H79" s="118"/>
      <c r="I79" s="118"/>
    </row>
    <row r="80" spans="1:10" ht="15" customHeight="1" x14ac:dyDescent="0.25">
      <c r="A80" s="29" t="s">
        <v>76</v>
      </c>
      <c r="B80" s="135" t="s">
        <v>77</v>
      </c>
      <c r="C80" s="135"/>
      <c r="D80" s="135"/>
      <c r="E80" s="135"/>
      <c r="F80" s="135"/>
      <c r="G80" s="135"/>
      <c r="H80" s="135"/>
      <c r="I80" s="135"/>
    </row>
    <row r="81" spans="1:11" ht="33.75" customHeight="1" x14ac:dyDescent="0.25">
      <c r="A81" s="22" t="s">
        <v>78</v>
      </c>
      <c r="B81" s="126" t="s">
        <v>79</v>
      </c>
      <c r="C81" s="126"/>
      <c r="D81" s="126"/>
      <c r="E81" s="126"/>
      <c r="F81" s="126"/>
      <c r="G81" s="126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02" t="s">
        <v>80</v>
      </c>
      <c r="C82" s="102"/>
      <c r="D82" s="102"/>
      <c r="E82" s="102"/>
      <c r="F82" s="102"/>
      <c r="G82" s="102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02" t="s">
        <v>81</v>
      </c>
      <c r="C83" s="102"/>
      <c r="D83" s="102"/>
      <c r="E83" s="102"/>
      <c r="F83" s="102"/>
      <c r="G83" s="102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02" t="s">
        <v>82</v>
      </c>
      <c r="C84" s="102"/>
      <c r="D84" s="102"/>
      <c r="E84" s="102"/>
      <c r="F84" s="102"/>
      <c r="G84" s="102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17" t="s">
        <v>83</v>
      </c>
      <c r="B85" s="117"/>
      <c r="C85" s="117"/>
      <c r="D85" s="117"/>
      <c r="E85" s="117"/>
      <c r="F85" s="117"/>
      <c r="G85" s="117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26" t="s">
        <v>85</v>
      </c>
      <c r="C87" s="126"/>
      <c r="D87" s="126"/>
      <c r="E87" s="126"/>
      <c r="F87" s="126"/>
      <c r="G87" s="126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02" t="s">
        <v>86</v>
      </c>
      <c r="C88" s="102"/>
      <c r="D88" s="102"/>
      <c r="E88" s="102"/>
      <c r="F88" s="102"/>
      <c r="G88" s="102"/>
      <c r="H88" s="23">
        <f>(H66*H78)</f>
        <v>9.3819024000000015E-2</v>
      </c>
      <c r="I88" s="24">
        <f>$I$48*H88</f>
        <v>260.27517567542407</v>
      </c>
    </row>
    <row r="89" spans="1:11" s="28" customFormat="1" ht="15" customHeight="1" x14ac:dyDescent="0.25">
      <c r="A89" s="117" t="s">
        <v>87</v>
      </c>
      <c r="B89" s="117"/>
      <c r="C89" s="117"/>
      <c r="D89" s="117"/>
      <c r="E89" s="117"/>
      <c r="F89" s="117"/>
      <c r="G89" s="117"/>
      <c r="H89" s="25">
        <f>SUM(H88:H88)</f>
        <v>9.3819024000000015E-2</v>
      </c>
      <c r="I89" s="26">
        <f>I88</f>
        <v>260.27517567542407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4" t="s">
        <v>207</v>
      </c>
      <c r="B91" s="134"/>
      <c r="C91" s="134"/>
      <c r="D91" s="134"/>
      <c r="E91" s="134"/>
      <c r="F91" s="134"/>
      <c r="G91" s="134"/>
      <c r="H91" s="32">
        <f>H66+H78+H85+H89</f>
        <v>0.787922024</v>
      </c>
      <c r="I91" s="33">
        <f>I66+I78+I85+I89</f>
        <v>2185.8737649534241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26" t="s">
        <v>89</v>
      </c>
      <c r="C93" s="126"/>
      <c r="D93" s="126"/>
      <c r="E93" s="126"/>
      <c r="F93" s="126"/>
      <c r="G93" s="126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02" t="s">
        <v>24</v>
      </c>
      <c r="C94" s="102"/>
      <c r="D94" s="102"/>
      <c r="E94" s="102"/>
      <c r="F94" s="102"/>
      <c r="G94" s="102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02" t="s">
        <v>25</v>
      </c>
      <c r="C95" s="102"/>
      <c r="D95" s="102"/>
      <c r="E95" s="102"/>
      <c r="F95" s="102"/>
      <c r="G95" s="102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02" t="s">
        <v>90</v>
      </c>
      <c r="C96" s="102"/>
      <c r="D96" s="102"/>
      <c r="E96" s="102"/>
      <c r="F96" s="102"/>
      <c r="G96" s="102"/>
      <c r="H96" s="23">
        <f>I96/$I$48</f>
        <v>8.5342722618849363E-3</v>
      </c>
      <c r="I96" s="24">
        <f>I103</f>
        <v>23.676000000000002</v>
      </c>
    </row>
    <row r="97" spans="1:10" ht="15" customHeight="1" x14ac:dyDescent="0.25">
      <c r="A97" s="14">
        <v>4</v>
      </c>
      <c r="B97" s="102" t="s">
        <v>91</v>
      </c>
      <c r="C97" s="102"/>
      <c r="D97" s="102"/>
      <c r="E97" s="102"/>
      <c r="F97" s="102"/>
      <c r="G97" s="102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02" t="s">
        <v>92</v>
      </c>
      <c r="C98" s="102"/>
      <c r="D98" s="102"/>
      <c r="E98" s="102"/>
      <c r="F98" s="102"/>
      <c r="G98" s="102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17" t="s">
        <v>93</v>
      </c>
      <c r="B99" s="117"/>
      <c r="C99" s="117"/>
      <c r="D99" s="117"/>
      <c r="E99" s="117"/>
      <c r="F99" s="117"/>
      <c r="G99" s="117"/>
      <c r="H99" s="25">
        <f>SUM(H94:H98)</f>
        <v>0.21591643939606942</v>
      </c>
      <c r="I99" s="26">
        <f>SUM(I94:I98)</f>
        <v>599.00099999999998</v>
      </c>
      <c r="J99" s="34"/>
    </row>
    <row r="100" spans="1:10" ht="18" customHeight="1" x14ac:dyDescent="0.25">
      <c r="A100" s="29" t="s">
        <v>94</v>
      </c>
      <c r="B100" s="133" t="s">
        <v>95</v>
      </c>
      <c r="C100" s="133"/>
      <c r="D100" s="133"/>
      <c r="E100" s="133"/>
      <c r="F100" s="133"/>
      <c r="G100" s="133"/>
      <c r="H100" s="35"/>
      <c r="I100" s="36"/>
    </row>
    <row r="101" spans="1:10" ht="15" customHeight="1" x14ac:dyDescent="0.25">
      <c r="A101" s="119" t="s">
        <v>96</v>
      </c>
      <c r="B101" s="119"/>
      <c r="C101" s="119"/>
      <c r="D101" s="119"/>
      <c r="E101" s="119"/>
      <c r="F101" s="119"/>
      <c r="G101" s="119"/>
      <c r="H101" s="119"/>
      <c r="I101" s="119"/>
    </row>
    <row r="102" spans="1:10" ht="24" customHeight="1" x14ac:dyDescent="0.25">
      <c r="A102" s="131" t="s">
        <v>97</v>
      </c>
      <c r="B102" s="131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30">
        <f>IF(I14="Não aplicável",0,I14)</f>
        <v>5</v>
      </c>
      <c r="B103" s="130"/>
      <c r="C103" s="14">
        <f>IF(I15="Não aplicável",0,I15)</f>
        <v>15</v>
      </c>
      <c r="D103" s="14">
        <v>2</v>
      </c>
      <c r="E103" s="37">
        <f>A103*C103*D103</f>
        <v>150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23.676000000000002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19" t="s">
        <v>105</v>
      </c>
      <c r="B105" s="119"/>
      <c r="C105" s="119"/>
      <c r="D105" s="119"/>
      <c r="E105" s="119"/>
      <c r="F105" s="119"/>
      <c r="G105" s="119"/>
      <c r="H105" s="119"/>
      <c r="I105" s="119"/>
    </row>
    <row r="106" spans="1:10" ht="23.25" customHeight="1" x14ac:dyDescent="0.25">
      <c r="A106" s="131" t="s">
        <v>97</v>
      </c>
      <c r="B106" s="131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32">
        <f>IF(I20="Não aplicável",0,I20)</f>
        <v>0</v>
      </c>
      <c r="B107" s="132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19" t="s">
        <v>107</v>
      </c>
      <c r="B109" s="119"/>
      <c r="C109" s="119"/>
      <c r="D109" s="119"/>
      <c r="E109" s="119"/>
      <c r="F109" s="119"/>
      <c r="G109" s="119"/>
      <c r="H109" s="119"/>
      <c r="I109" s="119"/>
    </row>
    <row r="110" spans="1:10" ht="23.25" customHeight="1" x14ac:dyDescent="0.25">
      <c r="A110" s="131" t="s">
        <v>97</v>
      </c>
      <c r="B110" s="131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32">
        <f>IF(I17="Não aplicável",0,I17)</f>
        <v>30</v>
      </c>
      <c r="B111" s="132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00" t="s">
        <v>108</v>
      </c>
      <c r="B113" s="100"/>
      <c r="C113" s="100"/>
      <c r="D113" s="100"/>
      <c r="E113" s="100"/>
      <c r="F113" s="100"/>
      <c r="G113" s="100"/>
      <c r="H113" s="47">
        <f>H48+H91+H99</f>
        <v>2.0038384633960695</v>
      </c>
      <c r="I113" s="48">
        <f>I48+I91+I99</f>
        <v>5559.100764953424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01" t="s">
        <v>109</v>
      </c>
      <c r="B115" s="101"/>
      <c r="C115" s="101"/>
      <c r="D115" s="101"/>
      <c r="E115" s="101"/>
      <c r="F115" s="101"/>
      <c r="G115" s="101"/>
      <c r="H115" s="101"/>
      <c r="I115" s="101"/>
    </row>
    <row r="116" spans="1:12" ht="33.75" customHeight="1" x14ac:dyDescent="0.25">
      <c r="A116" s="22" t="s">
        <v>36</v>
      </c>
      <c r="B116" s="126" t="s">
        <v>110</v>
      </c>
      <c r="C116" s="126"/>
      <c r="D116" s="126"/>
      <c r="E116" s="126"/>
      <c r="F116" s="126"/>
      <c r="G116" s="126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02" t="s">
        <v>111</v>
      </c>
      <c r="C117" s="102"/>
      <c r="D117" s="102"/>
      <c r="E117" s="102"/>
      <c r="F117" s="102"/>
      <c r="G117" s="102"/>
      <c r="H117" s="23">
        <f t="shared" ref="H117:H122" si="4">I117/$I$128</f>
        <v>0</v>
      </c>
      <c r="I117" s="24">
        <v>0</v>
      </c>
    </row>
    <row r="118" spans="1:12" ht="15" customHeight="1" x14ac:dyDescent="0.25">
      <c r="A118" s="14">
        <v>2</v>
      </c>
      <c r="B118" s="129" t="s">
        <v>112</v>
      </c>
      <c r="C118" s="129"/>
      <c r="D118" s="129"/>
      <c r="E118" s="129"/>
      <c r="F118" s="129"/>
      <c r="G118" s="129"/>
      <c r="H118" s="23">
        <f t="shared" si="4"/>
        <v>0.1</v>
      </c>
      <c r="I118" s="24">
        <f>IF(F126=10%,G126,0)</f>
        <v>553.54247649534238</v>
      </c>
    </row>
    <row r="119" spans="1:12" ht="15" customHeight="1" x14ac:dyDescent="0.25">
      <c r="A119" s="14">
        <v>3</v>
      </c>
      <c r="B119" s="102" t="s">
        <v>113</v>
      </c>
      <c r="C119" s="102"/>
      <c r="D119" s="102"/>
      <c r="E119" s="102"/>
      <c r="F119" s="102"/>
      <c r="G119" s="102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9" t="s">
        <v>114</v>
      </c>
      <c r="C120" s="129"/>
      <c r="D120" s="129"/>
      <c r="E120" s="129"/>
      <c r="F120" s="129"/>
      <c r="G120" s="129"/>
      <c r="H120" s="23">
        <f t="shared" si="4"/>
        <v>0</v>
      </c>
      <c r="I120" s="24">
        <f>IF(F126=20%,G126,0)</f>
        <v>0</v>
      </c>
    </row>
    <row r="121" spans="1:12" ht="15" customHeight="1" x14ac:dyDescent="0.25">
      <c r="A121" s="14">
        <v>5</v>
      </c>
      <c r="B121" s="102" t="s">
        <v>115</v>
      </c>
      <c r="C121" s="102"/>
      <c r="D121" s="102"/>
      <c r="E121" s="102"/>
      <c r="F121" s="102"/>
      <c r="G121" s="102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02" t="s">
        <v>116</v>
      </c>
      <c r="C122" s="102"/>
      <c r="D122" s="102"/>
      <c r="E122" s="102"/>
      <c r="F122" s="102"/>
      <c r="G122" s="102"/>
      <c r="H122" s="23">
        <f t="shared" si="4"/>
        <v>0</v>
      </c>
      <c r="I122" s="24">
        <v>0</v>
      </c>
    </row>
    <row r="123" spans="1:12" ht="15" customHeight="1" x14ac:dyDescent="0.25">
      <c r="A123" s="117" t="s">
        <v>117</v>
      </c>
      <c r="B123" s="117"/>
      <c r="C123" s="117"/>
      <c r="D123" s="117"/>
      <c r="E123" s="117"/>
      <c r="F123" s="117"/>
      <c r="G123" s="117"/>
      <c r="H123" s="25">
        <f>H117+H118+H119+H120+H121+H122</f>
        <v>0.1</v>
      </c>
      <c r="I123" s="54">
        <f>SUM(I117:I122)</f>
        <v>553.54247649534238</v>
      </c>
      <c r="J123" s="34"/>
    </row>
    <row r="124" spans="1:12" ht="30" customHeight="1" x14ac:dyDescent="0.25">
      <c r="B124" s="118" t="s">
        <v>206</v>
      </c>
      <c r="C124" s="118"/>
      <c r="D124" s="118"/>
      <c r="E124" s="118"/>
      <c r="F124" s="118"/>
      <c r="G124" s="118"/>
      <c r="H124" s="118"/>
      <c r="I124" s="118"/>
    </row>
    <row r="125" spans="1:12" ht="5.25" customHeight="1" x14ac:dyDescent="0.25"/>
    <row r="126" spans="1:12" ht="48.75" customHeight="1" x14ac:dyDescent="0.25">
      <c r="A126" s="127" t="s">
        <v>119</v>
      </c>
      <c r="B126" s="127"/>
      <c r="C126" s="127"/>
      <c r="D126" s="127"/>
      <c r="E126" s="127"/>
      <c r="F126" s="55">
        <f>I29</f>
        <v>0.1</v>
      </c>
      <c r="G126" s="56">
        <f>I128*F126</f>
        <v>553.54247649534238</v>
      </c>
      <c r="H126" s="57" t="s">
        <v>120</v>
      </c>
      <c r="I126" s="58">
        <f>I96</f>
        <v>23.676000000000002</v>
      </c>
    </row>
    <row r="127" spans="1:12" s="61" customFormat="1" ht="16.5" customHeight="1" x14ac:dyDescent="0.25">
      <c r="A127" s="124" t="s">
        <v>121</v>
      </c>
      <c r="B127" s="124"/>
      <c r="C127" s="57" t="s">
        <v>122</v>
      </c>
      <c r="D127" s="57" t="s">
        <v>123</v>
      </c>
      <c r="E127" s="57" t="s">
        <v>124</v>
      </c>
      <c r="F127" s="57" t="s">
        <v>125</v>
      </c>
      <c r="G127" s="57" t="s">
        <v>126</v>
      </c>
      <c r="H127" s="57" t="s">
        <v>127</v>
      </c>
      <c r="I127" s="59" t="s">
        <v>128</v>
      </c>
      <c r="J127" s="60"/>
    </row>
    <row r="128" spans="1:12" ht="16.5" customHeight="1" x14ac:dyDescent="0.25">
      <c r="A128" s="125">
        <f>I48</f>
        <v>2774.2260000000001</v>
      </c>
      <c r="B128" s="125"/>
      <c r="C128" s="62">
        <f>I66</f>
        <v>1020.915168</v>
      </c>
      <c r="D128" s="62">
        <f>I78</f>
        <v>707.269499118</v>
      </c>
      <c r="E128" s="62">
        <f>I85</f>
        <v>197.41392216000003</v>
      </c>
      <c r="F128" s="62">
        <f>I89</f>
        <v>260.27517567542407</v>
      </c>
      <c r="G128" s="62">
        <f>I99</f>
        <v>599.00099999999998</v>
      </c>
      <c r="H128" s="62">
        <f>A128+C128+D128+E128+F128+G128</f>
        <v>5559.100764953424</v>
      </c>
      <c r="I128" s="62">
        <f>H128-I126</f>
        <v>5535.4247649534236</v>
      </c>
      <c r="J128" s="34"/>
    </row>
    <row r="129" spans="1:12" ht="4.5" customHeight="1" x14ac:dyDescent="0.25">
      <c r="A129" s="29"/>
      <c r="B129" s="128"/>
      <c r="C129" s="128"/>
      <c r="D129" s="128"/>
      <c r="E129" s="128"/>
      <c r="F129" s="128"/>
      <c r="G129" s="128"/>
      <c r="H129" s="128"/>
      <c r="I129" s="128"/>
    </row>
    <row r="130" spans="1:12" ht="33.75" customHeight="1" x14ac:dyDescent="0.25">
      <c r="A130" s="22" t="s">
        <v>50</v>
      </c>
      <c r="B130" s="126" t="s">
        <v>129</v>
      </c>
      <c r="C130" s="126"/>
      <c r="D130" s="126"/>
      <c r="E130" s="126"/>
      <c r="F130" s="126"/>
      <c r="G130" s="126"/>
      <c r="H130" s="22" t="s">
        <v>38</v>
      </c>
      <c r="I130" s="22" t="s">
        <v>39</v>
      </c>
    </row>
    <row r="131" spans="1:12" ht="15" customHeight="1" x14ac:dyDescent="0.25">
      <c r="A131" s="14">
        <v>1</v>
      </c>
      <c r="B131" s="102" t="s">
        <v>130</v>
      </c>
      <c r="C131" s="102"/>
      <c r="D131" s="102"/>
      <c r="E131" s="102"/>
      <c r="F131" s="102"/>
      <c r="G131" s="102"/>
      <c r="H131" s="23">
        <f>I131/$I$141</f>
        <v>1.8065460962116683E-2</v>
      </c>
      <c r="I131" s="24">
        <v>100</v>
      </c>
    </row>
    <row r="132" spans="1:12" ht="15" customHeight="1" x14ac:dyDescent="0.25">
      <c r="A132" s="14">
        <v>2</v>
      </c>
      <c r="B132" s="102" t="s">
        <v>131</v>
      </c>
      <c r="C132" s="102"/>
      <c r="D132" s="102"/>
      <c r="E132" s="102"/>
      <c r="F132" s="102"/>
      <c r="G132" s="102"/>
      <c r="H132" s="23">
        <f>I132/$I$141</f>
        <v>9.0327304810583417E-3</v>
      </c>
      <c r="I132" s="24">
        <v>50</v>
      </c>
    </row>
    <row r="133" spans="1:12" ht="34.5" customHeight="1" x14ac:dyDescent="0.25">
      <c r="A133" s="117" t="s">
        <v>200</v>
      </c>
      <c r="B133" s="117"/>
      <c r="C133" s="117"/>
      <c r="D133" s="117"/>
      <c r="E133" s="117"/>
      <c r="F133" s="117"/>
      <c r="G133" s="117"/>
      <c r="H133" s="25">
        <f>H131+H132</f>
        <v>2.7098191443175025E-2</v>
      </c>
      <c r="I133" s="26">
        <f>SUM(I131:I132)</f>
        <v>150</v>
      </c>
    </row>
    <row r="134" spans="1:12" ht="4.5" customHeight="1" x14ac:dyDescent="0.25"/>
    <row r="135" spans="1:12" ht="33.75" customHeight="1" x14ac:dyDescent="0.25">
      <c r="A135" s="22" t="s">
        <v>63</v>
      </c>
      <c r="B135" s="126" t="s">
        <v>132</v>
      </c>
      <c r="C135" s="126"/>
      <c r="D135" s="126"/>
      <c r="E135" s="126"/>
      <c r="F135" s="126"/>
      <c r="G135" s="126"/>
      <c r="H135" s="22" t="s">
        <v>38</v>
      </c>
      <c r="I135" s="22" t="s">
        <v>39</v>
      </c>
    </row>
    <row r="136" spans="1:12" ht="15" customHeight="1" x14ac:dyDescent="0.25">
      <c r="A136" s="14">
        <v>1</v>
      </c>
      <c r="B136" s="102" t="s">
        <v>132</v>
      </c>
      <c r="C136" s="102"/>
      <c r="D136" s="102"/>
      <c r="E136" s="102"/>
      <c r="F136" s="102"/>
      <c r="G136" s="102"/>
      <c r="H136" s="23">
        <f>I136/I141</f>
        <v>0.15290180855682498</v>
      </c>
      <c r="I136" s="24">
        <f>G139-I133</f>
        <v>846.37645769161622</v>
      </c>
    </row>
    <row r="137" spans="1:12" ht="35.1" customHeight="1" x14ac:dyDescent="0.25">
      <c r="A137" s="117" t="s">
        <v>199</v>
      </c>
      <c r="B137" s="117"/>
      <c r="C137" s="117"/>
      <c r="D137" s="117"/>
      <c r="E137" s="117"/>
      <c r="F137" s="117"/>
      <c r="G137" s="117"/>
      <c r="H137" s="25">
        <f>H136</f>
        <v>0.15290180855682498</v>
      </c>
      <c r="I137" s="26">
        <f>I136</f>
        <v>846.37645769161622</v>
      </c>
      <c r="J137" s="34"/>
      <c r="K137" s="34"/>
      <c r="L137" s="2"/>
    </row>
    <row r="138" spans="1:12" ht="4.5" customHeight="1" x14ac:dyDescent="0.25">
      <c r="A138" s="28"/>
      <c r="B138" s="28"/>
      <c r="C138" s="28"/>
      <c r="D138" s="28"/>
      <c r="E138" s="28"/>
      <c r="F138" s="28"/>
      <c r="G138" s="28"/>
      <c r="H138" s="35"/>
      <c r="I138" s="36"/>
    </row>
    <row r="139" spans="1:12" ht="39" customHeight="1" x14ac:dyDescent="0.25">
      <c r="A139" s="123" t="s">
        <v>133</v>
      </c>
      <c r="B139" s="123"/>
      <c r="C139" s="123"/>
      <c r="D139" s="123"/>
      <c r="E139" s="123"/>
      <c r="F139" s="55">
        <v>0.18</v>
      </c>
      <c r="G139" s="56">
        <f>I141*F139</f>
        <v>996.37645769161622</v>
      </c>
      <c r="H139" s="57" t="s">
        <v>120</v>
      </c>
      <c r="I139" s="58">
        <f>I96</f>
        <v>23.676000000000002</v>
      </c>
      <c r="L139" s="2"/>
    </row>
    <row r="140" spans="1:12" s="61" customFormat="1" ht="16.5" customHeight="1" x14ac:dyDescent="0.25">
      <c r="A140" s="124" t="s">
        <v>121</v>
      </c>
      <c r="B140" s="124"/>
      <c r="C140" s="57" t="s">
        <v>122</v>
      </c>
      <c r="D140" s="57" t="s">
        <v>123</v>
      </c>
      <c r="E140" s="57" t="s">
        <v>124</v>
      </c>
      <c r="F140" s="57" t="s">
        <v>125</v>
      </c>
      <c r="G140" s="57" t="s">
        <v>126</v>
      </c>
      <c r="H140" s="57" t="s">
        <v>127</v>
      </c>
      <c r="I140" s="59" t="s">
        <v>128</v>
      </c>
      <c r="J140" s="60"/>
      <c r="L140" s="60"/>
    </row>
    <row r="141" spans="1:12" ht="16.5" customHeight="1" x14ac:dyDescent="0.25">
      <c r="A141" s="125">
        <f>I48</f>
        <v>2774.2260000000001</v>
      </c>
      <c r="B141" s="125"/>
      <c r="C141" s="62">
        <f>I66</f>
        <v>1020.915168</v>
      </c>
      <c r="D141" s="62">
        <f>I78</f>
        <v>707.269499118</v>
      </c>
      <c r="E141" s="62">
        <f>I85</f>
        <v>197.41392216000003</v>
      </c>
      <c r="F141" s="62">
        <f>I89</f>
        <v>260.27517567542407</v>
      </c>
      <c r="G141" s="62">
        <f>I99</f>
        <v>599.00099999999998</v>
      </c>
      <c r="H141" s="62">
        <f>A141+C141+D141+E141+F141+G141</f>
        <v>5559.100764953424</v>
      </c>
      <c r="I141" s="62">
        <f>H141-I139</f>
        <v>5535.4247649534236</v>
      </c>
      <c r="J141" s="34"/>
      <c r="L141" s="2"/>
    </row>
    <row r="142" spans="1:12" ht="4.5" customHeight="1" x14ac:dyDescent="0.25"/>
    <row r="143" spans="1:12" ht="12" customHeight="1" x14ac:dyDescent="0.25">
      <c r="A143" s="100" t="s">
        <v>134</v>
      </c>
      <c r="B143" s="100"/>
      <c r="C143" s="100"/>
      <c r="D143" s="100"/>
      <c r="E143" s="100"/>
      <c r="F143" s="100"/>
      <c r="G143" s="100"/>
      <c r="H143" s="47">
        <f>H123+H133+H137</f>
        <v>0.28000000000000003</v>
      </c>
      <c r="I143" s="48">
        <f>I123+I133+I137</f>
        <v>1549.9189341869587</v>
      </c>
    </row>
    <row r="144" spans="1:12" ht="4.5" customHeight="1" x14ac:dyDescent="0.25"/>
    <row r="145" spans="1:10" ht="11.25" customHeight="1" x14ac:dyDescent="0.25">
      <c r="A145" s="101" t="s">
        <v>135</v>
      </c>
      <c r="B145" s="101"/>
      <c r="C145" s="101"/>
      <c r="D145" s="101"/>
      <c r="E145" s="101"/>
      <c r="F145" s="101"/>
      <c r="G145" s="101"/>
      <c r="H145" s="101"/>
      <c r="I145" s="101"/>
    </row>
    <row r="146" spans="1:10" ht="33.75" customHeight="1" x14ac:dyDescent="0.25">
      <c r="A146" s="22" t="s">
        <v>36</v>
      </c>
      <c r="B146" s="126" t="s">
        <v>136</v>
      </c>
      <c r="C146" s="126"/>
      <c r="D146" s="126"/>
      <c r="E146" s="126"/>
      <c r="F146" s="126"/>
      <c r="G146" s="126"/>
      <c r="H146" s="22" t="s">
        <v>38</v>
      </c>
      <c r="I146" s="22" t="s">
        <v>39</v>
      </c>
    </row>
    <row r="147" spans="1:10" ht="15" customHeight="1" x14ac:dyDescent="0.25">
      <c r="A147" s="14">
        <v>1</v>
      </c>
      <c r="B147" s="102" t="s">
        <v>137</v>
      </c>
      <c r="C147" s="102"/>
      <c r="D147" s="102"/>
      <c r="E147" s="102"/>
      <c r="F147" s="102"/>
      <c r="G147" s="102"/>
      <c r="H147" s="23">
        <f>I147/$I$113</f>
        <v>8.8569511867915111E-3</v>
      </c>
      <c r="I147" s="24">
        <f>($D$157/$E$159)*H157</f>
        <v>49.236684117647826</v>
      </c>
    </row>
    <row r="148" spans="1:10" ht="15" customHeight="1" x14ac:dyDescent="0.25">
      <c r="A148" s="14">
        <v>2</v>
      </c>
      <c r="B148" s="102" t="s">
        <v>138</v>
      </c>
      <c r="C148" s="102"/>
      <c r="D148" s="102"/>
      <c r="E148" s="102"/>
      <c r="F148" s="102"/>
      <c r="G148" s="102"/>
      <c r="H148" s="23">
        <f>I148/$I$113</f>
        <v>4.0878236246730058E-2</v>
      </c>
      <c r="I148" s="24">
        <f>($D$157/$E$159)*H158</f>
        <v>227.24623438914384</v>
      </c>
    </row>
    <row r="149" spans="1:10" ht="15" customHeight="1" x14ac:dyDescent="0.25">
      <c r="A149" s="14">
        <v>3</v>
      </c>
      <c r="B149" s="102" t="s">
        <v>14</v>
      </c>
      <c r="C149" s="102"/>
      <c r="D149" s="102"/>
      <c r="E149" s="102"/>
      <c r="F149" s="102"/>
      <c r="G149" s="102"/>
      <c r="H149" s="23">
        <f>I149/$I$113</f>
        <v>3.406519687227505E-2</v>
      </c>
      <c r="I149" s="24">
        <f>($D$157/$E$159)*H159</f>
        <v>189.37186199095322</v>
      </c>
    </row>
    <row r="150" spans="1:10" ht="15" customHeight="1" x14ac:dyDescent="0.25">
      <c r="A150" s="14">
        <v>4</v>
      </c>
      <c r="B150" s="102" t="s">
        <v>139</v>
      </c>
      <c r="C150" s="102"/>
      <c r="D150" s="102"/>
      <c r="E150" s="102"/>
      <c r="F150" s="102"/>
      <c r="G150" s="102"/>
      <c r="H150" s="23">
        <f>I150/$I$113</f>
        <v>0</v>
      </c>
      <c r="I150" s="24">
        <f>($D$157/$E$159)*H160</f>
        <v>0</v>
      </c>
    </row>
    <row r="151" spans="1:10" ht="15" customHeight="1" x14ac:dyDescent="0.25">
      <c r="A151" s="14">
        <v>5</v>
      </c>
      <c r="B151" s="102" t="s">
        <v>140</v>
      </c>
      <c r="C151" s="102"/>
      <c r="D151" s="102"/>
      <c r="E151" s="102"/>
      <c r="F151" s="102"/>
      <c r="G151" s="102"/>
      <c r="H151" s="23">
        <f>I151/$I$113</f>
        <v>0</v>
      </c>
      <c r="I151" s="24">
        <f>($D$157/$E$159)*H161</f>
        <v>0</v>
      </c>
    </row>
    <row r="152" spans="1:10" ht="15" customHeight="1" x14ac:dyDescent="0.25">
      <c r="A152" s="117" t="s">
        <v>141</v>
      </c>
      <c r="B152" s="117"/>
      <c r="C152" s="117"/>
      <c r="D152" s="117"/>
      <c r="E152" s="117"/>
      <c r="F152" s="117"/>
      <c r="G152" s="117"/>
      <c r="H152" s="25">
        <f>H147+H148+H149+H150+H151</f>
        <v>8.3800384305796616E-2</v>
      </c>
      <c r="I152" s="26">
        <f>SUM(I147:I151)</f>
        <v>465.85478049774485</v>
      </c>
    </row>
    <row r="153" spans="1:10" ht="11.25" customHeight="1" x14ac:dyDescent="0.25">
      <c r="A153" s="29" t="s">
        <v>142</v>
      </c>
      <c r="B153" s="118" t="s">
        <v>143</v>
      </c>
      <c r="C153" s="118"/>
      <c r="D153" s="118"/>
      <c r="E153" s="118"/>
      <c r="F153" s="118"/>
      <c r="G153" s="118"/>
      <c r="H153" s="118"/>
      <c r="I153" s="118"/>
    </row>
    <row r="154" spans="1:10" ht="20.25" customHeight="1" x14ac:dyDescent="0.25">
      <c r="A154" s="29" t="s">
        <v>144</v>
      </c>
      <c r="B154" s="111" t="s">
        <v>145</v>
      </c>
      <c r="C154" s="111"/>
      <c r="D154" s="111"/>
      <c r="E154" s="111"/>
      <c r="F154" s="111"/>
      <c r="G154" s="111"/>
      <c r="H154" s="111"/>
      <c r="I154" s="111"/>
    </row>
    <row r="155" spans="1:10" ht="13.5" customHeight="1" x14ac:dyDescent="0.25">
      <c r="A155" s="119" t="s">
        <v>146</v>
      </c>
      <c r="B155" s="119"/>
      <c r="C155" s="119"/>
      <c r="D155" s="119"/>
      <c r="E155" s="119"/>
      <c r="F155" s="119"/>
      <c r="G155" s="119"/>
      <c r="H155" s="119"/>
      <c r="I155" s="119"/>
    </row>
    <row r="156" spans="1:10" ht="13.5" customHeight="1" x14ac:dyDescent="0.25">
      <c r="A156" s="120" t="s">
        <v>147</v>
      </c>
      <c r="B156" s="120"/>
      <c r="C156" s="3" t="s">
        <v>148</v>
      </c>
      <c r="D156" s="121" t="s">
        <v>149</v>
      </c>
      <c r="E156" s="121"/>
      <c r="F156" s="3" t="s">
        <v>150</v>
      </c>
      <c r="G156" s="3" t="s">
        <v>151</v>
      </c>
      <c r="H156" s="122" t="s">
        <v>152</v>
      </c>
      <c r="I156" s="122"/>
    </row>
    <row r="157" spans="1:10" ht="13.5" customHeight="1" x14ac:dyDescent="0.25">
      <c r="A157" s="114">
        <f>I113</f>
        <v>5559.100764953424</v>
      </c>
      <c r="B157" s="114"/>
      <c r="C157" s="24">
        <f>I143</f>
        <v>1549.9189341869587</v>
      </c>
      <c r="D157" s="115">
        <f>A157+C157</f>
        <v>7109.0196991403827</v>
      </c>
      <c r="E157" s="115"/>
      <c r="F157" s="14" t="s">
        <v>137</v>
      </c>
      <c r="G157" s="43">
        <v>1.6500000000000001E-2</v>
      </c>
      <c r="H157" s="108">
        <v>6.4999999999999997E-3</v>
      </c>
      <c r="I157" s="108"/>
      <c r="J157" s="34"/>
    </row>
    <row r="158" spans="1:10" ht="13.5" customHeight="1" x14ac:dyDescent="0.25">
      <c r="A158" s="102" t="s">
        <v>153</v>
      </c>
      <c r="B158" s="102"/>
      <c r="C158" s="14">
        <v>1</v>
      </c>
      <c r="D158" s="63">
        <f>G162/1</f>
        <v>0.11749999999999999</v>
      </c>
      <c r="E158" s="64">
        <f>C158-D158</f>
        <v>0.88250000000000006</v>
      </c>
      <c r="F158" s="14" t="s">
        <v>138</v>
      </c>
      <c r="G158" s="43">
        <v>7.5999999999999998E-2</v>
      </c>
      <c r="H158" s="108">
        <v>0.03</v>
      </c>
      <c r="I158" s="108"/>
    </row>
    <row r="159" spans="1:10" ht="13.5" customHeight="1" x14ac:dyDescent="0.25">
      <c r="A159" s="116" t="s">
        <v>154</v>
      </c>
      <c r="B159" s="116"/>
      <c r="C159" s="14">
        <v>1</v>
      </c>
      <c r="D159" s="63">
        <f>H162</f>
        <v>6.1499999999999999E-2</v>
      </c>
      <c r="E159" s="65">
        <f>C159-D159</f>
        <v>0.9385</v>
      </c>
      <c r="F159" s="14" t="s">
        <v>14</v>
      </c>
      <c r="G159" s="43">
        <f>I11</f>
        <v>2.5000000000000001E-2</v>
      </c>
      <c r="H159" s="108">
        <f>I11</f>
        <v>2.5000000000000001E-2</v>
      </c>
      <c r="I159" s="108"/>
    </row>
    <row r="160" spans="1:10" ht="13.5" customHeight="1" x14ac:dyDescent="0.25">
      <c r="A160" s="116" t="s">
        <v>155</v>
      </c>
      <c r="B160" s="116"/>
      <c r="C160" s="14">
        <v>1</v>
      </c>
      <c r="D160" s="66">
        <v>0.09</v>
      </c>
      <c r="E160" s="67">
        <f>C160-D160</f>
        <v>0.91</v>
      </c>
      <c r="F160" s="14" t="s">
        <v>156</v>
      </c>
      <c r="G160" s="43">
        <v>0</v>
      </c>
      <c r="H160" s="108">
        <v>0</v>
      </c>
      <c r="I160" s="108"/>
    </row>
    <row r="161" spans="1:10" ht="13.5" customHeight="1" x14ac:dyDescent="0.25">
      <c r="A161" s="107" t="s">
        <v>157</v>
      </c>
      <c r="B161" s="107" t="s">
        <v>158</v>
      </c>
      <c r="C161" s="107"/>
      <c r="D161" s="107"/>
      <c r="E161" s="107"/>
      <c r="F161" s="12" t="s">
        <v>159</v>
      </c>
      <c r="G161" s="43">
        <v>0</v>
      </c>
      <c r="H161" s="108">
        <v>0</v>
      </c>
      <c r="I161" s="108"/>
    </row>
    <row r="162" spans="1:10" ht="18" customHeight="1" x14ac:dyDescent="0.25">
      <c r="A162" s="107"/>
      <c r="B162" s="107"/>
      <c r="C162" s="107"/>
      <c r="D162" s="107"/>
      <c r="E162" s="107"/>
      <c r="F162" s="3" t="s">
        <v>160</v>
      </c>
      <c r="G162" s="68">
        <f>SUM(G157:G161)</f>
        <v>0.11749999999999999</v>
      </c>
      <c r="H162" s="109">
        <f>SUM(H157:I161)</f>
        <v>6.1499999999999999E-2</v>
      </c>
      <c r="I162" s="109"/>
    </row>
    <row r="163" spans="1:10" ht="48.75" customHeight="1" x14ac:dyDescent="0.25">
      <c r="A163" s="110" t="s">
        <v>161</v>
      </c>
      <c r="B163" s="110"/>
      <c r="C163" s="110"/>
      <c r="D163" s="110"/>
      <c r="E163" s="110"/>
      <c r="F163" s="110"/>
      <c r="G163" s="110"/>
      <c r="H163" s="110"/>
      <c r="I163" s="110"/>
    </row>
    <row r="164" spans="1:10" ht="12" customHeight="1" x14ac:dyDescent="0.25">
      <c r="A164" s="29" t="s">
        <v>162</v>
      </c>
      <c r="B164" s="111" t="s">
        <v>163</v>
      </c>
      <c r="C164" s="111"/>
      <c r="D164" s="111"/>
      <c r="E164" s="111"/>
      <c r="F164" s="111"/>
      <c r="G164" s="111"/>
      <c r="H164" s="111"/>
      <c r="I164" s="111"/>
    </row>
    <row r="165" spans="1:10" ht="4.5" customHeight="1" x14ac:dyDescent="0.25">
      <c r="A165" s="69"/>
      <c r="B165" s="112"/>
      <c r="C165" s="112"/>
      <c r="D165" s="112"/>
      <c r="E165" s="112"/>
      <c r="F165" s="112"/>
      <c r="G165" s="112"/>
      <c r="H165" s="112"/>
      <c r="I165" s="112"/>
    </row>
    <row r="166" spans="1:10" ht="12" customHeight="1" x14ac:dyDescent="0.25">
      <c r="A166" s="100" t="s">
        <v>164</v>
      </c>
      <c r="B166" s="100"/>
      <c r="C166" s="100"/>
      <c r="D166" s="100"/>
      <c r="E166" s="100"/>
      <c r="F166" s="100"/>
      <c r="G166" s="100"/>
      <c r="H166" s="47">
        <f>H152</f>
        <v>8.3800384305796616E-2</v>
      </c>
      <c r="I166" s="48">
        <f>I152</f>
        <v>465.85478049774485</v>
      </c>
    </row>
    <row r="167" spans="1:10" ht="4.5" customHeight="1" x14ac:dyDescent="0.25"/>
    <row r="168" spans="1:10" ht="11.25" customHeight="1" x14ac:dyDescent="0.25">
      <c r="A168" s="113" t="s">
        <v>165</v>
      </c>
      <c r="B168" s="113"/>
      <c r="C168" s="113"/>
      <c r="D168" s="113"/>
      <c r="E168" s="113"/>
      <c r="F168" s="113"/>
      <c r="G168" s="113"/>
      <c r="H168" s="113"/>
      <c r="I168" s="113"/>
    </row>
    <row r="169" spans="1:10" ht="11.25" customHeight="1" x14ac:dyDescent="0.25">
      <c r="A169" s="101" t="s">
        <v>35</v>
      </c>
      <c r="B169" s="101"/>
      <c r="C169" s="101"/>
      <c r="D169" s="101"/>
      <c r="E169" s="101"/>
      <c r="F169" s="101"/>
      <c r="G169" s="101"/>
      <c r="H169" s="101"/>
      <c r="I169" s="101"/>
    </row>
    <row r="170" spans="1:10" ht="15" customHeight="1" x14ac:dyDescent="0.25">
      <c r="A170" s="14">
        <v>1</v>
      </c>
      <c r="B170" s="102" t="s">
        <v>166</v>
      </c>
      <c r="C170" s="102"/>
      <c r="D170" s="102"/>
      <c r="E170" s="102"/>
      <c r="F170" s="102"/>
      <c r="G170" s="102"/>
      <c r="H170" s="23">
        <f>I170/$G$191</f>
        <v>0.36624052417731051</v>
      </c>
      <c r="I170" s="70">
        <f>I48</f>
        <v>2774.2260000000001</v>
      </c>
    </row>
    <row r="171" spans="1:10" ht="15" customHeight="1" x14ac:dyDescent="0.25">
      <c r="A171" s="14">
        <v>2</v>
      </c>
      <c r="B171" s="102" t="s">
        <v>167</v>
      </c>
      <c r="C171" s="102"/>
      <c r="D171" s="102"/>
      <c r="E171" s="102"/>
      <c r="F171" s="102"/>
      <c r="G171" s="102"/>
      <c r="H171" s="23">
        <f t="shared" ref="H171:H172" si="5">I171/$G$191</f>
        <v>0.28856897508060741</v>
      </c>
      <c r="I171" s="70">
        <f>I66+I78+I85+I89</f>
        <v>2185.8737649534241</v>
      </c>
    </row>
    <row r="172" spans="1:10" ht="15" customHeight="1" x14ac:dyDescent="0.25">
      <c r="A172" s="14">
        <v>3</v>
      </c>
      <c r="B172" s="102" t="s">
        <v>168</v>
      </c>
      <c r="C172" s="102"/>
      <c r="D172" s="102"/>
      <c r="E172" s="102"/>
      <c r="F172" s="102"/>
      <c r="G172" s="102"/>
      <c r="H172" s="23">
        <f t="shared" si="5"/>
        <v>7.9077349942914946E-2</v>
      </c>
      <c r="I172" s="70">
        <f>I99</f>
        <v>599.00099999999998</v>
      </c>
    </row>
    <row r="173" spans="1:10" s="28" customFormat="1" ht="15" customHeight="1" x14ac:dyDescent="0.25">
      <c r="A173" s="100" t="s">
        <v>169</v>
      </c>
      <c r="B173" s="100"/>
      <c r="C173" s="100"/>
      <c r="D173" s="100"/>
      <c r="E173" s="100"/>
      <c r="F173" s="100"/>
      <c r="G173" s="100"/>
      <c r="H173" s="47">
        <f>H170+H171+H172</f>
        <v>0.7338868492008328</v>
      </c>
      <c r="I173" s="48">
        <f>SUM(I170:I172)</f>
        <v>5559.100764953424</v>
      </c>
      <c r="J173" s="35"/>
    </row>
    <row r="174" spans="1:10" ht="4.5" customHeight="1" x14ac:dyDescent="0.25"/>
    <row r="175" spans="1:10" ht="11.25" customHeight="1" x14ac:dyDescent="0.25">
      <c r="A175" s="101" t="s">
        <v>109</v>
      </c>
      <c r="B175" s="101"/>
      <c r="C175" s="101"/>
      <c r="D175" s="101"/>
      <c r="E175" s="101"/>
      <c r="F175" s="101"/>
      <c r="G175" s="101"/>
      <c r="H175" s="101"/>
      <c r="I175" s="101"/>
    </row>
    <row r="176" spans="1:10" ht="15" customHeight="1" x14ac:dyDescent="0.25">
      <c r="A176" s="14">
        <v>1</v>
      </c>
      <c r="B176" s="102" t="s">
        <v>170</v>
      </c>
      <c r="C176" s="102"/>
      <c r="D176" s="102"/>
      <c r="E176" s="102"/>
      <c r="F176" s="102"/>
      <c r="G176" s="102"/>
      <c r="H176" s="23">
        <f t="shared" ref="H176:H178" si="6">I176/$G$191</f>
        <v>7.3076125285416821E-2</v>
      </c>
      <c r="I176" s="24">
        <f>I123</f>
        <v>553.54247649534238</v>
      </c>
    </row>
    <row r="177" spans="1:11" ht="15" customHeight="1" x14ac:dyDescent="0.25">
      <c r="A177" s="14">
        <v>2</v>
      </c>
      <c r="B177" s="102" t="s">
        <v>171</v>
      </c>
      <c r="C177" s="102"/>
      <c r="D177" s="102"/>
      <c r="E177" s="102"/>
      <c r="F177" s="102"/>
      <c r="G177" s="102"/>
      <c r="H177" s="23">
        <f t="shared" si="6"/>
        <v>1.9802308329096682E-2</v>
      </c>
      <c r="I177" s="24">
        <f>I133</f>
        <v>150</v>
      </c>
    </row>
    <row r="178" spans="1:11" ht="15" customHeight="1" x14ac:dyDescent="0.25">
      <c r="A178" s="14">
        <v>3</v>
      </c>
      <c r="B178" s="102" t="s">
        <v>172</v>
      </c>
      <c r="C178" s="102"/>
      <c r="D178" s="102"/>
      <c r="E178" s="102"/>
      <c r="F178" s="102"/>
      <c r="G178" s="102"/>
      <c r="H178" s="23">
        <f t="shared" si="6"/>
        <v>0.11173471718465358</v>
      </c>
      <c r="I178" s="24">
        <f>I137</f>
        <v>846.37645769161622</v>
      </c>
    </row>
    <row r="179" spans="1:11" ht="15" customHeight="1" x14ac:dyDescent="0.25">
      <c r="A179" s="100" t="s">
        <v>173</v>
      </c>
      <c r="B179" s="100"/>
      <c r="C179" s="100"/>
      <c r="D179" s="100"/>
      <c r="E179" s="100"/>
      <c r="F179" s="100"/>
      <c r="G179" s="100"/>
      <c r="H179" s="47">
        <f>H176+H177+H178</f>
        <v>0.20461315079916709</v>
      </c>
      <c r="I179" s="48">
        <f>I176+I177+I178</f>
        <v>1549.9189341869587</v>
      </c>
    </row>
    <row r="180" spans="1:11" ht="4.5" customHeight="1" x14ac:dyDescent="0.25"/>
    <row r="181" spans="1:11" ht="11.25" customHeight="1" x14ac:dyDescent="0.25">
      <c r="A181" s="101" t="s">
        <v>135</v>
      </c>
      <c r="B181" s="101"/>
      <c r="C181" s="101"/>
      <c r="D181" s="101"/>
      <c r="E181" s="101"/>
      <c r="F181" s="101"/>
      <c r="G181" s="101"/>
      <c r="H181" s="101"/>
      <c r="I181" s="101"/>
    </row>
    <row r="182" spans="1:11" ht="15" customHeight="1" x14ac:dyDescent="0.25">
      <c r="A182" s="14">
        <v>1</v>
      </c>
      <c r="B182" s="102" t="s">
        <v>174</v>
      </c>
      <c r="C182" s="102"/>
      <c r="D182" s="102"/>
      <c r="E182" s="102"/>
      <c r="F182" s="102"/>
      <c r="G182" s="102"/>
      <c r="H182" s="23">
        <f>I182/$G$191</f>
        <v>6.1499999999999999E-2</v>
      </c>
      <c r="I182" s="24">
        <f>I152</f>
        <v>465.85478049774485</v>
      </c>
    </row>
    <row r="183" spans="1:11" ht="15" customHeight="1" x14ac:dyDescent="0.25">
      <c r="A183" s="100" t="s">
        <v>175</v>
      </c>
      <c r="B183" s="100"/>
      <c r="C183" s="100"/>
      <c r="D183" s="100"/>
      <c r="E183" s="100"/>
      <c r="F183" s="100"/>
      <c r="G183" s="100"/>
      <c r="H183" s="47">
        <f>H182</f>
        <v>6.1499999999999999E-2</v>
      </c>
      <c r="I183" s="48">
        <f>I152</f>
        <v>465.85478049774485</v>
      </c>
      <c r="K183" s="41"/>
    </row>
    <row r="184" spans="1:11" ht="4.5" customHeight="1" x14ac:dyDescent="0.25"/>
    <row r="185" spans="1:11" ht="11.25" customHeight="1" x14ac:dyDescent="0.25">
      <c r="A185" s="103" t="s">
        <v>214</v>
      </c>
      <c r="B185" s="103"/>
      <c r="C185" s="103"/>
      <c r="D185" s="103"/>
      <c r="E185" s="103"/>
      <c r="F185" s="103"/>
      <c r="G185" s="103"/>
      <c r="H185" s="103"/>
      <c r="I185" s="103"/>
    </row>
    <row r="186" spans="1:11" ht="4.9000000000000004" customHeight="1" x14ac:dyDescent="0.25">
      <c r="A186" s="93"/>
      <c r="B186" s="93"/>
      <c r="C186" s="93"/>
      <c r="D186" s="93"/>
      <c r="E186" s="93"/>
      <c r="F186" s="93"/>
      <c r="G186" s="93"/>
      <c r="H186" s="93"/>
      <c r="I186" s="93"/>
    </row>
    <row r="187" spans="1:11" ht="63.75" customHeight="1" x14ac:dyDescent="0.25">
      <c r="A187" s="103" t="s">
        <v>215</v>
      </c>
      <c r="B187" s="103"/>
      <c r="C187" s="103"/>
      <c r="D187" s="103"/>
      <c r="E187" s="103"/>
      <c r="F187" s="103"/>
      <c r="G187" s="104" t="s">
        <v>219</v>
      </c>
      <c r="H187" s="105"/>
      <c r="I187" s="106"/>
    </row>
    <row r="188" spans="1:11" ht="11.25" customHeight="1" x14ac:dyDescent="0.25">
      <c r="A188" s="103"/>
      <c r="B188" s="103"/>
      <c r="C188" s="103"/>
      <c r="D188" s="103"/>
      <c r="E188" s="103"/>
      <c r="F188" s="103"/>
      <c r="G188" s="91"/>
      <c r="H188" s="92"/>
      <c r="I188" s="92">
        <f>((H70+H76+H77+H82+H83+H84)+((H70+H76+H77+H82+H83+H84)*H66))*I48*H191</f>
        <v>2136.2773731848642</v>
      </c>
    </row>
    <row r="189" spans="1:11" ht="4.9000000000000004" customHeight="1" x14ac:dyDescent="0.25">
      <c r="A189" s="93"/>
      <c r="B189" s="93"/>
      <c r="C189" s="93"/>
      <c r="D189" s="93"/>
      <c r="E189" s="93"/>
      <c r="F189" s="93"/>
      <c r="G189" s="93"/>
      <c r="H189" s="93"/>
      <c r="I189" s="93"/>
    </row>
    <row r="190" spans="1:11" ht="35.450000000000003" customHeight="1" x14ac:dyDescent="0.25">
      <c r="A190" s="94" t="s">
        <v>216</v>
      </c>
      <c r="B190" s="95"/>
      <c r="C190" s="95"/>
      <c r="D190" s="95"/>
      <c r="E190" s="95"/>
      <c r="F190" s="96"/>
      <c r="G190" s="86" t="s">
        <v>176</v>
      </c>
      <c r="H190" s="86" t="s">
        <v>177</v>
      </c>
      <c r="I190" s="86" t="s">
        <v>178</v>
      </c>
    </row>
    <row r="191" spans="1:11" ht="14.45" customHeight="1" x14ac:dyDescent="0.25">
      <c r="A191" s="97"/>
      <c r="B191" s="98"/>
      <c r="C191" s="98"/>
      <c r="D191" s="98"/>
      <c r="E191" s="98"/>
      <c r="F191" s="99"/>
      <c r="G191" s="87">
        <f>I173+I179+I183</f>
        <v>7574.8744796381279</v>
      </c>
      <c r="H191" s="88">
        <f>IF(D6="12x36",2,1)</f>
        <v>2</v>
      </c>
      <c r="I191" s="89">
        <f>G191*H191</f>
        <v>15149.748959276256</v>
      </c>
    </row>
  </sheetData>
  <mergeCells count="179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5:I35"/>
    <mergeCell ref="B36:G36"/>
    <mergeCell ref="B37:G37"/>
    <mergeCell ref="A30:I34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B57:G57"/>
    <mergeCell ref="B58:G58"/>
    <mergeCell ref="B59:G59"/>
    <mergeCell ref="B60:G60"/>
    <mergeCell ref="B61:G61"/>
    <mergeCell ref="B62:G62"/>
    <mergeCell ref="B63:G63"/>
    <mergeCell ref="A49:I56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1:G121"/>
    <mergeCell ref="B122:G122"/>
    <mergeCell ref="A123:G123"/>
    <mergeCell ref="B124:I124"/>
    <mergeCell ref="A126:E126"/>
    <mergeCell ref="A127:B127"/>
    <mergeCell ref="A128:B128"/>
    <mergeCell ref="B129:I129"/>
    <mergeCell ref="B130:G130"/>
    <mergeCell ref="B131:G131"/>
    <mergeCell ref="B132:G132"/>
    <mergeCell ref="A133:G133"/>
    <mergeCell ref="B135:G135"/>
    <mergeCell ref="B136:G136"/>
    <mergeCell ref="A137:G137"/>
    <mergeCell ref="A139:E139"/>
    <mergeCell ref="A140:B140"/>
    <mergeCell ref="A141:B141"/>
    <mergeCell ref="A143:G143"/>
    <mergeCell ref="A145:I145"/>
    <mergeCell ref="B146:G146"/>
    <mergeCell ref="B147:G147"/>
    <mergeCell ref="B148:G148"/>
    <mergeCell ref="B149:G149"/>
    <mergeCell ref="B150:G150"/>
    <mergeCell ref="B151:G151"/>
    <mergeCell ref="A152:G152"/>
    <mergeCell ref="B153:I153"/>
    <mergeCell ref="B154:I154"/>
    <mergeCell ref="A155:I155"/>
    <mergeCell ref="A156:B156"/>
    <mergeCell ref="D156:E156"/>
    <mergeCell ref="H156:I156"/>
    <mergeCell ref="A157:B157"/>
    <mergeCell ref="D157:E157"/>
    <mergeCell ref="H157:I157"/>
    <mergeCell ref="A158:B158"/>
    <mergeCell ref="H158:I158"/>
    <mergeCell ref="A159:B159"/>
    <mergeCell ref="H159:I159"/>
    <mergeCell ref="A160:B160"/>
    <mergeCell ref="H160:I160"/>
    <mergeCell ref="A161:A162"/>
    <mergeCell ref="B161:E162"/>
    <mergeCell ref="H161:I161"/>
    <mergeCell ref="H162:I162"/>
    <mergeCell ref="A163:I163"/>
    <mergeCell ref="B164:I164"/>
    <mergeCell ref="B165:I165"/>
    <mergeCell ref="A166:G166"/>
    <mergeCell ref="A168:I168"/>
    <mergeCell ref="A169:I169"/>
    <mergeCell ref="B170:G170"/>
    <mergeCell ref="B171:G171"/>
    <mergeCell ref="B172:G172"/>
    <mergeCell ref="A173:G173"/>
    <mergeCell ref="A175:I175"/>
    <mergeCell ref="B176:G176"/>
    <mergeCell ref="B177:G177"/>
    <mergeCell ref="B178:G178"/>
    <mergeCell ref="A189:I189"/>
    <mergeCell ref="A190:F191"/>
    <mergeCell ref="A179:G179"/>
    <mergeCell ref="A181:I181"/>
    <mergeCell ref="B182:G182"/>
    <mergeCell ref="A183:G183"/>
    <mergeCell ref="A185:I185"/>
    <mergeCell ref="A186:I186"/>
    <mergeCell ref="A187:F188"/>
    <mergeCell ref="G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1"/>
  <sheetViews>
    <sheetView view="pageBreakPreview" topLeftCell="A182" zoomScale="130" zoomScaleNormal="130" zoomScalePageLayoutView="130" workbookViewId="0">
      <selection activeCell="I30" sqref="I30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K1" s="4"/>
    </row>
    <row r="2" spans="1:11" ht="22.5" customHeight="1" x14ac:dyDescent="0.25">
      <c r="A2" s="120" t="s">
        <v>1</v>
      </c>
      <c r="B2" s="120"/>
      <c r="C2" s="150" t="s">
        <v>227</v>
      </c>
      <c r="D2" s="150"/>
      <c r="E2" s="151" t="s">
        <v>2</v>
      </c>
      <c r="F2" s="151"/>
      <c r="G2" s="151"/>
      <c r="H2" s="151"/>
      <c r="I2" s="151"/>
    </row>
    <row r="3" spans="1:11" ht="11.25" customHeight="1" x14ac:dyDescent="0.25">
      <c r="A3" s="120" t="s">
        <v>3</v>
      </c>
      <c r="B3" s="12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9" t="s">
        <v>5</v>
      </c>
      <c r="B5" s="129"/>
      <c r="C5" s="129"/>
      <c r="D5" s="152" t="s">
        <v>221</v>
      </c>
      <c r="E5" s="152"/>
      <c r="F5" s="152"/>
      <c r="G5" s="153" t="str">
        <f>IF(D6="12x36","Regime de trabalho:","Quantidade de HORAS/MÊS")</f>
        <v>Regime de trabalho:</v>
      </c>
      <c r="H5" s="153"/>
      <c r="I5" s="154" t="str">
        <f>IF(D6="12x36",D6,5*D6)</f>
        <v>12X36</v>
      </c>
    </row>
    <row r="6" spans="1:11" ht="18.75" customHeight="1" x14ac:dyDescent="0.25">
      <c r="A6" s="129" t="str">
        <f>IF(D6="12x36","Regime de trabalho:","Regime de trabalho (horas semanais):")</f>
        <v>Regime de trabalho:</v>
      </c>
      <c r="B6" s="129"/>
      <c r="C6" s="129"/>
      <c r="D6" s="129" t="s">
        <v>222</v>
      </c>
      <c r="E6" s="129"/>
      <c r="F6" s="129"/>
      <c r="G6" s="153"/>
      <c r="H6" s="153"/>
      <c r="I6" s="154"/>
    </row>
    <row r="7" spans="1:11" ht="22.5" customHeight="1" x14ac:dyDescent="0.25">
      <c r="A7" s="129" t="s">
        <v>6</v>
      </c>
      <c r="B7" s="129"/>
      <c r="C7" s="129"/>
      <c r="D7" s="102" t="s">
        <v>223</v>
      </c>
      <c r="E7" s="102"/>
      <c r="F7" s="102"/>
      <c r="G7" s="148" t="s">
        <v>7</v>
      </c>
      <c r="H7" s="148"/>
      <c r="I7" s="149" t="s">
        <v>8</v>
      </c>
    </row>
    <row r="8" spans="1:11" ht="22.5" customHeight="1" x14ac:dyDescent="0.25">
      <c r="A8" s="129" t="s">
        <v>9</v>
      </c>
      <c r="B8" s="129"/>
      <c r="C8" s="129"/>
      <c r="D8" s="102" t="s">
        <v>17</v>
      </c>
      <c r="E8" s="102"/>
      <c r="F8" s="102"/>
      <c r="G8" s="148"/>
      <c r="H8" s="148"/>
      <c r="I8" s="149"/>
    </row>
    <row r="9" spans="1:11" ht="24.75" customHeight="1" x14ac:dyDescent="0.25">
      <c r="A9" s="129" t="s">
        <v>10</v>
      </c>
      <c r="B9" s="129"/>
      <c r="C9" s="129"/>
      <c r="D9" s="129" t="s">
        <v>224</v>
      </c>
      <c r="E9" s="129"/>
      <c r="F9" s="129"/>
      <c r="G9" s="148" t="s">
        <v>11</v>
      </c>
      <c r="H9" s="148"/>
      <c r="I9" s="9">
        <v>0.3</v>
      </c>
    </row>
    <row r="10" spans="1:11" ht="32.25" customHeight="1" x14ac:dyDescent="0.25">
      <c r="A10" s="145" t="s">
        <v>12</v>
      </c>
      <c r="B10" s="145"/>
      <c r="C10" s="145"/>
      <c r="D10" s="145"/>
      <c r="E10" s="145"/>
      <c r="F10" s="145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46" t="s">
        <v>14</v>
      </c>
      <c r="B11" s="146"/>
      <c r="C11" s="146"/>
      <c r="D11" s="146"/>
      <c r="E11" s="146"/>
      <c r="F11" s="146"/>
      <c r="G11" s="10" t="str">
        <f>D9</f>
        <v>Porto Alegre</v>
      </c>
      <c r="H11" s="10" t="s">
        <v>15</v>
      </c>
      <c r="I11" s="13">
        <v>2.5000000000000001E-2</v>
      </c>
    </row>
    <row r="12" spans="1:11" ht="26.25" customHeight="1" x14ac:dyDescent="0.25">
      <c r="A12" s="131" t="s">
        <v>16</v>
      </c>
      <c r="B12" s="131"/>
      <c r="C12" s="131"/>
      <c r="D12" s="131"/>
      <c r="E12" s="131"/>
      <c r="F12" s="131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31" t="s">
        <v>19</v>
      </c>
      <c r="B13" s="131"/>
      <c r="C13" s="131"/>
      <c r="D13" s="131"/>
      <c r="E13" s="131"/>
      <c r="F13" s="131"/>
      <c r="G13" s="10"/>
      <c r="H13" s="10"/>
      <c r="I13" s="15">
        <v>15</v>
      </c>
    </row>
    <row r="14" spans="1:11" ht="15" customHeight="1" x14ac:dyDescent="0.25">
      <c r="A14" s="146" t="s">
        <v>20</v>
      </c>
      <c r="B14" s="146"/>
      <c r="C14" s="146"/>
      <c r="D14" s="146"/>
      <c r="E14" s="146"/>
      <c r="F14" s="146"/>
      <c r="G14" s="147" t="s">
        <v>17</v>
      </c>
      <c r="H14" s="10" t="s">
        <v>21</v>
      </c>
      <c r="I14" s="11">
        <v>5</v>
      </c>
    </row>
    <row r="15" spans="1:11" x14ac:dyDescent="0.25">
      <c r="A15" s="146"/>
      <c r="B15" s="146"/>
      <c r="C15" s="146"/>
      <c r="D15" s="146"/>
      <c r="E15" s="146"/>
      <c r="F15" s="146"/>
      <c r="G15" s="147"/>
      <c r="H15" s="10" t="s">
        <v>22</v>
      </c>
      <c r="I15" s="15">
        <f>I13</f>
        <v>15</v>
      </c>
    </row>
    <row r="16" spans="1:11" x14ac:dyDescent="0.25">
      <c r="A16" s="146"/>
      <c r="B16" s="146"/>
      <c r="C16" s="146"/>
      <c r="D16" s="146"/>
      <c r="E16" s="146"/>
      <c r="F16" s="146"/>
      <c r="G16" s="147"/>
      <c r="H16" s="10" t="s">
        <v>23</v>
      </c>
      <c r="I16" s="9">
        <v>0.06</v>
      </c>
    </row>
    <row r="17" spans="1:10" ht="11.25" customHeight="1" x14ac:dyDescent="0.25">
      <c r="A17" s="146" t="s">
        <v>179</v>
      </c>
      <c r="B17" s="146"/>
      <c r="C17" s="146"/>
      <c r="D17" s="146"/>
      <c r="E17" s="146"/>
      <c r="F17" s="146"/>
      <c r="G17" s="147" t="s">
        <v>17</v>
      </c>
      <c r="H17" s="10" t="s">
        <v>21</v>
      </c>
      <c r="I17" s="11">
        <v>30</v>
      </c>
    </row>
    <row r="18" spans="1:10" ht="11.25" customHeight="1" x14ac:dyDescent="0.25">
      <c r="A18" s="146"/>
      <c r="B18" s="146"/>
      <c r="C18" s="146"/>
      <c r="D18" s="146"/>
      <c r="E18" s="146"/>
      <c r="F18" s="146"/>
      <c r="G18" s="147"/>
      <c r="H18" s="10" t="s">
        <v>22</v>
      </c>
      <c r="I18" s="15">
        <v>15</v>
      </c>
    </row>
    <row r="19" spans="1:10" x14ac:dyDescent="0.25">
      <c r="A19" s="146"/>
      <c r="B19" s="146"/>
      <c r="C19" s="146"/>
      <c r="D19" s="146"/>
      <c r="E19" s="146"/>
      <c r="F19" s="146"/>
      <c r="G19" s="147"/>
      <c r="H19" s="10" t="s">
        <v>23</v>
      </c>
      <c r="I19" s="9">
        <v>0.2</v>
      </c>
    </row>
    <row r="20" spans="1:10" ht="11.25" customHeight="1" x14ac:dyDescent="0.25">
      <c r="A20" s="146" t="s">
        <v>25</v>
      </c>
      <c r="B20" s="146"/>
      <c r="C20" s="146"/>
      <c r="D20" s="146"/>
      <c r="E20" s="146"/>
      <c r="F20" s="146"/>
      <c r="G20" s="147" t="s">
        <v>17</v>
      </c>
      <c r="H20" s="10" t="s">
        <v>21</v>
      </c>
      <c r="I20" s="11" t="s">
        <v>8</v>
      </c>
    </row>
    <row r="21" spans="1:10" x14ac:dyDescent="0.25">
      <c r="A21" s="146"/>
      <c r="B21" s="146"/>
      <c r="C21" s="146"/>
      <c r="D21" s="146"/>
      <c r="E21" s="146"/>
      <c r="F21" s="146"/>
      <c r="G21" s="147"/>
      <c r="H21" s="10" t="s">
        <v>22</v>
      </c>
      <c r="I21" s="15" t="s">
        <v>8</v>
      </c>
    </row>
    <row r="22" spans="1:10" x14ac:dyDescent="0.25">
      <c r="A22" s="146"/>
      <c r="B22" s="146"/>
      <c r="C22" s="146"/>
      <c r="D22" s="146"/>
      <c r="E22" s="146"/>
      <c r="F22" s="146"/>
      <c r="G22" s="147"/>
      <c r="H22" s="10" t="s">
        <v>23</v>
      </c>
      <c r="I22" s="9" t="s">
        <v>8</v>
      </c>
    </row>
    <row r="23" spans="1:10" ht="36" customHeight="1" x14ac:dyDescent="0.25">
      <c r="A23" s="141" t="s">
        <v>205</v>
      </c>
      <c r="B23" s="141"/>
      <c r="C23" s="141"/>
      <c r="D23" s="141"/>
      <c r="E23" s="141"/>
      <c r="F23" s="141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46" t="s">
        <v>27</v>
      </c>
      <c r="B24" s="162"/>
      <c r="C24" s="162"/>
      <c r="D24" s="162"/>
      <c r="E24" s="162"/>
      <c r="F24" s="163"/>
      <c r="G24" s="16"/>
      <c r="H24" s="16" t="s">
        <v>28</v>
      </c>
      <c r="I24" s="18" t="s">
        <v>8</v>
      </c>
    </row>
    <row r="25" spans="1:10" ht="36" customHeight="1" x14ac:dyDescent="0.25">
      <c r="A25" s="146" t="s">
        <v>29</v>
      </c>
      <c r="B25" s="162"/>
      <c r="C25" s="162"/>
      <c r="D25" s="162"/>
      <c r="E25" s="162"/>
      <c r="F25" s="163"/>
      <c r="G25" s="10"/>
      <c r="H25" s="10" t="s">
        <v>18</v>
      </c>
      <c r="I25" s="11" t="s">
        <v>8</v>
      </c>
    </row>
    <row r="26" spans="1:10" ht="15" customHeight="1" x14ac:dyDescent="0.25">
      <c r="A26" s="141" t="s">
        <v>30</v>
      </c>
      <c r="B26" s="142"/>
      <c r="C26" s="142"/>
      <c r="D26" s="142"/>
      <c r="E26" s="142"/>
      <c r="F26" s="164"/>
      <c r="G26" s="16"/>
      <c r="H26" s="19" t="s">
        <v>31</v>
      </c>
      <c r="I26" s="20" t="s">
        <v>8</v>
      </c>
    </row>
    <row r="27" spans="1:10" ht="15" customHeight="1" x14ac:dyDescent="0.25">
      <c r="A27" s="145"/>
      <c r="B27" s="144"/>
      <c r="C27" s="144"/>
      <c r="D27" s="144"/>
      <c r="E27" s="144"/>
      <c r="F27" s="165"/>
      <c r="G27" s="16"/>
      <c r="H27" s="21" t="s">
        <v>32</v>
      </c>
      <c r="I27" s="9" t="s">
        <v>8</v>
      </c>
    </row>
    <row r="28" spans="1:10" ht="26.25" customHeight="1" x14ac:dyDescent="0.25">
      <c r="A28" s="146" t="s">
        <v>33</v>
      </c>
      <c r="B28" s="162"/>
      <c r="C28" s="162"/>
      <c r="D28" s="162"/>
      <c r="E28" s="162"/>
      <c r="F28" s="163"/>
      <c r="G28" s="16"/>
      <c r="H28" s="10" t="s">
        <v>31</v>
      </c>
      <c r="I28" s="20">
        <v>15</v>
      </c>
    </row>
    <row r="29" spans="1:10" ht="36.75" customHeight="1" x14ac:dyDescent="0.25">
      <c r="A29" s="131" t="s">
        <v>34</v>
      </c>
      <c r="B29" s="131"/>
      <c r="C29" s="131"/>
      <c r="D29" s="131"/>
      <c r="E29" s="131"/>
      <c r="F29" s="131"/>
      <c r="G29" s="10"/>
      <c r="H29" s="8" t="s">
        <v>28</v>
      </c>
      <c r="I29" s="9">
        <v>0.1</v>
      </c>
    </row>
    <row r="30" spans="1:10" ht="24.75" customHeight="1" x14ac:dyDescent="0.25">
      <c r="A30" s="120" t="s">
        <v>180</v>
      </c>
      <c r="B30" s="120"/>
      <c r="C30" s="120"/>
      <c r="D30" s="120"/>
      <c r="E30" s="120"/>
      <c r="F30" s="120"/>
      <c r="G30" s="147" t="s">
        <v>17</v>
      </c>
      <c r="H30" s="16" t="s">
        <v>181</v>
      </c>
      <c r="I30" s="71">
        <f>((60/52.5)*7)*15</f>
        <v>120</v>
      </c>
    </row>
    <row r="31" spans="1:10" ht="24.75" customHeight="1" x14ac:dyDescent="0.25">
      <c r="A31" s="120"/>
      <c r="B31" s="120"/>
      <c r="C31" s="120"/>
      <c r="D31" s="120"/>
      <c r="E31" s="120"/>
      <c r="F31" s="120"/>
      <c r="G31" s="147"/>
      <c r="H31" s="16" t="s">
        <v>182</v>
      </c>
      <c r="I31" s="16">
        <f>I10/H10*20%</f>
        <v>1.9140000000000001</v>
      </c>
    </row>
    <row r="32" spans="1:10" ht="29.25" customHeight="1" x14ac:dyDescent="0.25">
      <c r="A32" s="121" t="s">
        <v>183</v>
      </c>
      <c r="B32" s="121"/>
      <c r="C32" s="121"/>
      <c r="D32" s="121"/>
      <c r="E32" s="121"/>
      <c r="F32" s="121"/>
      <c r="G32" s="147" t="s">
        <v>17</v>
      </c>
      <c r="H32" s="10" t="s">
        <v>181</v>
      </c>
      <c r="I32" s="20">
        <f>((5+7+1)*15)-190.67</f>
        <v>4.3300000000000125</v>
      </c>
      <c r="J32" s="72"/>
    </row>
    <row r="33" spans="1:10" ht="30.75" customHeight="1" x14ac:dyDescent="0.25">
      <c r="A33" s="121"/>
      <c r="B33" s="121"/>
      <c r="C33" s="121"/>
      <c r="D33" s="121"/>
      <c r="E33" s="121"/>
      <c r="F33" s="121"/>
      <c r="G33" s="147"/>
      <c r="H33" s="10" t="s">
        <v>182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01" t="s">
        <v>35</v>
      </c>
      <c r="B35" s="101"/>
      <c r="C35" s="101"/>
      <c r="D35" s="101"/>
      <c r="E35" s="101"/>
      <c r="F35" s="101"/>
      <c r="G35" s="101"/>
      <c r="H35" s="101"/>
      <c r="I35" s="101"/>
    </row>
    <row r="36" spans="1:10" ht="33.75" customHeight="1" x14ac:dyDescent="0.25">
      <c r="A36" s="22" t="s">
        <v>36</v>
      </c>
      <c r="B36" s="126" t="s">
        <v>37</v>
      </c>
      <c r="C36" s="126"/>
      <c r="D36" s="126"/>
      <c r="E36" s="126"/>
      <c r="F36" s="126"/>
      <c r="G36" s="126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02" t="s">
        <v>40</v>
      </c>
      <c r="C37" s="102"/>
      <c r="D37" s="102"/>
      <c r="E37" s="102"/>
      <c r="F37" s="102"/>
      <c r="G37" s="102"/>
      <c r="H37" s="23">
        <f t="shared" ref="H37:H46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02" t="s">
        <v>184</v>
      </c>
      <c r="C38" s="102"/>
      <c r="D38" s="102"/>
      <c r="E38" s="102"/>
      <c r="F38" s="102"/>
      <c r="G38" s="102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02" t="s">
        <v>41</v>
      </c>
      <c r="C39" s="102"/>
      <c r="D39" s="102"/>
      <c r="E39" s="102"/>
      <c r="F39" s="102"/>
      <c r="G39" s="102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02" t="s">
        <v>42</v>
      </c>
      <c r="C40" s="102"/>
      <c r="D40" s="102"/>
      <c r="E40" s="102"/>
      <c r="F40" s="102"/>
      <c r="G40" s="102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02" t="s">
        <v>43</v>
      </c>
      <c r="C41" s="102"/>
      <c r="D41" s="102"/>
      <c r="E41" s="102"/>
      <c r="F41" s="102"/>
      <c r="G41" s="102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02" t="s">
        <v>44</v>
      </c>
      <c r="C42" s="102"/>
      <c r="D42" s="102"/>
      <c r="E42" s="102"/>
      <c r="F42" s="102"/>
      <c r="G42" s="102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02" t="s">
        <v>195</v>
      </c>
      <c r="C43" s="102"/>
      <c r="D43" s="102"/>
      <c r="E43" s="102"/>
      <c r="F43" s="102"/>
      <c r="G43" s="102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02" t="s">
        <v>45</v>
      </c>
      <c r="C44" s="102"/>
      <c r="D44" s="102"/>
      <c r="E44" s="102"/>
      <c r="F44" s="102"/>
      <c r="G44" s="102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02" t="s">
        <v>46</v>
      </c>
      <c r="C45" s="102"/>
      <c r="D45" s="102"/>
      <c r="E45" s="102"/>
      <c r="F45" s="102"/>
      <c r="G45" s="102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02" t="s">
        <v>185</v>
      </c>
      <c r="C46" s="102"/>
      <c r="D46" s="102"/>
      <c r="E46" s="102"/>
      <c r="F46" s="102"/>
      <c r="G46" s="102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59" t="s">
        <v>201</v>
      </c>
      <c r="C47" s="160"/>
      <c r="D47" s="160"/>
      <c r="E47" s="160"/>
      <c r="F47" s="160"/>
      <c r="G47" s="161"/>
      <c r="H47" s="23">
        <f t="shared" ref="H47:H48" si="2">I47/$I$55</f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59" t="s">
        <v>202</v>
      </c>
      <c r="C48" s="160"/>
      <c r="D48" s="160"/>
      <c r="E48" s="160"/>
      <c r="F48" s="160"/>
      <c r="G48" s="161"/>
      <c r="H48" s="23">
        <f t="shared" si="2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02" t="s">
        <v>186</v>
      </c>
      <c r="C49" s="102"/>
      <c r="D49" s="102"/>
      <c r="E49" s="102"/>
      <c r="F49" s="102"/>
      <c r="G49" s="102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59" t="s">
        <v>203</v>
      </c>
      <c r="C50" s="160"/>
      <c r="D50" s="160"/>
      <c r="E50" s="160"/>
      <c r="F50" s="160"/>
      <c r="G50" s="161"/>
      <c r="H50" s="23">
        <f t="shared" ref="H50:H51" si="3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59" t="s">
        <v>204</v>
      </c>
      <c r="C51" s="160"/>
      <c r="D51" s="160"/>
      <c r="E51" s="160"/>
      <c r="F51" s="160"/>
      <c r="G51" s="161"/>
      <c r="H51" s="23">
        <f t="shared" si="3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02" t="s">
        <v>187</v>
      </c>
      <c r="C52" s="102"/>
      <c r="D52" s="102"/>
      <c r="E52" s="102"/>
      <c r="F52" s="102"/>
      <c r="G52" s="102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02" t="s">
        <v>188</v>
      </c>
      <c r="C53" s="102"/>
      <c r="D53" s="102"/>
      <c r="E53" s="102"/>
      <c r="F53" s="102"/>
      <c r="G53" s="102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02" t="s">
        <v>189</v>
      </c>
      <c r="C54" s="102"/>
      <c r="D54" s="102"/>
      <c r="E54" s="102"/>
      <c r="F54" s="102"/>
      <c r="G54" s="102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17" t="s">
        <v>49</v>
      </c>
      <c r="B55" s="117"/>
      <c r="C55" s="117"/>
      <c r="D55" s="117"/>
      <c r="E55" s="117"/>
      <c r="F55" s="117"/>
      <c r="G55" s="117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26" t="s">
        <v>51</v>
      </c>
      <c r="C57" s="126"/>
      <c r="D57" s="126"/>
      <c r="E57" s="126"/>
      <c r="F57" s="126"/>
      <c r="G57" s="126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02" t="s">
        <v>52</v>
      </c>
      <c r="C58" s="102"/>
      <c r="D58" s="102"/>
      <c r="E58" s="102"/>
      <c r="F58" s="102"/>
      <c r="G58" s="102"/>
      <c r="H58" s="23">
        <v>0.2</v>
      </c>
      <c r="I58" s="24">
        <f t="shared" ref="I58:I65" si="4">$I$55*H58</f>
        <v>663.4086198</v>
      </c>
    </row>
    <row r="59" spans="1:10" ht="15" customHeight="1" x14ac:dyDescent="0.25">
      <c r="A59" s="14">
        <v>2</v>
      </c>
      <c r="B59" s="102" t="s">
        <v>53</v>
      </c>
      <c r="C59" s="102"/>
      <c r="D59" s="102"/>
      <c r="E59" s="102"/>
      <c r="F59" s="102"/>
      <c r="G59" s="102"/>
      <c r="H59" s="23">
        <v>1.4999999999999999E-2</v>
      </c>
      <c r="I59" s="24">
        <f t="shared" si="4"/>
        <v>49.755646485</v>
      </c>
    </row>
    <row r="60" spans="1:10" ht="15" customHeight="1" x14ac:dyDescent="0.25">
      <c r="A60" s="14">
        <v>3</v>
      </c>
      <c r="B60" s="102" t="s">
        <v>54</v>
      </c>
      <c r="C60" s="102"/>
      <c r="D60" s="102"/>
      <c r="E60" s="102"/>
      <c r="F60" s="102"/>
      <c r="G60" s="102"/>
      <c r="H60" s="23">
        <v>0.01</v>
      </c>
      <c r="I60" s="24">
        <f t="shared" si="4"/>
        <v>33.17043099</v>
      </c>
    </row>
    <row r="61" spans="1:10" ht="15" customHeight="1" x14ac:dyDescent="0.25">
      <c r="A61" s="14">
        <v>4</v>
      </c>
      <c r="B61" s="102" t="s">
        <v>55</v>
      </c>
      <c r="C61" s="102"/>
      <c r="D61" s="102"/>
      <c r="E61" s="102"/>
      <c r="F61" s="102"/>
      <c r="G61" s="102"/>
      <c r="H61" s="23">
        <v>2E-3</v>
      </c>
      <c r="I61" s="24">
        <f t="shared" si="4"/>
        <v>6.6340861980000003</v>
      </c>
    </row>
    <row r="62" spans="1:10" ht="15" customHeight="1" x14ac:dyDescent="0.25">
      <c r="A62" s="14">
        <v>5</v>
      </c>
      <c r="B62" s="102" t="s">
        <v>56</v>
      </c>
      <c r="C62" s="102"/>
      <c r="D62" s="102"/>
      <c r="E62" s="102"/>
      <c r="F62" s="102"/>
      <c r="G62" s="102"/>
      <c r="H62" s="23">
        <v>2.5000000000000001E-2</v>
      </c>
      <c r="I62" s="24">
        <f t="shared" si="4"/>
        <v>82.926077475</v>
      </c>
    </row>
    <row r="63" spans="1:10" ht="15" customHeight="1" x14ac:dyDescent="0.25">
      <c r="A63" s="14">
        <v>6</v>
      </c>
      <c r="B63" s="102" t="s">
        <v>57</v>
      </c>
      <c r="C63" s="102"/>
      <c r="D63" s="102"/>
      <c r="E63" s="102"/>
      <c r="F63" s="102"/>
      <c r="G63" s="102"/>
      <c r="H63" s="23">
        <v>0.08</v>
      </c>
      <c r="I63" s="24">
        <f t="shared" si="4"/>
        <v>265.36344792</v>
      </c>
    </row>
    <row r="64" spans="1:10" ht="15" customHeight="1" x14ac:dyDescent="0.25">
      <c r="A64" s="14">
        <v>7</v>
      </c>
      <c r="B64" s="102" t="s">
        <v>58</v>
      </c>
      <c r="C64" s="102"/>
      <c r="D64" s="102"/>
      <c r="E64" s="102"/>
      <c r="F64" s="102"/>
      <c r="G64" s="102"/>
      <c r="H64" s="23">
        <v>0.03</v>
      </c>
      <c r="I64" s="24">
        <f t="shared" si="4"/>
        <v>99.51129297</v>
      </c>
    </row>
    <row r="65" spans="1:10" ht="15" customHeight="1" x14ac:dyDescent="0.25">
      <c r="A65" s="14">
        <v>8</v>
      </c>
      <c r="B65" s="102" t="s">
        <v>59</v>
      </c>
      <c r="C65" s="102"/>
      <c r="D65" s="102"/>
      <c r="E65" s="102"/>
      <c r="F65" s="102"/>
      <c r="G65" s="102"/>
      <c r="H65" s="23">
        <v>6.0000000000000001E-3</v>
      </c>
      <c r="I65" s="24">
        <f t="shared" si="4"/>
        <v>19.902258593999999</v>
      </c>
    </row>
    <row r="66" spans="1:10" s="28" customFormat="1" ht="15" customHeight="1" x14ac:dyDescent="0.25">
      <c r="A66" s="117" t="s">
        <v>60</v>
      </c>
      <c r="B66" s="117"/>
      <c r="C66" s="117"/>
      <c r="D66" s="117"/>
      <c r="E66" s="117"/>
      <c r="F66" s="117"/>
      <c r="G66" s="117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33" t="s">
        <v>61</v>
      </c>
      <c r="B67" s="133"/>
      <c r="C67" s="133"/>
      <c r="D67" s="133"/>
      <c r="E67" s="133"/>
      <c r="F67" s="133"/>
      <c r="G67" s="133"/>
      <c r="H67" s="133"/>
      <c r="I67" s="133"/>
    </row>
    <row r="68" spans="1:10" ht="30.75" customHeight="1" x14ac:dyDescent="0.25">
      <c r="A68" s="136" t="s">
        <v>62</v>
      </c>
      <c r="B68" s="136"/>
      <c r="C68" s="136"/>
      <c r="D68" s="136"/>
      <c r="E68" s="136"/>
      <c r="F68" s="136"/>
      <c r="G68" s="136"/>
      <c r="H68" s="136"/>
      <c r="I68" s="136"/>
    </row>
    <row r="69" spans="1:10" ht="33.75" customHeight="1" x14ac:dyDescent="0.25">
      <c r="A69" s="22" t="s">
        <v>63</v>
      </c>
      <c r="B69" s="126" t="s">
        <v>64</v>
      </c>
      <c r="C69" s="126"/>
      <c r="D69" s="126"/>
      <c r="E69" s="126"/>
      <c r="F69" s="126"/>
      <c r="G69" s="126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02" t="s">
        <v>65</v>
      </c>
      <c r="C70" s="102"/>
      <c r="D70" s="102"/>
      <c r="E70" s="102"/>
      <c r="F70" s="102"/>
      <c r="G70" s="102"/>
      <c r="H70" s="23">
        <v>0.119314</v>
      </c>
      <c r="I70" s="24">
        <f t="shared" ref="I70:I77" si="5">$I$55*H70</f>
        <v>395.76968031408603</v>
      </c>
    </row>
    <row r="71" spans="1:10" ht="15" customHeight="1" x14ac:dyDescent="0.25">
      <c r="A71" s="14">
        <v>2</v>
      </c>
      <c r="B71" s="102" t="s">
        <v>66</v>
      </c>
      <c r="C71" s="102"/>
      <c r="D71" s="102"/>
      <c r="E71" s="102"/>
      <c r="F71" s="102"/>
      <c r="G71" s="102"/>
      <c r="H71" s="23">
        <v>2.0479000000000001E-2</v>
      </c>
      <c r="I71" s="24">
        <f t="shared" si="5"/>
        <v>67.929725624420996</v>
      </c>
    </row>
    <row r="72" spans="1:10" ht="15" customHeight="1" x14ac:dyDescent="0.25">
      <c r="A72" s="14">
        <v>3</v>
      </c>
      <c r="B72" s="102" t="s">
        <v>67</v>
      </c>
      <c r="C72" s="102"/>
      <c r="D72" s="102"/>
      <c r="E72" s="102"/>
      <c r="F72" s="102"/>
      <c r="G72" s="102"/>
      <c r="H72" s="23">
        <v>1.2123E-2</v>
      </c>
      <c r="I72" s="24">
        <f t="shared" si="5"/>
        <v>40.212513489176999</v>
      </c>
    </row>
    <row r="73" spans="1:10" ht="15" customHeight="1" x14ac:dyDescent="0.25">
      <c r="A73" s="14">
        <v>4</v>
      </c>
      <c r="B73" s="102" t="s">
        <v>68</v>
      </c>
      <c r="C73" s="102"/>
      <c r="D73" s="102"/>
      <c r="E73" s="102"/>
      <c r="F73" s="102"/>
      <c r="G73" s="102"/>
      <c r="H73" s="23">
        <v>1.1436E-2</v>
      </c>
      <c r="I73" s="24">
        <f t="shared" si="5"/>
        <v>37.933704880164001</v>
      </c>
    </row>
    <row r="74" spans="1:10" ht="15" customHeight="1" x14ac:dyDescent="0.25">
      <c r="A74" s="14">
        <v>5</v>
      </c>
      <c r="B74" s="102" t="s">
        <v>69</v>
      </c>
      <c r="C74" s="102"/>
      <c r="D74" s="102"/>
      <c r="E74" s="102"/>
      <c r="F74" s="102"/>
      <c r="G74" s="102"/>
      <c r="H74" s="23">
        <v>1.74E-4</v>
      </c>
      <c r="I74" s="24">
        <f t="shared" si="5"/>
        <v>0.57716549922600002</v>
      </c>
    </row>
    <row r="75" spans="1:10" ht="15" customHeight="1" x14ac:dyDescent="0.25">
      <c r="A75" s="14">
        <v>6</v>
      </c>
      <c r="B75" s="102" t="s">
        <v>70</v>
      </c>
      <c r="C75" s="102"/>
      <c r="D75" s="102"/>
      <c r="E75" s="102"/>
      <c r="F75" s="102"/>
      <c r="G75" s="102"/>
      <c r="H75" s="23">
        <v>4.4200000000000001E-4</v>
      </c>
      <c r="I75" s="24">
        <f t="shared" si="5"/>
        <v>1.4661330497580001</v>
      </c>
    </row>
    <row r="76" spans="1:10" ht="15" customHeight="1" x14ac:dyDescent="0.25">
      <c r="A76" s="14">
        <v>7</v>
      </c>
      <c r="B76" s="102" t="s">
        <v>71</v>
      </c>
      <c r="C76" s="102"/>
      <c r="D76" s="102"/>
      <c r="E76" s="102"/>
      <c r="F76" s="102"/>
      <c r="G76" s="102"/>
      <c r="H76" s="23">
        <v>1.85E-4</v>
      </c>
      <c r="I76" s="24">
        <f t="shared" si="5"/>
        <v>0.61365297331500002</v>
      </c>
    </row>
    <row r="77" spans="1:10" ht="15" customHeight="1" x14ac:dyDescent="0.25">
      <c r="A77" s="14">
        <v>8</v>
      </c>
      <c r="B77" s="102" t="s">
        <v>72</v>
      </c>
      <c r="C77" s="102"/>
      <c r="D77" s="102"/>
      <c r="E77" s="102"/>
      <c r="F77" s="102"/>
      <c r="G77" s="102"/>
      <c r="H77" s="23">
        <v>9.0789999999999996E-2</v>
      </c>
      <c r="I77" s="24">
        <f t="shared" si="5"/>
        <v>301.15434295821001</v>
      </c>
    </row>
    <row r="78" spans="1:10" s="28" customFormat="1" ht="15" customHeight="1" x14ac:dyDescent="0.25">
      <c r="A78" s="117" t="s">
        <v>73</v>
      </c>
      <c r="B78" s="117"/>
      <c r="C78" s="117"/>
      <c r="D78" s="117"/>
      <c r="E78" s="117"/>
      <c r="F78" s="117"/>
      <c r="G78" s="117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18" t="s">
        <v>75</v>
      </c>
      <c r="C79" s="118"/>
      <c r="D79" s="118"/>
      <c r="E79" s="118"/>
      <c r="F79" s="118"/>
      <c r="G79" s="118"/>
      <c r="H79" s="118"/>
      <c r="I79" s="118"/>
    </row>
    <row r="80" spans="1:10" ht="15" customHeight="1" x14ac:dyDescent="0.25">
      <c r="A80" s="29" t="s">
        <v>76</v>
      </c>
      <c r="B80" s="135" t="s">
        <v>77</v>
      </c>
      <c r="C80" s="135"/>
      <c r="D80" s="135"/>
      <c r="E80" s="135"/>
      <c r="F80" s="135"/>
      <c r="G80" s="135"/>
      <c r="H80" s="135"/>
      <c r="I80" s="135"/>
    </row>
    <row r="81" spans="1:11" ht="33.75" customHeight="1" x14ac:dyDescent="0.25">
      <c r="A81" s="22" t="s">
        <v>78</v>
      </c>
      <c r="B81" s="126" t="s">
        <v>79</v>
      </c>
      <c r="C81" s="126"/>
      <c r="D81" s="126"/>
      <c r="E81" s="126"/>
      <c r="F81" s="126"/>
      <c r="G81" s="126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02" t="s">
        <v>80</v>
      </c>
      <c r="C82" s="102"/>
      <c r="D82" s="102"/>
      <c r="E82" s="102"/>
      <c r="F82" s="102"/>
      <c r="G82" s="102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02" t="s">
        <v>81</v>
      </c>
      <c r="C83" s="102"/>
      <c r="D83" s="102"/>
      <c r="E83" s="102"/>
      <c r="F83" s="102"/>
      <c r="G83" s="102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02" t="s">
        <v>82</v>
      </c>
      <c r="C84" s="102"/>
      <c r="D84" s="102"/>
      <c r="E84" s="102"/>
      <c r="F84" s="102"/>
      <c r="G84" s="102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17" t="s">
        <v>83</v>
      </c>
      <c r="B85" s="117"/>
      <c r="C85" s="117"/>
      <c r="D85" s="117"/>
      <c r="E85" s="117"/>
      <c r="F85" s="117"/>
      <c r="G85" s="117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26" t="s">
        <v>85</v>
      </c>
      <c r="C87" s="126"/>
      <c r="D87" s="126"/>
      <c r="E87" s="126"/>
      <c r="F87" s="126"/>
      <c r="G87" s="126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02" t="s">
        <v>86</v>
      </c>
      <c r="C88" s="102"/>
      <c r="D88" s="102"/>
      <c r="E88" s="102"/>
      <c r="F88" s="102"/>
      <c r="G88" s="102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17" t="s">
        <v>87</v>
      </c>
      <c r="B89" s="117"/>
      <c r="C89" s="117"/>
      <c r="D89" s="117"/>
      <c r="E89" s="117"/>
      <c r="F89" s="117"/>
      <c r="G89" s="117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4" t="s">
        <v>207</v>
      </c>
      <c r="B91" s="134"/>
      <c r="C91" s="134"/>
      <c r="D91" s="134"/>
      <c r="E91" s="134"/>
      <c r="F91" s="134"/>
      <c r="G91" s="134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26" t="s">
        <v>89</v>
      </c>
      <c r="C93" s="126"/>
      <c r="D93" s="126"/>
      <c r="E93" s="126"/>
      <c r="F93" s="126"/>
      <c r="G93" s="126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02" t="s">
        <v>24</v>
      </c>
      <c r="C94" s="102"/>
      <c r="D94" s="102"/>
      <c r="E94" s="102"/>
      <c r="F94" s="102"/>
      <c r="G94" s="102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02" t="s">
        <v>25</v>
      </c>
      <c r="C95" s="102"/>
      <c r="D95" s="102"/>
      <c r="E95" s="102"/>
      <c r="F95" s="102"/>
      <c r="G95" s="102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02" t="s">
        <v>90</v>
      </c>
      <c r="C96" s="102"/>
      <c r="D96" s="102"/>
      <c r="E96" s="102"/>
      <c r="F96" s="102"/>
      <c r="G96" s="102"/>
      <c r="H96" s="23">
        <f>I96/$I$55</f>
        <v>7.1376823554501548E-3</v>
      </c>
      <c r="I96" s="24">
        <f>I103</f>
        <v>23.676000000000002</v>
      </c>
    </row>
    <row r="97" spans="1:10" ht="15" customHeight="1" x14ac:dyDescent="0.25">
      <c r="A97" s="14">
        <v>4</v>
      </c>
      <c r="B97" s="102" t="s">
        <v>91</v>
      </c>
      <c r="C97" s="102"/>
      <c r="D97" s="102"/>
      <c r="E97" s="102"/>
      <c r="F97" s="102"/>
      <c r="G97" s="102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02" t="s">
        <v>92</v>
      </c>
      <c r="C98" s="102"/>
      <c r="D98" s="102"/>
      <c r="E98" s="102"/>
      <c r="F98" s="102"/>
      <c r="G98" s="102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17" t="s">
        <v>93</v>
      </c>
      <c r="B99" s="117"/>
      <c r="C99" s="117"/>
      <c r="D99" s="117"/>
      <c r="E99" s="117"/>
      <c r="F99" s="117"/>
      <c r="G99" s="117"/>
      <c r="H99" s="25">
        <f>SUM(H94:H98)</f>
        <v>0.18058282094091055</v>
      </c>
      <c r="I99" s="26">
        <f>SUM(I94:I98)</f>
        <v>599.00099999999998</v>
      </c>
      <c r="J99" s="34"/>
    </row>
    <row r="100" spans="1:10" ht="5.25" customHeight="1" x14ac:dyDescent="0.25">
      <c r="A100" s="29"/>
      <c r="B100" s="133"/>
      <c r="C100" s="133"/>
      <c r="D100" s="133"/>
      <c r="E100" s="133"/>
      <c r="F100" s="133"/>
      <c r="G100" s="133"/>
      <c r="H100" s="35"/>
      <c r="I100" s="36"/>
    </row>
    <row r="101" spans="1:10" ht="15" customHeight="1" x14ac:dyDescent="0.25">
      <c r="A101" s="119" t="s">
        <v>96</v>
      </c>
      <c r="B101" s="119"/>
      <c r="C101" s="119"/>
      <c r="D101" s="119"/>
      <c r="E101" s="119"/>
      <c r="F101" s="119"/>
      <c r="G101" s="119"/>
      <c r="H101" s="119"/>
      <c r="I101" s="119"/>
    </row>
    <row r="102" spans="1:10" ht="24" customHeight="1" x14ac:dyDescent="0.25">
      <c r="A102" s="131" t="s">
        <v>97</v>
      </c>
      <c r="B102" s="131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30">
        <f>IF(I14="Não aplicável",0,I14)</f>
        <v>5</v>
      </c>
      <c r="B103" s="130"/>
      <c r="C103" s="14">
        <f>IF(I15="Não aplicável",0,I15)</f>
        <v>15</v>
      </c>
      <c r="D103" s="14">
        <v>2</v>
      </c>
      <c r="E103" s="37">
        <f>A103*C103*D103</f>
        <v>150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23.676000000000002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19" t="s">
        <v>105</v>
      </c>
      <c r="B105" s="119"/>
      <c r="C105" s="119"/>
      <c r="D105" s="119"/>
      <c r="E105" s="119"/>
      <c r="F105" s="119"/>
      <c r="G105" s="119"/>
      <c r="H105" s="119"/>
      <c r="I105" s="119"/>
    </row>
    <row r="106" spans="1:10" ht="24" customHeight="1" x14ac:dyDescent="0.25">
      <c r="A106" s="131" t="s">
        <v>97</v>
      </c>
      <c r="B106" s="131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32">
        <f>IF(I20="Não aplicável",0,I20)</f>
        <v>0</v>
      </c>
      <c r="B107" s="132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19" t="s">
        <v>107</v>
      </c>
      <c r="B109" s="119"/>
      <c r="C109" s="119"/>
      <c r="D109" s="119"/>
      <c r="E109" s="119"/>
      <c r="F109" s="119"/>
      <c r="G109" s="119"/>
      <c r="H109" s="119"/>
      <c r="I109" s="119"/>
    </row>
    <row r="110" spans="1:10" ht="23.25" customHeight="1" x14ac:dyDescent="0.25">
      <c r="A110" s="131" t="s">
        <v>97</v>
      </c>
      <c r="B110" s="131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32">
        <f>IF(I17="Não aplicável",0,I17)</f>
        <v>30</v>
      </c>
      <c r="B111" s="132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00" t="s">
        <v>108</v>
      </c>
      <c r="B113" s="100"/>
      <c r="C113" s="100"/>
      <c r="D113" s="100"/>
      <c r="E113" s="100"/>
      <c r="F113" s="100"/>
      <c r="G113" s="100"/>
      <c r="H113" s="47">
        <f>H55+H91+H99</f>
        <v>1.9685048449409108</v>
      </c>
      <c r="I113" s="48">
        <f>I55+I91+I99</f>
        <v>6529.6154112593122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01" t="s">
        <v>109</v>
      </c>
      <c r="B115" s="101"/>
      <c r="C115" s="101"/>
      <c r="D115" s="101"/>
      <c r="E115" s="101"/>
      <c r="F115" s="101"/>
      <c r="G115" s="101"/>
      <c r="H115" s="101"/>
      <c r="I115" s="101"/>
    </row>
    <row r="116" spans="1:12" ht="33.75" customHeight="1" x14ac:dyDescent="0.25">
      <c r="A116" s="22" t="s">
        <v>36</v>
      </c>
      <c r="B116" s="126" t="s">
        <v>110</v>
      </c>
      <c r="C116" s="126"/>
      <c r="D116" s="126"/>
      <c r="E116" s="126"/>
      <c r="F116" s="126"/>
      <c r="G116" s="126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02" t="s">
        <v>111</v>
      </c>
      <c r="C117" s="102"/>
      <c r="D117" s="102"/>
      <c r="E117" s="102"/>
      <c r="F117" s="102"/>
      <c r="G117" s="102"/>
      <c r="H117" s="23">
        <f t="shared" ref="H117:H122" si="6">I117/$I$128</f>
        <v>0</v>
      </c>
      <c r="I117" s="24">
        <v>0</v>
      </c>
    </row>
    <row r="118" spans="1:12" ht="15" customHeight="1" x14ac:dyDescent="0.25">
      <c r="A118" s="14">
        <v>2</v>
      </c>
      <c r="B118" s="129" t="s">
        <v>112</v>
      </c>
      <c r="C118" s="129"/>
      <c r="D118" s="129"/>
      <c r="E118" s="129"/>
      <c r="F118" s="129"/>
      <c r="G118" s="129"/>
      <c r="H118" s="23">
        <f t="shared" si="6"/>
        <v>0.1</v>
      </c>
      <c r="I118" s="24">
        <f>IF(F126=10%,G126,0)</f>
        <v>650.59394112593134</v>
      </c>
    </row>
    <row r="119" spans="1:12" ht="15" customHeight="1" x14ac:dyDescent="0.25">
      <c r="A119" s="14">
        <v>3</v>
      </c>
      <c r="B119" s="102" t="s">
        <v>113</v>
      </c>
      <c r="C119" s="102"/>
      <c r="D119" s="102"/>
      <c r="E119" s="102"/>
      <c r="F119" s="102"/>
      <c r="G119" s="102"/>
      <c r="H119" s="23">
        <f t="shared" si="6"/>
        <v>0</v>
      </c>
      <c r="I119" s="24">
        <v>0</v>
      </c>
    </row>
    <row r="120" spans="1:12" ht="15" customHeight="1" x14ac:dyDescent="0.25">
      <c r="A120" s="14">
        <v>4</v>
      </c>
      <c r="B120" s="129" t="s">
        <v>114</v>
      </c>
      <c r="C120" s="129"/>
      <c r="D120" s="129"/>
      <c r="E120" s="129"/>
      <c r="F120" s="129"/>
      <c r="G120" s="129"/>
      <c r="H120" s="23">
        <f t="shared" si="6"/>
        <v>0</v>
      </c>
      <c r="I120" s="24">
        <f>IF(F126=20%,G126,0)</f>
        <v>0</v>
      </c>
    </row>
    <row r="121" spans="1:12" ht="15" customHeight="1" x14ac:dyDescent="0.25">
      <c r="A121" s="14">
        <v>5</v>
      </c>
      <c r="B121" s="102" t="s">
        <v>115</v>
      </c>
      <c r="C121" s="102"/>
      <c r="D121" s="102"/>
      <c r="E121" s="102"/>
      <c r="F121" s="102"/>
      <c r="G121" s="102"/>
      <c r="H121" s="23">
        <f t="shared" si="6"/>
        <v>0</v>
      </c>
      <c r="I121" s="24">
        <v>0</v>
      </c>
    </row>
    <row r="122" spans="1:12" ht="15" customHeight="1" x14ac:dyDescent="0.25">
      <c r="A122" s="14">
        <v>6</v>
      </c>
      <c r="B122" s="102" t="s">
        <v>116</v>
      </c>
      <c r="C122" s="102"/>
      <c r="D122" s="102"/>
      <c r="E122" s="102"/>
      <c r="F122" s="102"/>
      <c r="G122" s="102"/>
      <c r="H122" s="23">
        <f t="shared" si="6"/>
        <v>0</v>
      </c>
      <c r="I122" s="24">
        <v>0</v>
      </c>
    </row>
    <row r="123" spans="1:12" ht="15" customHeight="1" x14ac:dyDescent="0.25">
      <c r="A123" s="117" t="s">
        <v>117</v>
      </c>
      <c r="B123" s="117"/>
      <c r="C123" s="117"/>
      <c r="D123" s="117"/>
      <c r="E123" s="117"/>
      <c r="F123" s="117"/>
      <c r="G123" s="117"/>
      <c r="H123" s="25">
        <f>H117+H118+H119+H120+H121+H122</f>
        <v>0.1</v>
      </c>
      <c r="I123" s="54">
        <f>SUM(I117:I122)</f>
        <v>650.59394112593134</v>
      </c>
      <c r="J123" s="34"/>
    </row>
    <row r="124" spans="1:12" ht="30" customHeight="1" x14ac:dyDescent="0.25">
      <c r="B124" s="118" t="s">
        <v>118</v>
      </c>
      <c r="C124" s="118"/>
      <c r="D124" s="118"/>
      <c r="E124" s="118"/>
      <c r="F124" s="118"/>
      <c r="G124" s="118"/>
      <c r="H124" s="118"/>
      <c r="I124" s="118"/>
    </row>
    <row r="125" spans="1:12" ht="5.25" customHeight="1" x14ac:dyDescent="0.25"/>
    <row r="126" spans="1:12" ht="48.75" customHeight="1" x14ac:dyDescent="0.25">
      <c r="A126" s="127" t="s">
        <v>119</v>
      </c>
      <c r="B126" s="127"/>
      <c r="C126" s="127"/>
      <c r="D126" s="127"/>
      <c r="E126" s="127"/>
      <c r="F126" s="55">
        <f>I29</f>
        <v>0.1</v>
      </c>
      <c r="G126" s="56">
        <f>I128*F126</f>
        <v>650.59394112593134</v>
      </c>
      <c r="H126" s="57" t="s">
        <v>120</v>
      </c>
      <c r="I126" s="58">
        <f>I96</f>
        <v>23.676000000000002</v>
      </c>
    </row>
    <row r="127" spans="1:12" s="61" customFormat="1" ht="16.5" customHeight="1" x14ac:dyDescent="0.25">
      <c r="A127" s="124" t="s">
        <v>121</v>
      </c>
      <c r="B127" s="124"/>
      <c r="C127" s="57" t="s">
        <v>122</v>
      </c>
      <c r="D127" s="57" t="s">
        <v>123</v>
      </c>
      <c r="E127" s="57" t="s">
        <v>124</v>
      </c>
      <c r="F127" s="57" t="s">
        <v>125</v>
      </c>
      <c r="G127" s="57" t="s">
        <v>126</v>
      </c>
      <c r="H127" s="57" t="s">
        <v>127</v>
      </c>
      <c r="I127" s="59" t="s">
        <v>128</v>
      </c>
      <c r="J127" s="60"/>
    </row>
    <row r="128" spans="1:12" ht="16.5" customHeight="1" x14ac:dyDescent="0.25">
      <c r="A128" s="125">
        <f>I55</f>
        <v>3317.043099</v>
      </c>
      <c r="B128" s="125"/>
      <c r="C128" s="62">
        <f>I66</f>
        <v>1220.6718604319997</v>
      </c>
      <c r="D128" s="62">
        <f>I78</f>
        <v>845.65691878835707</v>
      </c>
      <c r="E128" s="62">
        <f>I85</f>
        <v>236.04078692484001</v>
      </c>
      <c r="F128" s="62">
        <f>I89</f>
        <v>311.20174611411545</v>
      </c>
      <c r="G128" s="62">
        <f>I99</f>
        <v>599.00099999999998</v>
      </c>
      <c r="H128" s="62">
        <f>A128+C128+D128+E128+F128+G128</f>
        <v>6529.6154112593131</v>
      </c>
      <c r="I128" s="62">
        <f>H128-I126</f>
        <v>6505.9394112593127</v>
      </c>
      <c r="J128" s="34"/>
    </row>
    <row r="129" spans="1:12" ht="4.5" customHeight="1" x14ac:dyDescent="0.25">
      <c r="A129" s="29"/>
      <c r="B129" s="128"/>
      <c r="C129" s="128"/>
      <c r="D129" s="128"/>
      <c r="E129" s="128"/>
      <c r="F129" s="128"/>
      <c r="G129" s="128"/>
      <c r="H129" s="128"/>
      <c r="I129" s="128"/>
    </row>
    <row r="130" spans="1:12" ht="33.75" customHeight="1" x14ac:dyDescent="0.25">
      <c r="A130" s="22" t="s">
        <v>50</v>
      </c>
      <c r="B130" s="126" t="s">
        <v>129</v>
      </c>
      <c r="C130" s="126"/>
      <c r="D130" s="126"/>
      <c r="E130" s="126"/>
      <c r="F130" s="126"/>
      <c r="G130" s="126"/>
      <c r="H130" s="22" t="s">
        <v>38</v>
      </c>
      <c r="I130" s="22" t="s">
        <v>39</v>
      </c>
    </row>
    <row r="131" spans="1:12" ht="15" customHeight="1" x14ac:dyDescent="0.25">
      <c r="A131" s="14">
        <v>1</v>
      </c>
      <c r="B131" s="102" t="s">
        <v>130</v>
      </c>
      <c r="C131" s="102"/>
      <c r="D131" s="102"/>
      <c r="E131" s="102"/>
      <c r="F131" s="102"/>
      <c r="G131" s="102"/>
      <c r="H131" s="23">
        <f>I131/$I$141</f>
        <v>1.5370570440133203E-2</v>
      </c>
      <c r="I131" s="24">
        <v>100</v>
      </c>
    </row>
    <row r="132" spans="1:12" ht="15" customHeight="1" x14ac:dyDescent="0.25">
      <c r="A132" s="14">
        <v>2</v>
      </c>
      <c r="B132" s="102" t="s">
        <v>131</v>
      </c>
      <c r="C132" s="102"/>
      <c r="D132" s="102"/>
      <c r="E132" s="102"/>
      <c r="F132" s="102"/>
      <c r="G132" s="102"/>
      <c r="H132" s="23">
        <f>I132/$I$141</f>
        <v>7.6852852200666013E-3</v>
      </c>
      <c r="I132" s="24">
        <v>50</v>
      </c>
    </row>
    <row r="133" spans="1:12" ht="33" customHeight="1" x14ac:dyDescent="0.25">
      <c r="A133" s="117" t="s">
        <v>198</v>
      </c>
      <c r="B133" s="117"/>
      <c r="C133" s="117"/>
      <c r="D133" s="117"/>
      <c r="E133" s="117"/>
      <c r="F133" s="117"/>
      <c r="G133" s="117"/>
      <c r="H133" s="25">
        <f>H131+H132</f>
        <v>2.3055855660199805E-2</v>
      </c>
      <c r="I133" s="26">
        <f>SUM(I131:I132)</f>
        <v>150</v>
      </c>
    </row>
    <row r="134" spans="1:12" ht="4.5" customHeight="1" x14ac:dyDescent="0.25"/>
    <row r="135" spans="1:12" ht="33.75" customHeight="1" x14ac:dyDescent="0.25">
      <c r="A135" s="22" t="s">
        <v>63</v>
      </c>
      <c r="B135" s="126" t="s">
        <v>132</v>
      </c>
      <c r="C135" s="126"/>
      <c r="D135" s="126"/>
      <c r="E135" s="126"/>
      <c r="F135" s="126"/>
      <c r="G135" s="126"/>
      <c r="H135" s="22" t="s">
        <v>38</v>
      </c>
      <c r="I135" s="22" t="s">
        <v>39</v>
      </c>
    </row>
    <row r="136" spans="1:12" ht="15" customHeight="1" x14ac:dyDescent="0.25">
      <c r="A136" s="14">
        <v>1</v>
      </c>
      <c r="B136" s="102" t="s">
        <v>132</v>
      </c>
      <c r="C136" s="102"/>
      <c r="D136" s="102"/>
      <c r="E136" s="102"/>
      <c r="F136" s="102"/>
      <c r="G136" s="102"/>
      <c r="H136" s="23">
        <f>I136/I141</f>
        <v>0.1569441443398002</v>
      </c>
      <c r="I136" s="24">
        <f>G139-I133</f>
        <v>1021.0690940266763</v>
      </c>
    </row>
    <row r="137" spans="1:12" ht="34.15" customHeight="1" x14ac:dyDescent="0.25">
      <c r="A137" s="117" t="s">
        <v>197</v>
      </c>
      <c r="B137" s="117"/>
      <c r="C137" s="117"/>
      <c r="D137" s="117"/>
      <c r="E137" s="117"/>
      <c r="F137" s="117"/>
      <c r="G137" s="117"/>
      <c r="H137" s="25">
        <f>H136</f>
        <v>0.1569441443398002</v>
      </c>
      <c r="I137" s="26">
        <f>I136</f>
        <v>1021.0690940266763</v>
      </c>
      <c r="J137" s="34"/>
      <c r="K137" s="34"/>
      <c r="L137" s="2"/>
    </row>
    <row r="138" spans="1:12" ht="4.5" customHeight="1" x14ac:dyDescent="0.25">
      <c r="A138" s="28"/>
      <c r="B138" s="28"/>
      <c r="C138" s="28"/>
      <c r="D138" s="28"/>
      <c r="E138" s="28"/>
      <c r="F138" s="28"/>
      <c r="G138" s="28"/>
      <c r="H138" s="35"/>
      <c r="I138" s="36"/>
    </row>
    <row r="139" spans="1:12" ht="39" customHeight="1" x14ac:dyDescent="0.25">
      <c r="A139" s="123" t="s">
        <v>133</v>
      </c>
      <c r="B139" s="123"/>
      <c r="C139" s="123"/>
      <c r="D139" s="123"/>
      <c r="E139" s="123"/>
      <c r="F139" s="55">
        <v>0.18</v>
      </c>
      <c r="G139" s="56">
        <f>I141*F139</f>
        <v>1171.0690940266763</v>
      </c>
      <c r="H139" s="57" t="s">
        <v>120</v>
      </c>
      <c r="I139" s="58">
        <f>I96</f>
        <v>23.676000000000002</v>
      </c>
      <c r="L139" s="2"/>
    </row>
    <row r="140" spans="1:12" s="61" customFormat="1" ht="16.5" customHeight="1" x14ac:dyDescent="0.25">
      <c r="A140" s="124" t="s">
        <v>121</v>
      </c>
      <c r="B140" s="124"/>
      <c r="C140" s="57" t="s">
        <v>122</v>
      </c>
      <c r="D140" s="57" t="s">
        <v>123</v>
      </c>
      <c r="E140" s="57" t="s">
        <v>124</v>
      </c>
      <c r="F140" s="57" t="s">
        <v>125</v>
      </c>
      <c r="G140" s="57" t="s">
        <v>126</v>
      </c>
      <c r="H140" s="57" t="s">
        <v>127</v>
      </c>
      <c r="I140" s="59" t="s">
        <v>128</v>
      </c>
      <c r="J140" s="60"/>
      <c r="L140" s="60"/>
    </row>
    <row r="141" spans="1:12" ht="16.5" customHeight="1" x14ac:dyDescent="0.25">
      <c r="A141" s="125">
        <f>I55</f>
        <v>3317.043099</v>
      </c>
      <c r="B141" s="125"/>
      <c r="C141" s="62">
        <f>I66</f>
        <v>1220.6718604319997</v>
      </c>
      <c r="D141" s="62">
        <f>I78</f>
        <v>845.65691878835707</v>
      </c>
      <c r="E141" s="62">
        <f>I85</f>
        <v>236.04078692484001</v>
      </c>
      <c r="F141" s="62">
        <f>I89</f>
        <v>311.20174611411545</v>
      </c>
      <c r="G141" s="62">
        <f>I99</f>
        <v>599.00099999999998</v>
      </c>
      <c r="H141" s="62">
        <f>A141+C141+D141+E141+F141+G141</f>
        <v>6529.6154112593131</v>
      </c>
      <c r="I141" s="62">
        <f>H141-I139</f>
        <v>6505.9394112593127</v>
      </c>
      <c r="J141" s="34"/>
      <c r="L141" s="2"/>
    </row>
    <row r="142" spans="1:12" ht="4.5" customHeight="1" x14ac:dyDescent="0.25"/>
    <row r="143" spans="1:12" ht="12" customHeight="1" x14ac:dyDescent="0.25">
      <c r="A143" s="100" t="s">
        <v>134</v>
      </c>
      <c r="B143" s="100"/>
      <c r="C143" s="100"/>
      <c r="D143" s="100"/>
      <c r="E143" s="100"/>
      <c r="F143" s="100"/>
      <c r="G143" s="100"/>
      <c r="H143" s="47">
        <f>H123+H133+H137</f>
        <v>0.28000000000000003</v>
      </c>
      <c r="I143" s="48">
        <f>I123+I133+I137</f>
        <v>1821.6630351526078</v>
      </c>
    </row>
    <row r="144" spans="1:12" ht="4.5" customHeight="1" x14ac:dyDescent="0.25"/>
    <row r="145" spans="1:10" ht="11.25" customHeight="1" x14ac:dyDescent="0.25">
      <c r="A145" s="101" t="s">
        <v>135</v>
      </c>
      <c r="B145" s="101"/>
      <c r="C145" s="101"/>
      <c r="D145" s="101"/>
      <c r="E145" s="101"/>
      <c r="F145" s="101"/>
      <c r="G145" s="101"/>
      <c r="H145" s="101"/>
      <c r="I145" s="101"/>
    </row>
    <row r="146" spans="1:10" ht="33.75" customHeight="1" x14ac:dyDescent="0.25">
      <c r="A146" s="22" t="s">
        <v>36</v>
      </c>
      <c r="B146" s="126" t="s">
        <v>136</v>
      </c>
      <c r="C146" s="126"/>
      <c r="D146" s="126"/>
      <c r="E146" s="126"/>
      <c r="F146" s="126"/>
      <c r="G146" s="126"/>
      <c r="H146" s="22" t="s">
        <v>38</v>
      </c>
      <c r="I146" s="22" t="s">
        <v>39</v>
      </c>
    </row>
    <row r="147" spans="1:10" ht="15" customHeight="1" x14ac:dyDescent="0.25">
      <c r="A147" s="14">
        <v>1</v>
      </c>
      <c r="B147" s="102" t="s">
        <v>137</v>
      </c>
      <c r="C147" s="102"/>
      <c r="D147" s="102"/>
      <c r="E147" s="102"/>
      <c r="F147" s="102"/>
      <c r="G147" s="102"/>
      <c r="H147" s="23">
        <f>I147/$I$113</f>
        <v>8.8581787825734674E-3</v>
      </c>
      <c r="I147" s="24">
        <f>($D$157/$E$159)*H157</f>
        <v>57.840500694381966</v>
      </c>
    </row>
    <row r="148" spans="1:10" ht="15" customHeight="1" x14ac:dyDescent="0.25">
      <c r="A148" s="14">
        <v>2</v>
      </c>
      <c r="B148" s="102" t="s">
        <v>138</v>
      </c>
      <c r="C148" s="102"/>
      <c r="D148" s="102"/>
      <c r="E148" s="102"/>
      <c r="F148" s="102"/>
      <c r="G148" s="102"/>
      <c r="H148" s="23">
        <f>I148/$I$113</f>
        <v>4.0883902073416002E-2</v>
      </c>
      <c r="I148" s="24">
        <f>($D$157/$E$159)*H158</f>
        <v>266.95615705099368</v>
      </c>
    </row>
    <row r="149" spans="1:10" ht="15" customHeight="1" x14ac:dyDescent="0.25">
      <c r="A149" s="14">
        <v>3</v>
      </c>
      <c r="B149" s="102" t="s">
        <v>14</v>
      </c>
      <c r="C149" s="102"/>
      <c r="D149" s="102"/>
      <c r="E149" s="102"/>
      <c r="F149" s="102"/>
      <c r="G149" s="102"/>
      <c r="H149" s="23">
        <f>I149/$I$113</f>
        <v>3.4069918394513343E-2</v>
      </c>
      <c r="I149" s="24">
        <f>($D$157/$E$159)*H159</f>
        <v>222.46346420916143</v>
      </c>
    </row>
    <row r="150" spans="1:10" ht="15" customHeight="1" x14ac:dyDescent="0.25">
      <c r="A150" s="14">
        <v>4</v>
      </c>
      <c r="B150" s="102" t="s">
        <v>139</v>
      </c>
      <c r="C150" s="102"/>
      <c r="D150" s="102"/>
      <c r="E150" s="102"/>
      <c r="F150" s="102"/>
      <c r="G150" s="102"/>
      <c r="H150" s="23">
        <f>I150/$I$113</f>
        <v>0</v>
      </c>
      <c r="I150" s="24">
        <f>($D$157/$E$159)*H160</f>
        <v>0</v>
      </c>
    </row>
    <row r="151" spans="1:10" ht="15" customHeight="1" x14ac:dyDescent="0.25">
      <c r="A151" s="14">
        <v>5</v>
      </c>
      <c r="B151" s="102" t="s">
        <v>140</v>
      </c>
      <c r="C151" s="102"/>
      <c r="D151" s="102"/>
      <c r="E151" s="102"/>
      <c r="F151" s="102"/>
      <c r="G151" s="102"/>
      <c r="H151" s="23">
        <f>I151/$I$113</f>
        <v>0</v>
      </c>
      <c r="I151" s="24">
        <f>($D$157/$E$159)*H161</f>
        <v>0</v>
      </c>
    </row>
    <row r="152" spans="1:10" ht="15" customHeight="1" x14ac:dyDescent="0.25">
      <c r="A152" s="117" t="s">
        <v>141</v>
      </c>
      <c r="B152" s="117"/>
      <c r="C152" s="117"/>
      <c r="D152" s="117"/>
      <c r="E152" s="117"/>
      <c r="F152" s="117"/>
      <c r="G152" s="117"/>
      <c r="H152" s="25">
        <f>H147+H148+H149+H150+H151</f>
        <v>8.3811999250502811E-2</v>
      </c>
      <c r="I152" s="26">
        <f>SUM(I147:I151)</f>
        <v>547.260121954537</v>
      </c>
    </row>
    <row r="153" spans="1:10" ht="11.25" customHeight="1" x14ac:dyDescent="0.25">
      <c r="A153" s="29" t="s">
        <v>142</v>
      </c>
      <c r="B153" s="118" t="s">
        <v>143</v>
      </c>
      <c r="C153" s="118"/>
      <c r="D153" s="118"/>
      <c r="E153" s="118"/>
      <c r="F153" s="118"/>
      <c r="G153" s="118"/>
      <c r="H153" s="118"/>
      <c r="I153" s="118"/>
    </row>
    <row r="154" spans="1:10" ht="20.25" customHeight="1" x14ac:dyDescent="0.25">
      <c r="A154" s="29" t="s">
        <v>144</v>
      </c>
      <c r="B154" s="111" t="s">
        <v>145</v>
      </c>
      <c r="C154" s="111"/>
      <c r="D154" s="111"/>
      <c r="E154" s="111"/>
      <c r="F154" s="111"/>
      <c r="G154" s="111"/>
      <c r="H154" s="111"/>
      <c r="I154" s="111"/>
    </row>
    <row r="155" spans="1:10" ht="13.5" customHeight="1" x14ac:dyDescent="0.25">
      <c r="A155" s="119" t="s">
        <v>146</v>
      </c>
      <c r="B155" s="119"/>
      <c r="C155" s="119"/>
      <c r="D155" s="119"/>
      <c r="E155" s="119"/>
      <c r="F155" s="119"/>
      <c r="G155" s="119"/>
      <c r="H155" s="119"/>
      <c r="I155" s="119"/>
    </row>
    <row r="156" spans="1:10" ht="13.5" customHeight="1" x14ac:dyDescent="0.25">
      <c r="A156" s="120" t="s">
        <v>147</v>
      </c>
      <c r="B156" s="120"/>
      <c r="C156" s="3" t="s">
        <v>148</v>
      </c>
      <c r="D156" s="121" t="s">
        <v>149</v>
      </c>
      <c r="E156" s="121"/>
      <c r="F156" s="3" t="s">
        <v>150</v>
      </c>
      <c r="G156" s="3" t="s">
        <v>151</v>
      </c>
      <c r="H156" s="122" t="s">
        <v>152</v>
      </c>
      <c r="I156" s="122"/>
    </row>
    <row r="157" spans="1:10" ht="13.5" customHeight="1" x14ac:dyDescent="0.25">
      <c r="A157" s="114">
        <f>I113</f>
        <v>6529.6154112593122</v>
      </c>
      <c r="B157" s="114"/>
      <c r="C157" s="24">
        <f>I143</f>
        <v>1821.6630351526078</v>
      </c>
      <c r="D157" s="115">
        <f>A157+C157</f>
        <v>8351.2784464119195</v>
      </c>
      <c r="E157" s="115"/>
      <c r="F157" s="14" t="s">
        <v>137</v>
      </c>
      <c r="G157" s="43">
        <v>1.6500000000000001E-2</v>
      </c>
      <c r="H157" s="108">
        <v>6.4999999999999997E-3</v>
      </c>
      <c r="I157" s="108"/>
      <c r="J157" s="34"/>
    </row>
    <row r="158" spans="1:10" ht="13.5" customHeight="1" x14ac:dyDescent="0.25">
      <c r="A158" s="158" t="s">
        <v>153</v>
      </c>
      <c r="B158" s="158"/>
      <c r="C158" s="14">
        <v>1</v>
      </c>
      <c r="D158" s="63">
        <f>G162/1</f>
        <v>0.11749999999999999</v>
      </c>
      <c r="E158" s="64">
        <f>C158-D158</f>
        <v>0.88250000000000006</v>
      </c>
      <c r="F158" s="14" t="s">
        <v>138</v>
      </c>
      <c r="G158" s="43">
        <v>7.5999999999999998E-2</v>
      </c>
      <c r="H158" s="108">
        <v>0.03</v>
      </c>
      <c r="I158" s="108"/>
    </row>
    <row r="159" spans="1:10" ht="13.5" customHeight="1" x14ac:dyDescent="0.25">
      <c r="A159" s="116" t="s">
        <v>154</v>
      </c>
      <c r="B159" s="116"/>
      <c r="C159" s="14">
        <v>1</v>
      </c>
      <c r="D159" s="63">
        <f>H162</f>
        <v>6.1499999999999999E-2</v>
      </c>
      <c r="E159" s="65">
        <f>C159-D159</f>
        <v>0.9385</v>
      </c>
      <c r="F159" s="14" t="s">
        <v>14</v>
      </c>
      <c r="G159" s="43">
        <f>I11</f>
        <v>2.5000000000000001E-2</v>
      </c>
      <c r="H159" s="108">
        <f>I11</f>
        <v>2.5000000000000001E-2</v>
      </c>
      <c r="I159" s="108"/>
    </row>
    <row r="160" spans="1:10" ht="13.5" customHeight="1" x14ac:dyDescent="0.25">
      <c r="A160" s="116" t="s">
        <v>155</v>
      </c>
      <c r="B160" s="116"/>
      <c r="C160" s="14">
        <v>1</v>
      </c>
      <c r="D160" s="66">
        <v>0.09</v>
      </c>
      <c r="E160" s="67">
        <f>C160-D160</f>
        <v>0.91</v>
      </c>
      <c r="F160" s="14" t="s">
        <v>156</v>
      </c>
      <c r="G160" s="43">
        <v>0</v>
      </c>
      <c r="H160" s="108">
        <v>0</v>
      </c>
      <c r="I160" s="108"/>
    </row>
    <row r="161" spans="1:10" ht="13.5" customHeight="1" x14ac:dyDescent="0.25">
      <c r="A161" s="156" t="s">
        <v>157</v>
      </c>
      <c r="B161" s="156" t="s">
        <v>158</v>
      </c>
      <c r="C161" s="156"/>
      <c r="D161" s="156"/>
      <c r="E161" s="156"/>
      <c r="F161" s="12" t="s">
        <v>159</v>
      </c>
      <c r="G161" s="43">
        <v>0</v>
      </c>
      <c r="H161" s="108">
        <v>0</v>
      </c>
      <c r="I161" s="108"/>
    </row>
    <row r="162" spans="1:10" ht="18" customHeight="1" x14ac:dyDescent="0.25">
      <c r="A162" s="156"/>
      <c r="B162" s="156"/>
      <c r="C162" s="156"/>
      <c r="D162" s="156"/>
      <c r="E162" s="156"/>
      <c r="F162" s="3" t="s">
        <v>160</v>
      </c>
      <c r="G162" s="68">
        <f>SUM(G157:G161)</f>
        <v>0.11749999999999999</v>
      </c>
      <c r="H162" s="109">
        <f>SUM(H157:I161)</f>
        <v>6.1499999999999999E-2</v>
      </c>
      <c r="I162" s="109"/>
    </row>
    <row r="163" spans="1:10" ht="59.25" customHeight="1" x14ac:dyDescent="0.25">
      <c r="A163" s="157" t="s">
        <v>161</v>
      </c>
      <c r="B163" s="157"/>
      <c r="C163" s="157"/>
      <c r="D163" s="157"/>
      <c r="E163" s="157"/>
      <c r="F163" s="157"/>
      <c r="G163" s="157"/>
      <c r="H163" s="157"/>
      <c r="I163" s="157"/>
    </row>
    <row r="164" spans="1:10" ht="13.5" customHeight="1" x14ac:dyDescent="0.25">
      <c r="A164" s="29" t="s">
        <v>162</v>
      </c>
      <c r="B164" s="111" t="s">
        <v>163</v>
      </c>
      <c r="C164" s="111"/>
      <c r="D164" s="111"/>
      <c r="E164" s="111"/>
      <c r="F164" s="111"/>
      <c r="G164" s="111"/>
      <c r="H164" s="111"/>
      <c r="I164" s="111"/>
    </row>
    <row r="165" spans="1:10" ht="4.5" customHeight="1" x14ac:dyDescent="0.25">
      <c r="A165" s="69"/>
      <c r="B165" s="112"/>
      <c r="C165" s="112"/>
      <c r="D165" s="112"/>
      <c r="E165" s="112"/>
      <c r="F165" s="112"/>
      <c r="G165" s="112"/>
      <c r="H165" s="112"/>
      <c r="I165" s="112"/>
    </row>
    <row r="166" spans="1:10" ht="12" customHeight="1" x14ac:dyDescent="0.25">
      <c r="A166" s="100" t="s">
        <v>164</v>
      </c>
      <c r="B166" s="100"/>
      <c r="C166" s="100"/>
      <c r="D166" s="100"/>
      <c r="E166" s="100"/>
      <c r="F166" s="100"/>
      <c r="G166" s="100"/>
      <c r="H166" s="47">
        <f>H152</f>
        <v>8.3811999250502811E-2</v>
      </c>
      <c r="I166" s="48">
        <f>I152</f>
        <v>547.260121954537</v>
      </c>
    </row>
    <row r="167" spans="1:10" ht="4.5" customHeight="1" x14ac:dyDescent="0.25"/>
    <row r="168" spans="1:10" ht="11.25" customHeight="1" x14ac:dyDescent="0.25">
      <c r="A168" s="113" t="s">
        <v>165</v>
      </c>
      <c r="B168" s="113"/>
      <c r="C168" s="113"/>
      <c r="D168" s="113"/>
      <c r="E168" s="113"/>
      <c r="F168" s="113"/>
      <c r="G168" s="113"/>
      <c r="H168" s="113"/>
      <c r="I168" s="113"/>
    </row>
    <row r="169" spans="1:10" ht="11.25" customHeight="1" x14ac:dyDescent="0.25">
      <c r="A169" s="101" t="s">
        <v>35</v>
      </c>
      <c r="B169" s="101"/>
      <c r="C169" s="101"/>
      <c r="D169" s="101"/>
      <c r="E169" s="101"/>
      <c r="F169" s="101"/>
      <c r="G169" s="101"/>
      <c r="H169" s="101"/>
      <c r="I169" s="101"/>
    </row>
    <row r="170" spans="1:10" ht="15" customHeight="1" x14ac:dyDescent="0.25">
      <c r="A170" s="14">
        <v>1</v>
      </c>
      <c r="B170" s="102" t="s">
        <v>166</v>
      </c>
      <c r="C170" s="102"/>
      <c r="D170" s="102"/>
      <c r="E170" s="102"/>
      <c r="F170" s="102"/>
      <c r="G170" s="102"/>
      <c r="H170" s="23">
        <f>I170/$G$191</f>
        <v>0.37276268159266107</v>
      </c>
      <c r="I170" s="70">
        <f>I55</f>
        <v>3317.043099</v>
      </c>
    </row>
    <row r="171" spans="1:10" ht="15" customHeight="1" x14ac:dyDescent="0.25">
      <c r="A171" s="14">
        <v>2</v>
      </c>
      <c r="B171" s="102" t="s">
        <v>167</v>
      </c>
      <c r="C171" s="102"/>
      <c r="D171" s="102"/>
      <c r="E171" s="102"/>
      <c r="F171" s="102"/>
      <c r="G171" s="102"/>
      <c r="H171" s="23">
        <f t="shared" ref="H171:H172" si="7">I171/$G$191</f>
        <v>0.29370792655215711</v>
      </c>
      <c r="I171" s="70">
        <f>I66+I78+I85+I89</f>
        <v>2613.5713122593124</v>
      </c>
    </row>
    <row r="172" spans="1:10" ht="15" customHeight="1" x14ac:dyDescent="0.25">
      <c r="A172" s="14">
        <v>3</v>
      </c>
      <c r="B172" s="102" t="s">
        <v>168</v>
      </c>
      <c r="C172" s="102"/>
      <c r="D172" s="102"/>
      <c r="E172" s="102"/>
      <c r="F172" s="102"/>
      <c r="G172" s="102"/>
      <c r="H172" s="23">
        <f t="shared" si="7"/>
        <v>6.7314536583501172E-2</v>
      </c>
      <c r="I172" s="70">
        <f>I99</f>
        <v>599.00099999999998</v>
      </c>
    </row>
    <row r="173" spans="1:10" s="28" customFormat="1" ht="15" customHeight="1" x14ac:dyDescent="0.25">
      <c r="A173" s="100" t="s">
        <v>169</v>
      </c>
      <c r="B173" s="100"/>
      <c r="C173" s="100"/>
      <c r="D173" s="100"/>
      <c r="E173" s="100"/>
      <c r="F173" s="100"/>
      <c r="G173" s="100"/>
      <c r="H173" s="47">
        <f>H170+H171+H172</f>
        <v>0.73378514472831935</v>
      </c>
      <c r="I173" s="48">
        <f>SUM(I170:I172)</f>
        <v>6529.6154112593122</v>
      </c>
      <c r="J173" s="35"/>
    </row>
    <row r="174" spans="1:10" ht="4.5" customHeight="1" x14ac:dyDescent="0.25"/>
    <row r="175" spans="1:10" ht="11.25" customHeight="1" x14ac:dyDescent="0.25">
      <c r="A175" s="101" t="s">
        <v>109</v>
      </c>
      <c r="B175" s="101"/>
      <c r="C175" s="101"/>
      <c r="D175" s="101"/>
      <c r="E175" s="101"/>
      <c r="F175" s="101"/>
      <c r="G175" s="101"/>
      <c r="H175" s="101"/>
      <c r="I175" s="101"/>
    </row>
    <row r="176" spans="1:10" ht="15" customHeight="1" x14ac:dyDescent="0.25">
      <c r="A176" s="14">
        <v>1</v>
      </c>
      <c r="B176" s="102" t="s">
        <v>170</v>
      </c>
      <c r="C176" s="102"/>
      <c r="D176" s="102"/>
      <c r="E176" s="102"/>
      <c r="F176" s="102"/>
      <c r="G176" s="102"/>
      <c r="H176" s="23">
        <f t="shared" ref="H176:H178" si="8">I176/$G$191</f>
        <v>7.3112448311314526E-2</v>
      </c>
      <c r="I176" s="24">
        <f>I123</f>
        <v>650.59394112593134</v>
      </c>
    </row>
    <row r="177" spans="1:11" ht="15" customHeight="1" x14ac:dyDescent="0.25">
      <c r="A177" s="14">
        <v>2</v>
      </c>
      <c r="B177" s="102" t="s">
        <v>171</v>
      </c>
      <c r="C177" s="102"/>
      <c r="D177" s="102"/>
      <c r="E177" s="102"/>
      <c r="F177" s="102"/>
      <c r="G177" s="102"/>
      <c r="H177" s="23">
        <f t="shared" si="8"/>
        <v>1.6856700552294865E-2</v>
      </c>
      <c r="I177" s="24">
        <f>I133</f>
        <v>150</v>
      </c>
    </row>
    <row r="178" spans="1:11" ht="15" customHeight="1" x14ac:dyDescent="0.25">
      <c r="A178" s="14">
        <v>3</v>
      </c>
      <c r="B178" s="102" t="s">
        <v>172</v>
      </c>
      <c r="C178" s="102"/>
      <c r="D178" s="102"/>
      <c r="E178" s="102"/>
      <c r="F178" s="102"/>
      <c r="G178" s="102"/>
      <c r="H178" s="23">
        <f t="shared" si="8"/>
        <v>0.11474570640807127</v>
      </c>
      <c r="I178" s="24">
        <f>I137</f>
        <v>1021.0690940266763</v>
      </c>
    </row>
    <row r="179" spans="1:11" ht="15" customHeight="1" x14ac:dyDescent="0.25">
      <c r="A179" s="100" t="s">
        <v>173</v>
      </c>
      <c r="B179" s="100"/>
      <c r="C179" s="100"/>
      <c r="D179" s="100"/>
      <c r="E179" s="100"/>
      <c r="F179" s="100"/>
      <c r="G179" s="100"/>
      <c r="H179" s="47">
        <f>H176+H177+H178</f>
        <v>0.20471485527168065</v>
      </c>
      <c r="I179" s="48">
        <f>I176+I177+I178</f>
        <v>1821.6630351526078</v>
      </c>
    </row>
    <row r="180" spans="1:11" ht="4.5" customHeight="1" x14ac:dyDescent="0.25"/>
    <row r="181" spans="1:11" ht="11.25" customHeight="1" x14ac:dyDescent="0.25">
      <c r="A181" s="101" t="s">
        <v>135</v>
      </c>
      <c r="B181" s="101"/>
      <c r="C181" s="101"/>
      <c r="D181" s="101"/>
      <c r="E181" s="101"/>
      <c r="F181" s="101"/>
      <c r="G181" s="101"/>
      <c r="H181" s="101"/>
      <c r="I181" s="101"/>
    </row>
    <row r="182" spans="1:11" ht="15" customHeight="1" x14ac:dyDescent="0.25">
      <c r="A182" s="14">
        <v>1</v>
      </c>
      <c r="B182" s="102" t="s">
        <v>174</v>
      </c>
      <c r="C182" s="102"/>
      <c r="D182" s="102"/>
      <c r="E182" s="102"/>
      <c r="F182" s="102"/>
      <c r="G182" s="102"/>
      <c r="H182" s="23">
        <f>I182/$G$191</f>
        <v>6.1499999999999985E-2</v>
      </c>
      <c r="I182" s="24">
        <f>I152</f>
        <v>547.260121954537</v>
      </c>
    </row>
    <row r="183" spans="1:11" ht="15" customHeight="1" x14ac:dyDescent="0.25">
      <c r="A183" s="100" t="s">
        <v>175</v>
      </c>
      <c r="B183" s="100"/>
      <c r="C183" s="100"/>
      <c r="D183" s="100"/>
      <c r="E183" s="100"/>
      <c r="F183" s="100"/>
      <c r="G183" s="100"/>
      <c r="H183" s="47">
        <f>H182</f>
        <v>6.1499999999999985E-2</v>
      </c>
      <c r="I183" s="48">
        <f>I152</f>
        <v>547.260121954537</v>
      </c>
      <c r="K183" s="41"/>
    </row>
    <row r="184" spans="1:11" ht="4.5" customHeight="1" x14ac:dyDescent="0.25"/>
    <row r="185" spans="1:11" ht="11.25" customHeight="1" x14ac:dyDescent="0.25">
      <c r="A185" s="103" t="s">
        <v>214</v>
      </c>
      <c r="B185" s="103"/>
      <c r="C185" s="103"/>
      <c r="D185" s="103"/>
      <c r="E185" s="103"/>
      <c r="F185" s="103"/>
      <c r="G185" s="103"/>
      <c r="H185" s="103"/>
      <c r="I185" s="103"/>
    </row>
    <row r="186" spans="1:11" ht="4.9000000000000004" customHeight="1" x14ac:dyDescent="0.25">
      <c r="A186" s="93"/>
      <c r="B186" s="93"/>
      <c r="C186" s="93"/>
      <c r="D186" s="93"/>
      <c r="E186" s="93"/>
      <c r="F186" s="93"/>
      <c r="G186" s="93"/>
      <c r="H186" s="93"/>
      <c r="I186" s="93"/>
    </row>
    <row r="187" spans="1:11" ht="63.75" customHeight="1" x14ac:dyDescent="0.25">
      <c r="A187" s="103" t="s">
        <v>215</v>
      </c>
      <c r="B187" s="103"/>
      <c r="C187" s="103"/>
      <c r="D187" s="103"/>
      <c r="E187" s="103"/>
      <c r="F187" s="103"/>
      <c r="G187" s="155" t="s">
        <v>220</v>
      </c>
      <c r="H187" s="105"/>
      <c r="I187" s="106"/>
    </row>
    <row r="188" spans="1:11" ht="11.25" customHeight="1" x14ac:dyDescent="0.25">
      <c r="A188" s="103"/>
      <c r="B188" s="103"/>
      <c r="C188" s="103"/>
      <c r="D188" s="103"/>
      <c r="E188" s="103"/>
      <c r="F188" s="103"/>
      <c r="G188" s="91"/>
      <c r="H188" s="92"/>
      <c r="I188" s="92">
        <f>((H70+H76+H77+H82+H83+H84)+((H70+H76+H77+H82+H83+H84)*H66))*I55*H191</f>
        <v>2554.2706752343543</v>
      </c>
    </row>
    <row r="189" spans="1:11" ht="4.9000000000000004" customHeight="1" x14ac:dyDescent="0.25">
      <c r="A189" s="93"/>
      <c r="B189" s="93"/>
      <c r="C189" s="93"/>
      <c r="D189" s="93"/>
      <c r="E189" s="93"/>
      <c r="F189" s="93"/>
      <c r="G189" s="93"/>
      <c r="H189" s="93"/>
      <c r="I189" s="93"/>
    </row>
    <row r="190" spans="1:11" ht="35.450000000000003" customHeight="1" x14ac:dyDescent="0.25">
      <c r="A190" s="94" t="s">
        <v>216</v>
      </c>
      <c r="B190" s="95"/>
      <c r="C190" s="95"/>
      <c r="D190" s="95"/>
      <c r="E190" s="95"/>
      <c r="F190" s="96"/>
      <c r="G190" s="86" t="s">
        <v>176</v>
      </c>
      <c r="H190" s="86" t="s">
        <v>177</v>
      </c>
      <c r="I190" s="86" t="s">
        <v>178</v>
      </c>
    </row>
    <row r="191" spans="1:11" ht="14.45" customHeight="1" x14ac:dyDescent="0.25">
      <c r="A191" s="97"/>
      <c r="B191" s="98"/>
      <c r="C191" s="98"/>
      <c r="D191" s="98"/>
      <c r="E191" s="98"/>
      <c r="F191" s="99"/>
      <c r="G191" s="87">
        <f>I173+I179+I183</f>
        <v>8898.5385683664572</v>
      </c>
      <c r="H191" s="88">
        <f>IF(D6="12x36",2,1)</f>
        <v>2</v>
      </c>
      <c r="I191" s="89">
        <f>G191*H191</f>
        <v>17797.077136732914</v>
      </c>
    </row>
  </sheetData>
  <mergeCells count="188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9:G49"/>
    <mergeCell ref="B52:G52"/>
    <mergeCell ref="B53:G53"/>
    <mergeCell ref="B54:G54"/>
    <mergeCell ref="A55:G55"/>
    <mergeCell ref="B47:G47"/>
    <mergeCell ref="B48:G48"/>
    <mergeCell ref="B50:G50"/>
    <mergeCell ref="B51:G51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1:G121"/>
    <mergeCell ref="B122:G122"/>
    <mergeCell ref="A123:G123"/>
    <mergeCell ref="B124:I124"/>
    <mergeCell ref="A126:E126"/>
    <mergeCell ref="A127:B127"/>
    <mergeCell ref="A128:B128"/>
    <mergeCell ref="B129:I129"/>
    <mergeCell ref="B130:G130"/>
    <mergeCell ref="B131:G131"/>
    <mergeCell ref="B132:G132"/>
    <mergeCell ref="A133:G133"/>
    <mergeCell ref="B135:G135"/>
    <mergeCell ref="B136:G136"/>
    <mergeCell ref="A137:G137"/>
    <mergeCell ref="A139:E139"/>
    <mergeCell ref="A140:B140"/>
    <mergeCell ref="A141:B141"/>
    <mergeCell ref="A143:G143"/>
    <mergeCell ref="A145:I145"/>
    <mergeCell ref="B146:G146"/>
    <mergeCell ref="B147:G147"/>
    <mergeCell ref="B148:G148"/>
    <mergeCell ref="B149:G149"/>
    <mergeCell ref="B150:G150"/>
    <mergeCell ref="B151:G151"/>
    <mergeCell ref="A152:G152"/>
    <mergeCell ref="B153:I153"/>
    <mergeCell ref="B154:I154"/>
    <mergeCell ref="A155:I155"/>
    <mergeCell ref="A156:B156"/>
    <mergeCell ref="D156:E156"/>
    <mergeCell ref="H156:I156"/>
    <mergeCell ref="A157:B157"/>
    <mergeCell ref="D157:E157"/>
    <mergeCell ref="H157:I157"/>
    <mergeCell ref="A158:B158"/>
    <mergeCell ref="H158:I158"/>
    <mergeCell ref="A159:B159"/>
    <mergeCell ref="H159:I159"/>
    <mergeCell ref="A160:B160"/>
    <mergeCell ref="H160:I160"/>
    <mergeCell ref="A161:A162"/>
    <mergeCell ref="B161:E162"/>
    <mergeCell ref="H161:I161"/>
    <mergeCell ref="H162:I162"/>
    <mergeCell ref="A163:I163"/>
    <mergeCell ref="B164:I164"/>
    <mergeCell ref="B165:I165"/>
    <mergeCell ref="A166:G166"/>
    <mergeCell ref="A168:I168"/>
    <mergeCell ref="A169:I169"/>
    <mergeCell ref="B170:G170"/>
    <mergeCell ref="B171:G171"/>
    <mergeCell ref="B172:G172"/>
    <mergeCell ref="A173:G173"/>
    <mergeCell ref="A175:I175"/>
    <mergeCell ref="B176:G176"/>
    <mergeCell ref="B177:G177"/>
    <mergeCell ref="B178:G178"/>
    <mergeCell ref="A189:I189"/>
    <mergeCell ref="A190:F191"/>
    <mergeCell ref="A179:G179"/>
    <mergeCell ref="A181:I181"/>
    <mergeCell ref="B182:G182"/>
    <mergeCell ref="A183:G183"/>
    <mergeCell ref="A185:I185"/>
    <mergeCell ref="A186:I186"/>
    <mergeCell ref="A187:F188"/>
    <mergeCell ref="G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E7E6C-C218-466D-8687-99AA30072B89}">
  <dimension ref="A1:L191"/>
  <sheetViews>
    <sheetView view="pageBreakPreview" topLeftCell="A174" zoomScale="130" zoomScaleNormal="130" zoomScalePageLayoutView="130" workbookViewId="0">
      <selection activeCell="A10" sqref="A10:F10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K1" s="4"/>
    </row>
    <row r="2" spans="1:11" ht="22.5" customHeight="1" x14ac:dyDescent="0.25">
      <c r="A2" s="120" t="s">
        <v>1</v>
      </c>
      <c r="B2" s="120"/>
      <c r="C2" s="150" t="s">
        <v>227</v>
      </c>
      <c r="D2" s="150"/>
      <c r="E2" s="151" t="s">
        <v>2</v>
      </c>
      <c r="F2" s="151"/>
      <c r="G2" s="151"/>
      <c r="H2" s="151"/>
      <c r="I2" s="151"/>
    </row>
    <row r="3" spans="1:11" ht="11.25" customHeight="1" x14ac:dyDescent="0.25">
      <c r="A3" s="120" t="s">
        <v>3</v>
      </c>
      <c r="B3" s="12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2" t="s">
        <v>5</v>
      </c>
      <c r="B5" s="102"/>
      <c r="C5" s="102"/>
      <c r="D5" s="152" t="s">
        <v>221</v>
      </c>
      <c r="E5" s="152"/>
      <c r="F5" s="152"/>
      <c r="G5" s="153" t="str">
        <f>IF(D6="12x36","Regime de trabalho:","Quantidade de HORAS/MÊS")</f>
        <v>Regime de trabalho:</v>
      </c>
      <c r="H5" s="153"/>
      <c r="I5" s="154" t="str">
        <f>IF(D6="12x36",D6,5*D6)</f>
        <v>12X36</v>
      </c>
    </row>
    <row r="6" spans="1:11" ht="18.75" customHeight="1" x14ac:dyDescent="0.25">
      <c r="A6" s="129" t="str">
        <f>IF(D6="12x36","Regime de trabalho:","Regime de trabalho (horas semanais):")</f>
        <v>Regime de trabalho:</v>
      </c>
      <c r="B6" s="129"/>
      <c r="C6" s="129"/>
      <c r="D6" s="129" t="s">
        <v>222</v>
      </c>
      <c r="E6" s="129"/>
      <c r="F6" s="129"/>
      <c r="G6" s="153"/>
      <c r="H6" s="153"/>
      <c r="I6" s="154"/>
    </row>
    <row r="7" spans="1:11" ht="22.5" customHeight="1" x14ac:dyDescent="0.25">
      <c r="A7" s="129" t="s">
        <v>6</v>
      </c>
      <c r="B7" s="129"/>
      <c r="C7" s="129"/>
      <c r="D7" s="102" t="s">
        <v>223</v>
      </c>
      <c r="E7" s="102"/>
      <c r="F7" s="102"/>
      <c r="G7" s="148" t="s">
        <v>7</v>
      </c>
      <c r="H7" s="148"/>
      <c r="I7" s="149" t="s">
        <v>8</v>
      </c>
    </row>
    <row r="8" spans="1:11" ht="22.5" customHeight="1" x14ac:dyDescent="0.25">
      <c r="A8" s="129" t="s">
        <v>9</v>
      </c>
      <c r="B8" s="129"/>
      <c r="C8" s="129"/>
      <c r="D8" s="102" t="s">
        <v>17</v>
      </c>
      <c r="E8" s="102"/>
      <c r="F8" s="102"/>
      <c r="G8" s="148"/>
      <c r="H8" s="148"/>
      <c r="I8" s="149"/>
    </row>
    <row r="9" spans="1:11" ht="18.75" customHeight="1" x14ac:dyDescent="0.25">
      <c r="A9" s="129" t="s">
        <v>10</v>
      </c>
      <c r="B9" s="129"/>
      <c r="C9" s="129"/>
      <c r="D9" s="129" t="s">
        <v>235</v>
      </c>
      <c r="E9" s="129"/>
      <c r="F9" s="129"/>
      <c r="G9" s="148" t="s">
        <v>11</v>
      </c>
      <c r="H9" s="148"/>
      <c r="I9" s="9">
        <v>0.3</v>
      </c>
    </row>
    <row r="10" spans="1:11" ht="32.25" customHeight="1" x14ac:dyDescent="0.25">
      <c r="A10" s="145" t="s">
        <v>12</v>
      </c>
      <c r="B10" s="145"/>
      <c r="C10" s="145"/>
      <c r="D10" s="145"/>
      <c r="E10" s="145"/>
      <c r="F10" s="145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46" t="s">
        <v>14</v>
      </c>
      <c r="B11" s="146"/>
      <c r="C11" s="146"/>
      <c r="D11" s="146"/>
      <c r="E11" s="146"/>
      <c r="F11" s="146"/>
      <c r="G11" s="10"/>
      <c r="H11" s="10" t="s">
        <v>15</v>
      </c>
      <c r="I11" s="13">
        <v>0.05</v>
      </c>
    </row>
    <row r="12" spans="1:11" ht="24.75" customHeight="1" x14ac:dyDescent="0.25">
      <c r="A12" s="131" t="s">
        <v>16</v>
      </c>
      <c r="B12" s="131"/>
      <c r="C12" s="131"/>
      <c r="D12" s="131"/>
      <c r="E12" s="131"/>
      <c r="F12" s="131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31" t="s">
        <v>19</v>
      </c>
      <c r="B13" s="131"/>
      <c r="C13" s="131"/>
      <c r="D13" s="131"/>
      <c r="E13" s="131"/>
      <c r="F13" s="131"/>
      <c r="G13" s="10"/>
      <c r="H13" s="10"/>
      <c r="I13" s="15">
        <v>15</v>
      </c>
    </row>
    <row r="14" spans="1:11" ht="15" customHeight="1" x14ac:dyDescent="0.25">
      <c r="A14" s="146" t="s">
        <v>20</v>
      </c>
      <c r="B14" s="146"/>
      <c r="C14" s="146"/>
      <c r="D14" s="146"/>
      <c r="E14" s="146"/>
      <c r="F14" s="146"/>
      <c r="G14" s="147" t="s">
        <v>17</v>
      </c>
      <c r="H14" s="10" t="s">
        <v>21</v>
      </c>
      <c r="I14" s="11">
        <v>9</v>
      </c>
    </row>
    <row r="15" spans="1:11" x14ac:dyDescent="0.25">
      <c r="A15" s="146"/>
      <c r="B15" s="146"/>
      <c r="C15" s="146"/>
      <c r="D15" s="146"/>
      <c r="E15" s="146"/>
      <c r="F15" s="146"/>
      <c r="G15" s="147"/>
      <c r="H15" s="10" t="s">
        <v>22</v>
      </c>
      <c r="I15" s="15">
        <f>I13</f>
        <v>15</v>
      </c>
    </row>
    <row r="16" spans="1:11" x14ac:dyDescent="0.25">
      <c r="A16" s="146"/>
      <c r="B16" s="146"/>
      <c r="C16" s="146"/>
      <c r="D16" s="146"/>
      <c r="E16" s="146"/>
      <c r="F16" s="146"/>
      <c r="G16" s="147"/>
      <c r="H16" s="10" t="s">
        <v>23</v>
      </c>
      <c r="I16" s="9">
        <v>0.06</v>
      </c>
    </row>
    <row r="17" spans="1:9" ht="11.25" customHeight="1" x14ac:dyDescent="0.25">
      <c r="A17" s="146" t="s">
        <v>24</v>
      </c>
      <c r="B17" s="146"/>
      <c r="C17" s="146"/>
      <c r="D17" s="146"/>
      <c r="E17" s="146"/>
      <c r="F17" s="146"/>
      <c r="G17" s="147" t="s">
        <v>17</v>
      </c>
      <c r="H17" s="10" t="s">
        <v>21</v>
      </c>
      <c r="I17" s="11">
        <v>30</v>
      </c>
    </row>
    <row r="18" spans="1:9" ht="11.25" customHeight="1" x14ac:dyDescent="0.25">
      <c r="A18" s="146"/>
      <c r="B18" s="146"/>
      <c r="C18" s="146"/>
      <c r="D18" s="146"/>
      <c r="E18" s="146"/>
      <c r="F18" s="146"/>
      <c r="G18" s="147"/>
      <c r="H18" s="10" t="s">
        <v>22</v>
      </c>
      <c r="I18" s="15">
        <f>I13</f>
        <v>15</v>
      </c>
    </row>
    <row r="19" spans="1:9" x14ac:dyDescent="0.25">
      <c r="A19" s="146"/>
      <c r="B19" s="146"/>
      <c r="C19" s="146"/>
      <c r="D19" s="146"/>
      <c r="E19" s="146"/>
      <c r="F19" s="146"/>
      <c r="G19" s="147"/>
      <c r="H19" s="10" t="s">
        <v>23</v>
      </c>
      <c r="I19" s="9">
        <v>0.2</v>
      </c>
    </row>
    <row r="20" spans="1:9" ht="11.25" customHeight="1" x14ac:dyDescent="0.25">
      <c r="A20" s="146" t="s">
        <v>25</v>
      </c>
      <c r="B20" s="146"/>
      <c r="C20" s="146"/>
      <c r="D20" s="146"/>
      <c r="E20" s="146"/>
      <c r="F20" s="146"/>
      <c r="G20" s="147" t="s">
        <v>17</v>
      </c>
      <c r="H20" s="10" t="s">
        <v>21</v>
      </c>
      <c r="I20" s="11" t="s">
        <v>8</v>
      </c>
    </row>
    <row r="21" spans="1:9" x14ac:dyDescent="0.25">
      <c r="A21" s="146"/>
      <c r="B21" s="146"/>
      <c r="C21" s="146"/>
      <c r="D21" s="146"/>
      <c r="E21" s="146"/>
      <c r="F21" s="146"/>
      <c r="G21" s="147"/>
      <c r="H21" s="10" t="s">
        <v>22</v>
      </c>
      <c r="I21" s="15" t="s">
        <v>8</v>
      </c>
    </row>
    <row r="22" spans="1:9" x14ac:dyDescent="0.25">
      <c r="A22" s="146"/>
      <c r="B22" s="146"/>
      <c r="C22" s="146"/>
      <c r="D22" s="146"/>
      <c r="E22" s="146"/>
      <c r="F22" s="146"/>
      <c r="G22" s="147"/>
      <c r="H22" s="10" t="s">
        <v>23</v>
      </c>
      <c r="I22" s="9" t="s">
        <v>8</v>
      </c>
    </row>
    <row r="23" spans="1:9" ht="36" customHeight="1" x14ac:dyDescent="0.25">
      <c r="A23" s="141" t="s">
        <v>205</v>
      </c>
      <c r="B23" s="141"/>
      <c r="C23" s="141"/>
      <c r="D23" s="141"/>
      <c r="E23" s="141"/>
      <c r="F23" s="141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31" t="s">
        <v>27</v>
      </c>
      <c r="B24" s="131"/>
      <c r="C24" s="131"/>
      <c r="D24" s="131"/>
      <c r="E24" s="131"/>
      <c r="F24" s="131"/>
      <c r="G24" s="16"/>
      <c r="H24" s="16" t="s">
        <v>28</v>
      </c>
      <c r="I24" s="18" t="s">
        <v>8</v>
      </c>
    </row>
    <row r="25" spans="1:9" ht="34.5" customHeight="1" x14ac:dyDescent="0.25">
      <c r="A25" s="131" t="s">
        <v>29</v>
      </c>
      <c r="B25" s="131"/>
      <c r="C25" s="131"/>
      <c r="D25" s="131"/>
      <c r="E25" s="131"/>
      <c r="F25" s="131"/>
      <c r="G25" s="10"/>
      <c r="H25" s="10" t="s">
        <v>18</v>
      </c>
      <c r="I25" s="11" t="s">
        <v>8</v>
      </c>
    </row>
    <row r="26" spans="1:9" ht="15" customHeight="1" x14ac:dyDescent="0.25">
      <c r="A26" s="131" t="s">
        <v>30</v>
      </c>
      <c r="B26" s="131"/>
      <c r="C26" s="131"/>
      <c r="D26" s="131"/>
      <c r="E26" s="131"/>
      <c r="F26" s="131"/>
      <c r="G26" s="16"/>
      <c r="H26" s="19" t="s">
        <v>31</v>
      </c>
      <c r="I26" s="20" t="s">
        <v>8</v>
      </c>
    </row>
    <row r="27" spans="1:9" ht="15" customHeight="1" x14ac:dyDescent="0.25">
      <c r="A27" s="131"/>
      <c r="B27" s="131"/>
      <c r="C27" s="131"/>
      <c r="D27" s="131"/>
      <c r="E27" s="131"/>
      <c r="F27" s="131"/>
      <c r="G27" s="16"/>
      <c r="H27" s="21" t="s">
        <v>32</v>
      </c>
      <c r="I27" s="9" t="s">
        <v>8</v>
      </c>
    </row>
    <row r="28" spans="1:9" ht="26.25" customHeight="1" x14ac:dyDescent="0.25">
      <c r="A28" s="131" t="s">
        <v>196</v>
      </c>
      <c r="B28" s="131"/>
      <c r="C28" s="131"/>
      <c r="D28" s="131"/>
      <c r="E28" s="131"/>
      <c r="F28" s="131"/>
      <c r="G28" s="16"/>
      <c r="H28" s="10" t="s">
        <v>31</v>
      </c>
      <c r="I28" s="20">
        <v>15</v>
      </c>
    </row>
    <row r="29" spans="1:9" ht="35.25" customHeight="1" x14ac:dyDescent="0.25">
      <c r="A29" s="131" t="s">
        <v>34</v>
      </c>
      <c r="B29" s="131"/>
      <c r="C29" s="131"/>
      <c r="D29" s="131"/>
      <c r="E29" s="131"/>
      <c r="F29" s="131"/>
      <c r="G29" s="10"/>
      <c r="H29" s="8" t="s">
        <v>28</v>
      </c>
      <c r="I29" s="9">
        <v>0.1</v>
      </c>
    </row>
    <row r="30" spans="1:9" ht="1.1499999999999999" customHeight="1" x14ac:dyDescent="0.25">
      <c r="A30" s="142"/>
      <c r="B30" s="142"/>
      <c r="C30" s="142"/>
      <c r="D30" s="142"/>
      <c r="E30" s="142"/>
      <c r="F30" s="142"/>
      <c r="G30" s="142"/>
      <c r="H30" s="142"/>
      <c r="I30" s="142"/>
    </row>
    <row r="31" spans="1:9" ht="1.1499999999999999" customHeight="1" x14ac:dyDescent="0.25">
      <c r="A31" s="143"/>
      <c r="B31" s="143"/>
      <c r="C31" s="143"/>
      <c r="D31" s="143"/>
      <c r="E31" s="143"/>
      <c r="F31" s="143"/>
      <c r="G31" s="143"/>
      <c r="H31" s="143"/>
      <c r="I31" s="143"/>
    </row>
    <row r="32" spans="1:9" ht="1.1499999999999999" customHeight="1" x14ac:dyDescent="0.25">
      <c r="A32" s="143"/>
      <c r="B32" s="143"/>
      <c r="C32" s="143"/>
      <c r="D32" s="143"/>
      <c r="E32" s="143"/>
      <c r="F32" s="143"/>
      <c r="G32" s="143"/>
      <c r="H32" s="143"/>
      <c r="I32" s="143"/>
    </row>
    <row r="33" spans="1:10" ht="1.1499999999999999" customHeight="1" x14ac:dyDescent="0.25">
      <c r="A33" s="143"/>
      <c r="B33" s="143"/>
      <c r="C33" s="143"/>
      <c r="D33" s="143"/>
      <c r="E33" s="143"/>
      <c r="F33" s="143"/>
      <c r="G33" s="143"/>
      <c r="H33" s="143"/>
      <c r="I33" s="143"/>
    </row>
    <row r="34" spans="1:10" ht="3.6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7.25" customHeight="1" x14ac:dyDescent="0.25">
      <c r="A35" s="101" t="s">
        <v>35</v>
      </c>
      <c r="B35" s="101"/>
      <c r="C35" s="101"/>
      <c r="D35" s="101"/>
      <c r="E35" s="101"/>
      <c r="F35" s="101"/>
      <c r="G35" s="101"/>
      <c r="H35" s="101"/>
      <c r="I35" s="101"/>
    </row>
    <row r="36" spans="1:10" ht="33.75" customHeight="1" x14ac:dyDescent="0.25">
      <c r="A36" s="22" t="s">
        <v>36</v>
      </c>
      <c r="B36" s="126" t="s">
        <v>37</v>
      </c>
      <c r="C36" s="126"/>
      <c r="D36" s="126"/>
      <c r="E36" s="126"/>
      <c r="F36" s="126"/>
      <c r="G36" s="126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02" t="s">
        <v>40</v>
      </c>
      <c r="C37" s="102"/>
      <c r="D37" s="102"/>
      <c r="E37" s="102"/>
      <c r="F37" s="102"/>
      <c r="G37" s="102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02" t="s">
        <v>41</v>
      </c>
      <c r="C38" s="102"/>
      <c r="D38" s="102"/>
      <c r="E38" s="102"/>
      <c r="F38" s="102"/>
      <c r="G38" s="102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02" t="s">
        <v>42</v>
      </c>
      <c r="C39" s="102"/>
      <c r="D39" s="102"/>
      <c r="E39" s="102"/>
      <c r="F39" s="102"/>
      <c r="G39" s="102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02" t="s">
        <v>43</v>
      </c>
      <c r="C40" s="102"/>
      <c r="D40" s="102"/>
      <c r="E40" s="102"/>
      <c r="F40" s="102"/>
      <c r="G40" s="102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02" t="s">
        <v>44</v>
      </c>
      <c r="C41" s="102"/>
      <c r="D41" s="102"/>
      <c r="E41" s="102"/>
      <c r="F41" s="102"/>
      <c r="G41" s="102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02" t="s">
        <v>195</v>
      </c>
      <c r="C42" s="102"/>
      <c r="D42" s="102"/>
      <c r="E42" s="102"/>
      <c r="F42" s="102"/>
      <c r="G42" s="102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02" t="s">
        <v>45</v>
      </c>
      <c r="C43" s="102"/>
      <c r="D43" s="102"/>
      <c r="E43" s="102"/>
      <c r="F43" s="102"/>
      <c r="G43" s="102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02" t="s">
        <v>46</v>
      </c>
      <c r="C44" s="102"/>
      <c r="D44" s="102"/>
      <c r="E44" s="102"/>
      <c r="F44" s="102"/>
      <c r="G44" s="102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02" t="s">
        <v>47</v>
      </c>
      <c r="C45" s="102"/>
      <c r="D45" s="102"/>
      <c r="E45" s="102"/>
      <c r="F45" s="102"/>
      <c r="G45" s="102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02" t="s">
        <v>48</v>
      </c>
      <c r="C46" s="102"/>
      <c r="D46" s="102"/>
      <c r="E46" s="102"/>
      <c r="F46" s="102"/>
      <c r="G46" s="102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37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37"/>
      <c r="D47" s="137"/>
      <c r="E47" s="137"/>
      <c r="F47" s="137"/>
      <c r="G47" s="137"/>
      <c r="H47" s="23">
        <f t="shared" si="0"/>
        <v>0</v>
      </c>
      <c r="I47" s="24">
        <v>0</v>
      </c>
    </row>
    <row r="48" spans="1:10" s="28" customFormat="1" ht="15" customHeight="1" x14ac:dyDescent="0.25">
      <c r="A48" s="117" t="s">
        <v>49</v>
      </c>
      <c r="B48" s="117"/>
      <c r="C48" s="117"/>
      <c r="D48" s="117"/>
      <c r="E48" s="117"/>
      <c r="F48" s="117"/>
      <c r="G48" s="117"/>
      <c r="H48" s="25">
        <f>SUM(H37:H47)</f>
        <v>1</v>
      </c>
      <c r="I48" s="26">
        <f>SUM(I37:I47)</f>
        <v>2774.2260000000001</v>
      </c>
      <c r="J48" s="27"/>
    </row>
    <row r="49" spans="1:10" s="28" customFormat="1" ht="1.1499999999999999" customHeight="1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27"/>
    </row>
    <row r="50" spans="1:10" s="28" customFormat="1" ht="1.1499999999999999" customHeight="1" x14ac:dyDescent="0.25">
      <c r="A50" s="139"/>
      <c r="B50" s="139"/>
      <c r="C50" s="139"/>
      <c r="D50" s="139"/>
      <c r="E50" s="139"/>
      <c r="F50" s="139"/>
      <c r="G50" s="139"/>
      <c r="H50" s="139"/>
      <c r="I50" s="139"/>
      <c r="J50" s="27"/>
    </row>
    <row r="51" spans="1:10" s="28" customFormat="1" ht="1.1499999999999999" customHeight="1" x14ac:dyDescent="0.25">
      <c r="A51" s="139"/>
      <c r="B51" s="139"/>
      <c r="C51" s="139"/>
      <c r="D51" s="139"/>
      <c r="E51" s="139"/>
      <c r="F51" s="139"/>
      <c r="G51" s="139"/>
      <c r="H51" s="139"/>
      <c r="I51" s="139"/>
      <c r="J51" s="27"/>
    </row>
    <row r="52" spans="1:10" s="28" customFormat="1" ht="1.1499999999999999" customHeight="1" x14ac:dyDescent="0.25">
      <c r="A52" s="139"/>
      <c r="B52" s="139"/>
      <c r="C52" s="139"/>
      <c r="D52" s="139"/>
      <c r="E52" s="139"/>
      <c r="F52" s="139"/>
      <c r="G52" s="139"/>
      <c r="H52" s="139"/>
      <c r="I52" s="139"/>
      <c r="J52" s="27"/>
    </row>
    <row r="53" spans="1:10" s="28" customFormat="1" ht="1.1499999999999999" customHeight="1" x14ac:dyDescent="0.25">
      <c r="A53" s="139"/>
      <c r="B53" s="139"/>
      <c r="C53" s="139"/>
      <c r="D53" s="139"/>
      <c r="E53" s="139"/>
      <c r="F53" s="139"/>
      <c r="G53" s="139"/>
      <c r="H53" s="139"/>
      <c r="I53" s="139"/>
      <c r="J53" s="27"/>
    </row>
    <row r="54" spans="1:10" s="28" customFormat="1" ht="1.1499999999999999" customHeight="1" x14ac:dyDescent="0.25">
      <c r="A54" s="139"/>
      <c r="B54" s="139"/>
      <c r="C54" s="139"/>
      <c r="D54" s="139"/>
      <c r="E54" s="139"/>
      <c r="F54" s="139"/>
      <c r="G54" s="139"/>
      <c r="H54" s="139"/>
      <c r="I54" s="139"/>
      <c r="J54" s="27"/>
    </row>
    <row r="55" spans="1:10" s="28" customFormat="1" ht="1.1499999999999999" customHeight="1" x14ac:dyDescent="0.25">
      <c r="A55" s="139"/>
      <c r="B55" s="139"/>
      <c r="C55" s="139"/>
      <c r="D55" s="139"/>
      <c r="E55" s="139"/>
      <c r="F55" s="139"/>
      <c r="G55" s="139"/>
      <c r="H55" s="139"/>
      <c r="I55" s="139"/>
      <c r="J55" s="27"/>
    </row>
    <row r="56" spans="1:10" ht="1.1499999999999999" customHeight="1" x14ac:dyDescent="0.25">
      <c r="A56" s="140"/>
      <c r="B56" s="140"/>
      <c r="C56" s="140"/>
      <c r="D56" s="140"/>
      <c r="E56" s="140"/>
      <c r="F56" s="140"/>
      <c r="G56" s="140"/>
      <c r="H56" s="140"/>
      <c r="I56" s="140"/>
    </row>
    <row r="57" spans="1:10" ht="33.75" customHeight="1" x14ac:dyDescent="0.25">
      <c r="A57" s="22" t="s">
        <v>50</v>
      </c>
      <c r="B57" s="126" t="s">
        <v>51</v>
      </c>
      <c r="C57" s="126"/>
      <c r="D57" s="126"/>
      <c r="E57" s="126"/>
      <c r="F57" s="126"/>
      <c r="G57" s="126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02" t="s">
        <v>52</v>
      </c>
      <c r="C58" s="102"/>
      <c r="D58" s="102"/>
      <c r="E58" s="102"/>
      <c r="F58" s="102"/>
      <c r="G58" s="102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02" t="s">
        <v>53</v>
      </c>
      <c r="C59" s="102"/>
      <c r="D59" s="102"/>
      <c r="E59" s="102"/>
      <c r="F59" s="102"/>
      <c r="G59" s="102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02" t="s">
        <v>54</v>
      </c>
      <c r="C60" s="102"/>
      <c r="D60" s="102"/>
      <c r="E60" s="102"/>
      <c r="F60" s="102"/>
      <c r="G60" s="102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02" t="s">
        <v>55</v>
      </c>
      <c r="C61" s="102"/>
      <c r="D61" s="102"/>
      <c r="E61" s="102"/>
      <c r="F61" s="102"/>
      <c r="G61" s="102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02" t="s">
        <v>56</v>
      </c>
      <c r="C62" s="102"/>
      <c r="D62" s="102"/>
      <c r="E62" s="102"/>
      <c r="F62" s="102"/>
      <c r="G62" s="102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02" t="s">
        <v>57</v>
      </c>
      <c r="C63" s="102"/>
      <c r="D63" s="102"/>
      <c r="E63" s="102"/>
      <c r="F63" s="102"/>
      <c r="G63" s="102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02" t="s">
        <v>58</v>
      </c>
      <c r="C64" s="102"/>
      <c r="D64" s="102"/>
      <c r="E64" s="102"/>
      <c r="F64" s="102"/>
      <c r="G64" s="102"/>
      <c r="H64" s="23">
        <v>0.03</v>
      </c>
      <c r="I64" s="24">
        <f t="shared" si="2"/>
        <v>83.226780000000005</v>
      </c>
    </row>
    <row r="65" spans="1:10" ht="15" customHeight="1" x14ac:dyDescent="0.25">
      <c r="A65" s="14">
        <v>8</v>
      </c>
      <c r="B65" s="102" t="s">
        <v>59</v>
      </c>
      <c r="C65" s="102"/>
      <c r="D65" s="102"/>
      <c r="E65" s="102"/>
      <c r="F65" s="102"/>
      <c r="G65" s="102"/>
      <c r="H65" s="23">
        <v>6.0000000000000001E-3</v>
      </c>
      <c r="I65" s="24">
        <f t="shared" si="2"/>
        <v>16.645356</v>
      </c>
    </row>
    <row r="66" spans="1:10" s="28" customFormat="1" ht="15" customHeight="1" x14ac:dyDescent="0.25">
      <c r="A66" s="117" t="s">
        <v>60</v>
      </c>
      <c r="B66" s="117"/>
      <c r="C66" s="117"/>
      <c r="D66" s="117"/>
      <c r="E66" s="117"/>
      <c r="F66" s="117"/>
      <c r="G66" s="117"/>
      <c r="H66" s="25">
        <f>SUM(H58:H65)</f>
        <v>0.3680000000000001</v>
      </c>
      <c r="I66" s="26">
        <f>SUM(I58:I65)</f>
        <v>1020.915168</v>
      </c>
      <c r="J66" s="27"/>
    </row>
    <row r="67" spans="1:10" ht="15" customHeight="1" x14ac:dyDescent="0.25">
      <c r="A67" s="133" t="s">
        <v>61</v>
      </c>
      <c r="B67" s="133"/>
      <c r="C67" s="133"/>
      <c r="D67" s="133"/>
      <c r="E67" s="133"/>
      <c r="F67" s="133"/>
      <c r="G67" s="133"/>
      <c r="H67" s="133"/>
      <c r="I67" s="133"/>
    </row>
    <row r="68" spans="1:10" ht="30.75" customHeight="1" x14ac:dyDescent="0.25">
      <c r="A68" s="136" t="s">
        <v>62</v>
      </c>
      <c r="B68" s="136"/>
      <c r="C68" s="136"/>
      <c r="D68" s="136"/>
      <c r="E68" s="136"/>
      <c r="F68" s="136"/>
      <c r="G68" s="136"/>
      <c r="H68" s="136"/>
      <c r="I68" s="136"/>
    </row>
    <row r="69" spans="1:10" ht="33.75" customHeight="1" x14ac:dyDescent="0.25">
      <c r="A69" s="22" t="s">
        <v>63</v>
      </c>
      <c r="B69" s="126" t="s">
        <v>64</v>
      </c>
      <c r="C69" s="126"/>
      <c r="D69" s="126"/>
      <c r="E69" s="126"/>
      <c r="F69" s="126"/>
      <c r="G69" s="126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02" t="s">
        <v>65</v>
      </c>
      <c r="C70" s="102"/>
      <c r="D70" s="102"/>
      <c r="E70" s="102"/>
      <c r="F70" s="102"/>
      <c r="G70" s="102"/>
      <c r="H70" s="23">
        <v>0.119314</v>
      </c>
      <c r="I70" s="24">
        <f t="shared" ref="I70:I77" si="3">$I$48*H70</f>
        <v>331.004000964</v>
      </c>
    </row>
    <row r="71" spans="1:10" ht="15" customHeight="1" x14ac:dyDescent="0.25">
      <c r="A71" s="14">
        <v>2</v>
      </c>
      <c r="B71" s="102" t="s">
        <v>66</v>
      </c>
      <c r="C71" s="102"/>
      <c r="D71" s="102"/>
      <c r="E71" s="102"/>
      <c r="F71" s="102"/>
      <c r="G71" s="102"/>
      <c r="H71" s="23">
        <v>2.0479000000000001E-2</v>
      </c>
      <c r="I71" s="24">
        <f t="shared" si="3"/>
        <v>56.813374254000003</v>
      </c>
    </row>
    <row r="72" spans="1:10" ht="15" customHeight="1" x14ac:dyDescent="0.25">
      <c r="A72" s="14">
        <v>3</v>
      </c>
      <c r="B72" s="102" t="s">
        <v>67</v>
      </c>
      <c r="C72" s="102"/>
      <c r="D72" s="102"/>
      <c r="E72" s="102"/>
      <c r="F72" s="102"/>
      <c r="G72" s="102"/>
      <c r="H72" s="23">
        <v>1.2123E-2</v>
      </c>
      <c r="I72" s="24">
        <f t="shared" si="3"/>
        <v>33.631941798</v>
      </c>
    </row>
    <row r="73" spans="1:10" ht="15" customHeight="1" x14ac:dyDescent="0.25">
      <c r="A73" s="14">
        <v>4</v>
      </c>
      <c r="B73" s="102" t="s">
        <v>68</v>
      </c>
      <c r="C73" s="102"/>
      <c r="D73" s="102"/>
      <c r="E73" s="102"/>
      <c r="F73" s="102"/>
      <c r="G73" s="102"/>
      <c r="H73" s="23">
        <v>1.1436E-2</v>
      </c>
      <c r="I73" s="24">
        <f t="shared" si="3"/>
        <v>31.726048536</v>
      </c>
    </row>
    <row r="74" spans="1:10" ht="15" customHeight="1" x14ac:dyDescent="0.25">
      <c r="A74" s="14">
        <v>5</v>
      </c>
      <c r="B74" s="102" t="s">
        <v>69</v>
      </c>
      <c r="C74" s="102"/>
      <c r="D74" s="102"/>
      <c r="E74" s="102"/>
      <c r="F74" s="102"/>
      <c r="G74" s="102"/>
      <c r="H74" s="23">
        <v>1.74E-4</v>
      </c>
      <c r="I74" s="24">
        <f t="shared" si="3"/>
        <v>0.482715324</v>
      </c>
    </row>
    <row r="75" spans="1:10" ht="15" customHeight="1" x14ac:dyDescent="0.25">
      <c r="A75" s="14">
        <v>6</v>
      </c>
      <c r="B75" s="102" t="s">
        <v>70</v>
      </c>
      <c r="C75" s="102"/>
      <c r="D75" s="102"/>
      <c r="E75" s="102"/>
      <c r="F75" s="102"/>
      <c r="G75" s="102"/>
      <c r="H75" s="23">
        <v>4.4200000000000001E-4</v>
      </c>
      <c r="I75" s="24">
        <f t="shared" si="3"/>
        <v>1.2262078920000001</v>
      </c>
    </row>
    <row r="76" spans="1:10" ht="15" customHeight="1" x14ac:dyDescent="0.25">
      <c r="A76" s="14">
        <v>7</v>
      </c>
      <c r="B76" s="102" t="s">
        <v>71</v>
      </c>
      <c r="C76" s="102"/>
      <c r="D76" s="102"/>
      <c r="E76" s="102"/>
      <c r="F76" s="102"/>
      <c r="G76" s="102"/>
      <c r="H76" s="23">
        <v>1.85E-4</v>
      </c>
      <c r="I76" s="24">
        <f t="shared" si="3"/>
        <v>0.51323181000000007</v>
      </c>
    </row>
    <row r="77" spans="1:10" ht="15" customHeight="1" x14ac:dyDescent="0.25">
      <c r="A77" s="14">
        <v>8</v>
      </c>
      <c r="B77" s="102" t="s">
        <v>72</v>
      </c>
      <c r="C77" s="102"/>
      <c r="D77" s="102"/>
      <c r="E77" s="102"/>
      <c r="F77" s="102"/>
      <c r="G77" s="102"/>
      <c r="H77" s="23">
        <v>9.0789999999999996E-2</v>
      </c>
      <c r="I77" s="24">
        <f t="shared" si="3"/>
        <v>251.87197853999999</v>
      </c>
    </row>
    <row r="78" spans="1:10" s="28" customFormat="1" ht="15" customHeight="1" x14ac:dyDescent="0.25">
      <c r="A78" s="117" t="s">
        <v>73</v>
      </c>
      <c r="B78" s="117"/>
      <c r="C78" s="117"/>
      <c r="D78" s="117"/>
      <c r="E78" s="117"/>
      <c r="F78" s="117"/>
      <c r="G78" s="117"/>
      <c r="H78" s="25">
        <f>SUM(H70:H77)</f>
        <v>0.25494299999999998</v>
      </c>
      <c r="I78" s="26">
        <f>SUM(I70:I77)</f>
        <v>707.269499118</v>
      </c>
      <c r="J78" s="27"/>
    </row>
    <row r="79" spans="1:10" ht="11.25" customHeight="1" x14ac:dyDescent="0.25">
      <c r="A79" s="29" t="s">
        <v>74</v>
      </c>
      <c r="B79" s="118" t="s">
        <v>75</v>
      </c>
      <c r="C79" s="118"/>
      <c r="D79" s="118"/>
      <c r="E79" s="118"/>
      <c r="F79" s="118"/>
      <c r="G79" s="118"/>
      <c r="H79" s="118"/>
      <c r="I79" s="118"/>
    </row>
    <row r="80" spans="1:10" ht="15" customHeight="1" x14ac:dyDescent="0.25">
      <c r="A80" s="29" t="s">
        <v>76</v>
      </c>
      <c r="B80" s="135" t="s">
        <v>77</v>
      </c>
      <c r="C80" s="135"/>
      <c r="D80" s="135"/>
      <c r="E80" s="135"/>
      <c r="F80" s="135"/>
      <c r="G80" s="135"/>
      <c r="H80" s="135"/>
      <c r="I80" s="135"/>
    </row>
    <row r="81" spans="1:11" ht="33.75" customHeight="1" x14ac:dyDescent="0.25">
      <c r="A81" s="22" t="s">
        <v>78</v>
      </c>
      <c r="B81" s="126" t="s">
        <v>79</v>
      </c>
      <c r="C81" s="126"/>
      <c r="D81" s="126"/>
      <c r="E81" s="126"/>
      <c r="F81" s="126"/>
      <c r="G81" s="126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02" t="s">
        <v>80</v>
      </c>
      <c r="C82" s="102"/>
      <c r="D82" s="102"/>
      <c r="E82" s="102"/>
      <c r="F82" s="102"/>
      <c r="G82" s="102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02" t="s">
        <v>81</v>
      </c>
      <c r="C83" s="102"/>
      <c r="D83" s="102"/>
      <c r="E83" s="102"/>
      <c r="F83" s="102"/>
      <c r="G83" s="102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02" t="s">
        <v>82</v>
      </c>
      <c r="C84" s="102"/>
      <c r="D84" s="102"/>
      <c r="E84" s="102"/>
      <c r="F84" s="102"/>
      <c r="G84" s="102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17" t="s">
        <v>83</v>
      </c>
      <c r="B85" s="117"/>
      <c r="C85" s="117"/>
      <c r="D85" s="117"/>
      <c r="E85" s="117"/>
      <c r="F85" s="117"/>
      <c r="G85" s="117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26" t="s">
        <v>85</v>
      </c>
      <c r="C87" s="126"/>
      <c r="D87" s="126"/>
      <c r="E87" s="126"/>
      <c r="F87" s="126"/>
      <c r="G87" s="126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02" t="s">
        <v>86</v>
      </c>
      <c r="C88" s="102"/>
      <c r="D88" s="102"/>
      <c r="E88" s="102"/>
      <c r="F88" s="102"/>
      <c r="G88" s="102"/>
      <c r="H88" s="23">
        <f>(H66*H78)</f>
        <v>9.3819024000000015E-2</v>
      </c>
      <c r="I88" s="24">
        <f>$I$48*H88</f>
        <v>260.27517567542407</v>
      </c>
    </row>
    <row r="89" spans="1:11" s="28" customFormat="1" ht="15" customHeight="1" x14ac:dyDescent="0.25">
      <c r="A89" s="117" t="s">
        <v>87</v>
      </c>
      <c r="B89" s="117"/>
      <c r="C89" s="117"/>
      <c r="D89" s="117"/>
      <c r="E89" s="117"/>
      <c r="F89" s="117"/>
      <c r="G89" s="117"/>
      <c r="H89" s="25">
        <f>SUM(H88:H88)</f>
        <v>9.3819024000000015E-2</v>
      </c>
      <c r="I89" s="26">
        <f>I88</f>
        <v>260.27517567542407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4" t="s">
        <v>207</v>
      </c>
      <c r="B91" s="134"/>
      <c r="C91" s="134"/>
      <c r="D91" s="134"/>
      <c r="E91" s="134"/>
      <c r="F91" s="134"/>
      <c r="G91" s="134"/>
      <c r="H91" s="32">
        <f>H66+H78+H85+H89</f>
        <v>0.787922024</v>
      </c>
      <c r="I91" s="33">
        <f>I66+I78+I85+I89</f>
        <v>2185.8737649534241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26" t="s">
        <v>89</v>
      </c>
      <c r="C93" s="126"/>
      <c r="D93" s="126"/>
      <c r="E93" s="126"/>
      <c r="F93" s="126"/>
      <c r="G93" s="126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02" t="s">
        <v>24</v>
      </c>
      <c r="C94" s="102"/>
      <c r="D94" s="102"/>
      <c r="E94" s="102"/>
      <c r="F94" s="102"/>
      <c r="G94" s="102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02" t="s">
        <v>25</v>
      </c>
      <c r="C95" s="102"/>
      <c r="D95" s="102"/>
      <c r="E95" s="102"/>
      <c r="F95" s="102"/>
      <c r="G95" s="102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02" t="s">
        <v>90</v>
      </c>
      <c r="C96" s="102"/>
      <c r="D96" s="102"/>
      <c r="E96" s="102"/>
      <c r="F96" s="102"/>
      <c r="G96" s="102"/>
      <c r="H96" s="23">
        <f>I96/$I$48</f>
        <v>5.1789580228863825E-2</v>
      </c>
      <c r="I96" s="24">
        <f>I103</f>
        <v>143.67599999999999</v>
      </c>
    </row>
    <row r="97" spans="1:10" ht="15" customHeight="1" x14ac:dyDescent="0.25">
      <c r="A97" s="14">
        <v>4</v>
      </c>
      <c r="B97" s="102" t="s">
        <v>91</v>
      </c>
      <c r="C97" s="102"/>
      <c r="D97" s="102"/>
      <c r="E97" s="102"/>
      <c r="F97" s="102"/>
      <c r="G97" s="102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02" t="s">
        <v>92</v>
      </c>
      <c r="C98" s="102"/>
      <c r="D98" s="102"/>
      <c r="E98" s="102"/>
      <c r="F98" s="102"/>
      <c r="G98" s="102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17" t="s">
        <v>93</v>
      </c>
      <c r="B99" s="117"/>
      <c r="C99" s="117"/>
      <c r="D99" s="117"/>
      <c r="E99" s="117"/>
      <c r="F99" s="117"/>
      <c r="G99" s="117"/>
      <c r="H99" s="25">
        <f>SUM(H94:H98)</f>
        <v>0.25917174736304827</v>
      </c>
      <c r="I99" s="26">
        <f>SUM(I94:I98)</f>
        <v>719.00099999999998</v>
      </c>
      <c r="J99" s="34"/>
    </row>
    <row r="100" spans="1:10" ht="18" customHeight="1" x14ac:dyDescent="0.25">
      <c r="A100" s="29" t="s">
        <v>94</v>
      </c>
      <c r="B100" s="133" t="s">
        <v>95</v>
      </c>
      <c r="C100" s="133"/>
      <c r="D100" s="133"/>
      <c r="E100" s="133"/>
      <c r="F100" s="133"/>
      <c r="G100" s="133"/>
      <c r="H100" s="35"/>
      <c r="I100" s="36"/>
    </row>
    <row r="101" spans="1:10" ht="15" customHeight="1" x14ac:dyDescent="0.25">
      <c r="A101" s="119" t="s">
        <v>96</v>
      </c>
      <c r="B101" s="119"/>
      <c r="C101" s="119"/>
      <c r="D101" s="119"/>
      <c r="E101" s="119"/>
      <c r="F101" s="119"/>
      <c r="G101" s="119"/>
      <c r="H101" s="119"/>
      <c r="I101" s="119"/>
    </row>
    <row r="102" spans="1:10" ht="24" customHeight="1" x14ac:dyDescent="0.25">
      <c r="A102" s="131" t="s">
        <v>97</v>
      </c>
      <c r="B102" s="131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30">
        <f>IF(I14="Não aplicável",0,I14)</f>
        <v>9</v>
      </c>
      <c r="B103" s="130"/>
      <c r="C103" s="14">
        <f>IF(I15="Não aplicável",0,I15)</f>
        <v>15</v>
      </c>
      <c r="D103" s="14">
        <v>2</v>
      </c>
      <c r="E103" s="37">
        <f>A103*C103*D103</f>
        <v>270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143.67599999999999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19" t="s">
        <v>105</v>
      </c>
      <c r="B105" s="119"/>
      <c r="C105" s="119"/>
      <c r="D105" s="119"/>
      <c r="E105" s="119"/>
      <c r="F105" s="119"/>
      <c r="G105" s="119"/>
      <c r="H105" s="119"/>
      <c r="I105" s="119"/>
    </row>
    <row r="106" spans="1:10" ht="23.25" customHeight="1" x14ac:dyDescent="0.25">
      <c r="A106" s="131" t="s">
        <v>97</v>
      </c>
      <c r="B106" s="131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32">
        <f>IF(I20="Não aplicável",0,I20)</f>
        <v>0</v>
      </c>
      <c r="B107" s="132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19" t="s">
        <v>107</v>
      </c>
      <c r="B109" s="119"/>
      <c r="C109" s="119"/>
      <c r="D109" s="119"/>
      <c r="E109" s="119"/>
      <c r="F109" s="119"/>
      <c r="G109" s="119"/>
      <c r="H109" s="119"/>
      <c r="I109" s="119"/>
    </row>
    <row r="110" spans="1:10" ht="23.25" customHeight="1" x14ac:dyDescent="0.25">
      <c r="A110" s="131" t="s">
        <v>97</v>
      </c>
      <c r="B110" s="131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32">
        <f>IF(I17="Não aplicável",0,I17)</f>
        <v>30</v>
      </c>
      <c r="B111" s="132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00" t="s">
        <v>108</v>
      </c>
      <c r="B113" s="100"/>
      <c r="C113" s="100"/>
      <c r="D113" s="100"/>
      <c r="E113" s="100"/>
      <c r="F113" s="100"/>
      <c r="G113" s="100"/>
      <c r="H113" s="47">
        <f>H48+H91+H99</f>
        <v>2.0470937713630484</v>
      </c>
      <c r="I113" s="48">
        <f>I48+I91+I99</f>
        <v>5679.100764953424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01" t="s">
        <v>109</v>
      </c>
      <c r="B115" s="101"/>
      <c r="C115" s="101"/>
      <c r="D115" s="101"/>
      <c r="E115" s="101"/>
      <c r="F115" s="101"/>
      <c r="G115" s="101"/>
      <c r="H115" s="101"/>
      <c r="I115" s="101"/>
    </row>
    <row r="116" spans="1:12" ht="33.75" customHeight="1" x14ac:dyDescent="0.25">
      <c r="A116" s="22" t="s">
        <v>36</v>
      </c>
      <c r="B116" s="126" t="s">
        <v>110</v>
      </c>
      <c r="C116" s="126"/>
      <c r="D116" s="126"/>
      <c r="E116" s="126"/>
      <c r="F116" s="126"/>
      <c r="G116" s="126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02" t="s">
        <v>111</v>
      </c>
      <c r="C117" s="102"/>
      <c r="D117" s="102"/>
      <c r="E117" s="102"/>
      <c r="F117" s="102"/>
      <c r="G117" s="102"/>
      <c r="H117" s="23">
        <f t="shared" ref="H117:H122" si="4">I117/$I$128</f>
        <v>0</v>
      </c>
      <c r="I117" s="24">
        <v>0</v>
      </c>
    </row>
    <row r="118" spans="1:12" ht="15" customHeight="1" x14ac:dyDescent="0.25">
      <c r="A118" s="14">
        <v>2</v>
      </c>
      <c r="B118" s="129" t="s">
        <v>112</v>
      </c>
      <c r="C118" s="129"/>
      <c r="D118" s="129"/>
      <c r="E118" s="129"/>
      <c r="F118" s="129"/>
      <c r="G118" s="129"/>
      <c r="H118" s="23">
        <f t="shared" si="4"/>
        <v>0.1</v>
      </c>
      <c r="I118" s="24">
        <f>IF(F126=10%,G126,0)</f>
        <v>553.54247649534238</v>
      </c>
    </row>
    <row r="119" spans="1:12" ht="15" customHeight="1" x14ac:dyDescent="0.25">
      <c r="A119" s="14">
        <v>3</v>
      </c>
      <c r="B119" s="102" t="s">
        <v>113</v>
      </c>
      <c r="C119" s="102"/>
      <c r="D119" s="102"/>
      <c r="E119" s="102"/>
      <c r="F119" s="102"/>
      <c r="G119" s="102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9" t="s">
        <v>114</v>
      </c>
      <c r="C120" s="129"/>
      <c r="D120" s="129"/>
      <c r="E120" s="129"/>
      <c r="F120" s="129"/>
      <c r="G120" s="129"/>
      <c r="H120" s="23">
        <f t="shared" si="4"/>
        <v>0</v>
      </c>
      <c r="I120" s="24">
        <f>IF(F126=20%,G126,0)</f>
        <v>0</v>
      </c>
    </row>
    <row r="121" spans="1:12" ht="15" customHeight="1" x14ac:dyDescent="0.25">
      <c r="A121" s="14">
        <v>5</v>
      </c>
      <c r="B121" s="102" t="s">
        <v>115</v>
      </c>
      <c r="C121" s="102"/>
      <c r="D121" s="102"/>
      <c r="E121" s="102"/>
      <c r="F121" s="102"/>
      <c r="G121" s="102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02" t="s">
        <v>116</v>
      </c>
      <c r="C122" s="102"/>
      <c r="D122" s="102"/>
      <c r="E122" s="102"/>
      <c r="F122" s="102"/>
      <c r="G122" s="102"/>
      <c r="H122" s="23">
        <f t="shared" si="4"/>
        <v>0</v>
      </c>
      <c r="I122" s="24">
        <v>0</v>
      </c>
    </row>
    <row r="123" spans="1:12" ht="15" customHeight="1" x14ac:dyDescent="0.25">
      <c r="A123" s="117" t="s">
        <v>117</v>
      </c>
      <c r="B123" s="117"/>
      <c r="C123" s="117"/>
      <c r="D123" s="117"/>
      <c r="E123" s="117"/>
      <c r="F123" s="117"/>
      <c r="G123" s="117"/>
      <c r="H123" s="25">
        <f>H117+H118+H119+H120+H121+H122</f>
        <v>0.1</v>
      </c>
      <c r="I123" s="54">
        <f>SUM(I117:I122)</f>
        <v>553.54247649534238</v>
      </c>
      <c r="J123" s="34"/>
    </row>
    <row r="124" spans="1:12" ht="30" customHeight="1" x14ac:dyDescent="0.25">
      <c r="B124" s="118" t="s">
        <v>206</v>
      </c>
      <c r="C124" s="118"/>
      <c r="D124" s="118"/>
      <c r="E124" s="118"/>
      <c r="F124" s="118"/>
      <c r="G124" s="118"/>
      <c r="H124" s="118"/>
      <c r="I124" s="118"/>
    </row>
    <row r="125" spans="1:12" ht="5.25" customHeight="1" x14ac:dyDescent="0.25"/>
    <row r="126" spans="1:12" ht="48.75" customHeight="1" x14ac:dyDescent="0.25">
      <c r="A126" s="127" t="s">
        <v>119</v>
      </c>
      <c r="B126" s="127"/>
      <c r="C126" s="127"/>
      <c r="D126" s="127"/>
      <c r="E126" s="127"/>
      <c r="F126" s="55">
        <f>I29</f>
        <v>0.1</v>
      </c>
      <c r="G126" s="56">
        <f>I128*F126</f>
        <v>553.54247649534238</v>
      </c>
      <c r="H126" s="57" t="s">
        <v>120</v>
      </c>
      <c r="I126" s="58">
        <f>I96</f>
        <v>143.67599999999999</v>
      </c>
    </row>
    <row r="127" spans="1:12" s="61" customFormat="1" ht="16.5" customHeight="1" x14ac:dyDescent="0.25">
      <c r="A127" s="124" t="s">
        <v>121</v>
      </c>
      <c r="B127" s="124"/>
      <c r="C127" s="57" t="s">
        <v>122</v>
      </c>
      <c r="D127" s="57" t="s">
        <v>123</v>
      </c>
      <c r="E127" s="57" t="s">
        <v>124</v>
      </c>
      <c r="F127" s="57" t="s">
        <v>125</v>
      </c>
      <c r="G127" s="57" t="s">
        <v>126</v>
      </c>
      <c r="H127" s="57" t="s">
        <v>127</v>
      </c>
      <c r="I127" s="59" t="s">
        <v>128</v>
      </c>
      <c r="J127" s="60"/>
    </row>
    <row r="128" spans="1:12" ht="16.5" customHeight="1" x14ac:dyDescent="0.25">
      <c r="A128" s="125">
        <f>I48</f>
        <v>2774.2260000000001</v>
      </c>
      <c r="B128" s="125"/>
      <c r="C128" s="62">
        <f>I66</f>
        <v>1020.915168</v>
      </c>
      <c r="D128" s="62">
        <f>I78</f>
        <v>707.269499118</v>
      </c>
      <c r="E128" s="62">
        <f>I85</f>
        <v>197.41392216000003</v>
      </c>
      <c r="F128" s="62">
        <f>I89</f>
        <v>260.27517567542407</v>
      </c>
      <c r="G128" s="62">
        <f>I99</f>
        <v>719.00099999999998</v>
      </c>
      <c r="H128" s="62">
        <f>A128+C128+D128+E128+F128+G128</f>
        <v>5679.100764953424</v>
      </c>
      <c r="I128" s="62">
        <f>H128-I126</f>
        <v>5535.4247649534236</v>
      </c>
      <c r="J128" s="34"/>
    </row>
    <row r="129" spans="1:12" ht="4.5" customHeight="1" x14ac:dyDescent="0.25">
      <c r="A129" s="29"/>
      <c r="B129" s="128"/>
      <c r="C129" s="128"/>
      <c r="D129" s="128"/>
      <c r="E129" s="128"/>
      <c r="F129" s="128"/>
      <c r="G129" s="128"/>
      <c r="H129" s="128"/>
      <c r="I129" s="128"/>
    </row>
    <row r="130" spans="1:12" ht="33.75" customHeight="1" x14ac:dyDescent="0.25">
      <c r="A130" s="22" t="s">
        <v>50</v>
      </c>
      <c r="B130" s="126" t="s">
        <v>129</v>
      </c>
      <c r="C130" s="126"/>
      <c r="D130" s="126"/>
      <c r="E130" s="126"/>
      <c r="F130" s="126"/>
      <c r="G130" s="126"/>
      <c r="H130" s="22" t="s">
        <v>38</v>
      </c>
      <c r="I130" s="22" t="s">
        <v>39</v>
      </c>
    </row>
    <row r="131" spans="1:12" ht="15" customHeight="1" x14ac:dyDescent="0.25">
      <c r="A131" s="14">
        <v>1</v>
      </c>
      <c r="B131" s="102" t="s">
        <v>130</v>
      </c>
      <c r="C131" s="102"/>
      <c r="D131" s="102"/>
      <c r="E131" s="102"/>
      <c r="F131" s="102"/>
      <c r="G131" s="102"/>
      <c r="H131" s="23">
        <f>I131/$I$141</f>
        <v>1.8065460962116683E-2</v>
      </c>
      <c r="I131" s="24">
        <v>100</v>
      </c>
    </row>
    <row r="132" spans="1:12" ht="15" customHeight="1" x14ac:dyDescent="0.25">
      <c r="A132" s="14">
        <v>2</v>
      </c>
      <c r="B132" s="102" t="s">
        <v>131</v>
      </c>
      <c r="C132" s="102"/>
      <c r="D132" s="102"/>
      <c r="E132" s="102"/>
      <c r="F132" s="102"/>
      <c r="G132" s="102"/>
      <c r="H132" s="23">
        <f>I132/$I$141</f>
        <v>9.0327304810583417E-3</v>
      </c>
      <c r="I132" s="24">
        <v>50</v>
      </c>
    </row>
    <row r="133" spans="1:12" ht="34.5" customHeight="1" x14ac:dyDescent="0.25">
      <c r="A133" s="117" t="s">
        <v>200</v>
      </c>
      <c r="B133" s="117"/>
      <c r="C133" s="117"/>
      <c r="D133" s="117"/>
      <c r="E133" s="117"/>
      <c r="F133" s="117"/>
      <c r="G133" s="117"/>
      <c r="H133" s="25">
        <f>H131+H132</f>
        <v>2.7098191443175025E-2</v>
      </c>
      <c r="I133" s="26">
        <f>SUM(I131:I132)</f>
        <v>150</v>
      </c>
    </row>
    <row r="134" spans="1:12" ht="4.5" customHeight="1" x14ac:dyDescent="0.25"/>
    <row r="135" spans="1:12" ht="33.75" customHeight="1" x14ac:dyDescent="0.25">
      <c r="A135" s="22" t="s">
        <v>63</v>
      </c>
      <c r="B135" s="126" t="s">
        <v>132</v>
      </c>
      <c r="C135" s="126"/>
      <c r="D135" s="126"/>
      <c r="E135" s="126"/>
      <c r="F135" s="126"/>
      <c r="G135" s="126"/>
      <c r="H135" s="22" t="s">
        <v>38</v>
      </c>
      <c r="I135" s="22" t="s">
        <v>39</v>
      </c>
    </row>
    <row r="136" spans="1:12" ht="15" customHeight="1" x14ac:dyDescent="0.25">
      <c r="A136" s="14">
        <v>1</v>
      </c>
      <c r="B136" s="102" t="s">
        <v>132</v>
      </c>
      <c r="C136" s="102"/>
      <c r="D136" s="102"/>
      <c r="E136" s="102"/>
      <c r="F136" s="102"/>
      <c r="G136" s="102"/>
      <c r="H136" s="23">
        <f>I136/I141</f>
        <v>0.15290180855682498</v>
      </c>
      <c r="I136" s="24">
        <f>G139-I133</f>
        <v>846.37645769161622</v>
      </c>
    </row>
    <row r="137" spans="1:12" ht="35.1" customHeight="1" x14ac:dyDescent="0.25">
      <c r="A137" s="117" t="s">
        <v>199</v>
      </c>
      <c r="B137" s="117"/>
      <c r="C137" s="117"/>
      <c r="D137" s="117"/>
      <c r="E137" s="117"/>
      <c r="F137" s="117"/>
      <c r="G137" s="117"/>
      <c r="H137" s="25">
        <f>H136</f>
        <v>0.15290180855682498</v>
      </c>
      <c r="I137" s="26">
        <f>I136</f>
        <v>846.37645769161622</v>
      </c>
      <c r="J137" s="34"/>
      <c r="K137" s="34"/>
      <c r="L137" s="2"/>
    </row>
    <row r="138" spans="1:12" ht="4.5" customHeight="1" x14ac:dyDescent="0.25">
      <c r="A138" s="28"/>
      <c r="B138" s="28"/>
      <c r="C138" s="28"/>
      <c r="D138" s="28"/>
      <c r="E138" s="28"/>
      <c r="F138" s="28"/>
      <c r="G138" s="28"/>
      <c r="H138" s="35"/>
      <c r="I138" s="36"/>
    </row>
    <row r="139" spans="1:12" ht="39" customHeight="1" x14ac:dyDescent="0.25">
      <c r="A139" s="123" t="s">
        <v>133</v>
      </c>
      <c r="B139" s="123"/>
      <c r="C139" s="123"/>
      <c r="D139" s="123"/>
      <c r="E139" s="123"/>
      <c r="F139" s="55">
        <v>0.18</v>
      </c>
      <c r="G139" s="56">
        <f>I141*F139</f>
        <v>996.37645769161622</v>
      </c>
      <c r="H139" s="57" t="s">
        <v>120</v>
      </c>
      <c r="I139" s="58">
        <f>I96</f>
        <v>143.67599999999999</v>
      </c>
      <c r="L139" s="2"/>
    </row>
    <row r="140" spans="1:12" s="61" customFormat="1" ht="16.5" customHeight="1" x14ac:dyDescent="0.25">
      <c r="A140" s="124" t="s">
        <v>121</v>
      </c>
      <c r="B140" s="124"/>
      <c r="C140" s="57" t="s">
        <v>122</v>
      </c>
      <c r="D140" s="57" t="s">
        <v>123</v>
      </c>
      <c r="E140" s="57" t="s">
        <v>124</v>
      </c>
      <c r="F140" s="57" t="s">
        <v>125</v>
      </c>
      <c r="G140" s="57" t="s">
        <v>126</v>
      </c>
      <c r="H140" s="57" t="s">
        <v>127</v>
      </c>
      <c r="I140" s="59" t="s">
        <v>128</v>
      </c>
      <c r="J140" s="60"/>
      <c r="L140" s="60"/>
    </row>
    <row r="141" spans="1:12" ht="16.5" customHeight="1" x14ac:dyDescent="0.25">
      <c r="A141" s="125">
        <f>I48</f>
        <v>2774.2260000000001</v>
      </c>
      <c r="B141" s="125"/>
      <c r="C141" s="62">
        <f>I66</f>
        <v>1020.915168</v>
      </c>
      <c r="D141" s="62">
        <f>I78</f>
        <v>707.269499118</v>
      </c>
      <c r="E141" s="62">
        <f>I85</f>
        <v>197.41392216000003</v>
      </c>
      <c r="F141" s="62">
        <f>I89</f>
        <v>260.27517567542407</v>
      </c>
      <c r="G141" s="62">
        <f>I99</f>
        <v>719.00099999999998</v>
      </c>
      <c r="H141" s="62">
        <f>A141+C141+D141+E141+F141+G141</f>
        <v>5679.100764953424</v>
      </c>
      <c r="I141" s="62">
        <f>H141-I139</f>
        <v>5535.4247649534236</v>
      </c>
      <c r="J141" s="34"/>
      <c r="L141" s="2"/>
    </row>
    <row r="142" spans="1:12" ht="4.5" customHeight="1" x14ac:dyDescent="0.25"/>
    <row r="143" spans="1:12" ht="12" customHeight="1" x14ac:dyDescent="0.25">
      <c r="A143" s="100" t="s">
        <v>134</v>
      </c>
      <c r="B143" s="100"/>
      <c r="C143" s="100"/>
      <c r="D143" s="100"/>
      <c r="E143" s="100"/>
      <c r="F143" s="100"/>
      <c r="G143" s="100"/>
      <c r="H143" s="47">
        <f>H123+H133+H137</f>
        <v>0.28000000000000003</v>
      </c>
      <c r="I143" s="48">
        <f>I123+I133+I137</f>
        <v>1549.9189341869587</v>
      </c>
    </row>
    <row r="144" spans="1:12" ht="4.5" customHeight="1" x14ac:dyDescent="0.25"/>
    <row r="145" spans="1:10" ht="11.25" customHeight="1" x14ac:dyDescent="0.25">
      <c r="A145" s="101" t="s">
        <v>135</v>
      </c>
      <c r="B145" s="101"/>
      <c r="C145" s="101"/>
      <c r="D145" s="101"/>
      <c r="E145" s="101"/>
      <c r="F145" s="101"/>
      <c r="G145" s="101"/>
      <c r="H145" s="101"/>
      <c r="I145" s="101"/>
    </row>
    <row r="146" spans="1:10" ht="33.75" customHeight="1" x14ac:dyDescent="0.25">
      <c r="A146" s="22" t="s">
        <v>36</v>
      </c>
      <c r="B146" s="126" t="s">
        <v>136</v>
      </c>
      <c r="C146" s="126"/>
      <c r="D146" s="126"/>
      <c r="E146" s="126"/>
      <c r="F146" s="126"/>
      <c r="G146" s="126"/>
      <c r="H146" s="22" t="s">
        <v>38</v>
      </c>
      <c r="I146" s="22" t="s">
        <v>39</v>
      </c>
    </row>
    <row r="147" spans="1:10" ht="15" customHeight="1" x14ac:dyDescent="0.25">
      <c r="A147" s="14">
        <v>1</v>
      </c>
      <c r="B147" s="102" t="s">
        <v>137</v>
      </c>
      <c r="C147" s="102"/>
      <c r="D147" s="102"/>
      <c r="E147" s="102"/>
      <c r="F147" s="102"/>
      <c r="G147" s="102"/>
      <c r="H147" s="23">
        <f>I147/$I$113</f>
        <v>9.0574227501668651E-3</v>
      </c>
      <c r="I147" s="24">
        <f>($D$157/$E$159)*H157</f>
        <v>51.438016468979185</v>
      </c>
    </row>
    <row r="148" spans="1:10" ht="15" customHeight="1" x14ac:dyDescent="0.25">
      <c r="A148" s="14">
        <v>2</v>
      </c>
      <c r="B148" s="102" t="s">
        <v>138</v>
      </c>
      <c r="C148" s="102"/>
      <c r="D148" s="102"/>
      <c r="E148" s="102"/>
      <c r="F148" s="102"/>
      <c r="G148" s="102"/>
      <c r="H148" s="23">
        <f>I148/$I$113</f>
        <v>4.1803489616154758E-2</v>
      </c>
      <c r="I148" s="24">
        <f>($D$157/$E$159)*H158</f>
        <v>237.40622985682703</v>
      </c>
    </row>
    <row r="149" spans="1:10" ht="15" customHeight="1" x14ac:dyDescent="0.25">
      <c r="A149" s="14">
        <v>3</v>
      </c>
      <c r="B149" s="102" t="s">
        <v>14</v>
      </c>
      <c r="C149" s="102"/>
      <c r="D149" s="102"/>
      <c r="E149" s="102"/>
      <c r="F149" s="102"/>
      <c r="G149" s="102"/>
      <c r="H149" s="23">
        <f>I149/$I$113</f>
        <v>6.9672482693591276E-2</v>
      </c>
      <c r="I149" s="24">
        <f>($D$157/$E$159)*H159</f>
        <v>395.67704976137838</v>
      </c>
    </row>
    <row r="150" spans="1:10" ht="15" customHeight="1" x14ac:dyDescent="0.25">
      <c r="A150" s="14">
        <v>4</v>
      </c>
      <c r="B150" s="102" t="s">
        <v>139</v>
      </c>
      <c r="C150" s="102"/>
      <c r="D150" s="102"/>
      <c r="E150" s="102"/>
      <c r="F150" s="102"/>
      <c r="G150" s="102"/>
      <c r="H150" s="23">
        <f>I150/$I$113</f>
        <v>0</v>
      </c>
      <c r="I150" s="24">
        <f>($D$157/$E$159)*H160</f>
        <v>0</v>
      </c>
    </row>
    <row r="151" spans="1:10" ht="15" customHeight="1" x14ac:dyDescent="0.25">
      <c r="A151" s="14">
        <v>5</v>
      </c>
      <c r="B151" s="102" t="s">
        <v>140</v>
      </c>
      <c r="C151" s="102"/>
      <c r="D151" s="102"/>
      <c r="E151" s="102"/>
      <c r="F151" s="102"/>
      <c r="G151" s="102"/>
      <c r="H151" s="23">
        <f>I151/$I$113</f>
        <v>0</v>
      </c>
      <c r="I151" s="24">
        <f>($D$157/$E$159)*H161</f>
        <v>0</v>
      </c>
    </row>
    <row r="152" spans="1:10" ht="15" customHeight="1" x14ac:dyDescent="0.25">
      <c r="A152" s="117" t="s">
        <v>141</v>
      </c>
      <c r="B152" s="117"/>
      <c r="C152" s="117"/>
      <c r="D152" s="117"/>
      <c r="E152" s="117"/>
      <c r="F152" s="117"/>
      <c r="G152" s="117"/>
      <c r="H152" s="25">
        <f>H147+H148+H149+H150+H151</f>
        <v>0.1205333950599129</v>
      </c>
      <c r="I152" s="26">
        <f>SUM(I147:I151)</f>
        <v>684.52129608718462</v>
      </c>
    </row>
    <row r="153" spans="1:10" ht="11.25" customHeight="1" x14ac:dyDescent="0.25">
      <c r="A153" s="29" t="s">
        <v>142</v>
      </c>
      <c r="B153" s="118" t="s">
        <v>143</v>
      </c>
      <c r="C153" s="118"/>
      <c r="D153" s="118"/>
      <c r="E153" s="118"/>
      <c r="F153" s="118"/>
      <c r="G153" s="118"/>
      <c r="H153" s="118"/>
      <c r="I153" s="118"/>
    </row>
    <row r="154" spans="1:10" ht="20.25" customHeight="1" x14ac:dyDescent="0.25">
      <c r="A154" s="29" t="s">
        <v>144</v>
      </c>
      <c r="B154" s="111" t="s">
        <v>145</v>
      </c>
      <c r="C154" s="111"/>
      <c r="D154" s="111"/>
      <c r="E154" s="111"/>
      <c r="F154" s="111"/>
      <c r="G154" s="111"/>
      <c r="H154" s="111"/>
      <c r="I154" s="111"/>
    </row>
    <row r="155" spans="1:10" ht="13.5" customHeight="1" x14ac:dyDescent="0.25">
      <c r="A155" s="119" t="s">
        <v>146</v>
      </c>
      <c r="B155" s="119"/>
      <c r="C155" s="119"/>
      <c r="D155" s="119"/>
      <c r="E155" s="119"/>
      <c r="F155" s="119"/>
      <c r="G155" s="119"/>
      <c r="H155" s="119"/>
      <c r="I155" s="119"/>
    </row>
    <row r="156" spans="1:10" ht="13.5" customHeight="1" x14ac:dyDescent="0.25">
      <c r="A156" s="120" t="s">
        <v>147</v>
      </c>
      <c r="B156" s="120"/>
      <c r="C156" s="3" t="s">
        <v>148</v>
      </c>
      <c r="D156" s="121" t="s">
        <v>149</v>
      </c>
      <c r="E156" s="121"/>
      <c r="F156" s="3" t="s">
        <v>150</v>
      </c>
      <c r="G156" s="3" t="s">
        <v>151</v>
      </c>
      <c r="H156" s="122" t="s">
        <v>152</v>
      </c>
      <c r="I156" s="122"/>
    </row>
    <row r="157" spans="1:10" ht="13.5" customHeight="1" x14ac:dyDescent="0.25">
      <c r="A157" s="114">
        <f>I113</f>
        <v>5679.100764953424</v>
      </c>
      <c r="B157" s="114"/>
      <c r="C157" s="24">
        <f>I143</f>
        <v>1549.9189341869587</v>
      </c>
      <c r="D157" s="115">
        <f>A157+C157</f>
        <v>7229.0196991403827</v>
      </c>
      <c r="E157" s="115"/>
      <c r="F157" s="14" t="s">
        <v>137</v>
      </c>
      <c r="G157" s="43">
        <v>1.6500000000000001E-2</v>
      </c>
      <c r="H157" s="108">
        <v>6.4999999999999997E-3</v>
      </c>
      <c r="I157" s="108"/>
      <c r="J157" s="34"/>
    </row>
    <row r="158" spans="1:10" ht="13.5" customHeight="1" x14ac:dyDescent="0.25">
      <c r="A158" s="102" t="s">
        <v>153</v>
      </c>
      <c r="B158" s="102"/>
      <c r="C158" s="14">
        <v>1</v>
      </c>
      <c r="D158" s="63">
        <f>G162/1</f>
        <v>0.14250000000000002</v>
      </c>
      <c r="E158" s="64">
        <f>C158-D158</f>
        <v>0.85749999999999993</v>
      </c>
      <c r="F158" s="14" t="s">
        <v>138</v>
      </c>
      <c r="G158" s="43">
        <v>7.5999999999999998E-2</v>
      </c>
      <c r="H158" s="108">
        <v>0.03</v>
      </c>
      <c r="I158" s="108"/>
    </row>
    <row r="159" spans="1:10" ht="13.5" customHeight="1" x14ac:dyDescent="0.25">
      <c r="A159" s="116" t="s">
        <v>154</v>
      </c>
      <c r="B159" s="116"/>
      <c r="C159" s="14">
        <v>1</v>
      </c>
      <c r="D159" s="63">
        <f>H162</f>
        <v>8.6499999999999994E-2</v>
      </c>
      <c r="E159" s="65">
        <f>C159-D159</f>
        <v>0.91349999999999998</v>
      </c>
      <c r="F159" s="14" t="s">
        <v>14</v>
      </c>
      <c r="G159" s="43">
        <f>I11</f>
        <v>0.05</v>
      </c>
      <c r="H159" s="108">
        <f>I11</f>
        <v>0.05</v>
      </c>
      <c r="I159" s="108"/>
    </row>
    <row r="160" spans="1:10" ht="13.5" customHeight="1" x14ac:dyDescent="0.25">
      <c r="A160" s="116" t="s">
        <v>155</v>
      </c>
      <c r="B160" s="116"/>
      <c r="C160" s="14">
        <v>1</v>
      </c>
      <c r="D160" s="66">
        <v>0.09</v>
      </c>
      <c r="E160" s="67">
        <f>C160-D160</f>
        <v>0.91</v>
      </c>
      <c r="F160" s="14" t="s">
        <v>156</v>
      </c>
      <c r="G160" s="43">
        <v>0</v>
      </c>
      <c r="H160" s="108">
        <v>0</v>
      </c>
      <c r="I160" s="108"/>
    </row>
    <row r="161" spans="1:10" ht="13.5" customHeight="1" x14ac:dyDescent="0.25">
      <c r="A161" s="107" t="s">
        <v>157</v>
      </c>
      <c r="B161" s="107" t="s">
        <v>158</v>
      </c>
      <c r="C161" s="107"/>
      <c r="D161" s="107"/>
      <c r="E161" s="107"/>
      <c r="F161" s="12" t="s">
        <v>159</v>
      </c>
      <c r="G161" s="43">
        <v>0</v>
      </c>
      <c r="H161" s="108">
        <v>0</v>
      </c>
      <c r="I161" s="108"/>
    </row>
    <row r="162" spans="1:10" ht="18" customHeight="1" x14ac:dyDescent="0.25">
      <c r="A162" s="107"/>
      <c r="B162" s="107"/>
      <c r="C162" s="107"/>
      <c r="D162" s="107"/>
      <c r="E162" s="107"/>
      <c r="F162" s="3" t="s">
        <v>160</v>
      </c>
      <c r="G162" s="68">
        <f>SUM(G157:G161)</f>
        <v>0.14250000000000002</v>
      </c>
      <c r="H162" s="109">
        <f>SUM(H157:I161)</f>
        <v>8.6499999999999994E-2</v>
      </c>
      <c r="I162" s="109"/>
    </row>
    <row r="163" spans="1:10" ht="48.75" customHeight="1" x14ac:dyDescent="0.25">
      <c r="A163" s="110" t="s">
        <v>161</v>
      </c>
      <c r="B163" s="110"/>
      <c r="C163" s="110"/>
      <c r="D163" s="110"/>
      <c r="E163" s="110"/>
      <c r="F163" s="110"/>
      <c r="G163" s="110"/>
      <c r="H163" s="110"/>
      <c r="I163" s="110"/>
    </row>
    <row r="164" spans="1:10" ht="12" customHeight="1" x14ac:dyDescent="0.25">
      <c r="A164" s="29" t="s">
        <v>162</v>
      </c>
      <c r="B164" s="111" t="s">
        <v>163</v>
      </c>
      <c r="C164" s="111"/>
      <c r="D164" s="111"/>
      <c r="E164" s="111"/>
      <c r="F164" s="111"/>
      <c r="G164" s="111"/>
      <c r="H164" s="111"/>
      <c r="I164" s="111"/>
    </row>
    <row r="165" spans="1:10" ht="4.5" customHeight="1" x14ac:dyDescent="0.25">
      <c r="A165" s="69"/>
      <c r="B165" s="112"/>
      <c r="C165" s="112"/>
      <c r="D165" s="112"/>
      <c r="E165" s="112"/>
      <c r="F165" s="112"/>
      <c r="G165" s="112"/>
      <c r="H165" s="112"/>
      <c r="I165" s="112"/>
    </row>
    <row r="166" spans="1:10" ht="12" customHeight="1" x14ac:dyDescent="0.25">
      <c r="A166" s="100" t="s">
        <v>164</v>
      </c>
      <c r="B166" s="100"/>
      <c r="C166" s="100"/>
      <c r="D166" s="100"/>
      <c r="E166" s="100"/>
      <c r="F166" s="100"/>
      <c r="G166" s="100"/>
      <c r="H166" s="47">
        <f>H152</f>
        <v>0.1205333950599129</v>
      </c>
      <c r="I166" s="48">
        <f>I152</f>
        <v>684.52129608718462</v>
      </c>
    </row>
    <row r="167" spans="1:10" ht="4.5" customHeight="1" x14ac:dyDescent="0.25"/>
    <row r="168" spans="1:10" ht="11.25" customHeight="1" x14ac:dyDescent="0.25">
      <c r="A168" s="113" t="s">
        <v>165</v>
      </c>
      <c r="B168" s="113"/>
      <c r="C168" s="113"/>
      <c r="D168" s="113"/>
      <c r="E168" s="113"/>
      <c r="F168" s="113"/>
      <c r="G168" s="113"/>
      <c r="H168" s="113"/>
      <c r="I168" s="113"/>
    </row>
    <row r="169" spans="1:10" ht="11.25" customHeight="1" x14ac:dyDescent="0.25">
      <c r="A169" s="101" t="s">
        <v>35</v>
      </c>
      <c r="B169" s="101"/>
      <c r="C169" s="101"/>
      <c r="D169" s="101"/>
      <c r="E169" s="101"/>
      <c r="F169" s="101"/>
      <c r="G169" s="101"/>
      <c r="H169" s="101"/>
      <c r="I169" s="101"/>
    </row>
    <row r="170" spans="1:10" ht="15" customHeight="1" x14ac:dyDescent="0.25">
      <c r="A170" s="14">
        <v>1</v>
      </c>
      <c r="B170" s="102" t="s">
        <v>166</v>
      </c>
      <c r="C170" s="102"/>
      <c r="D170" s="102"/>
      <c r="E170" s="102"/>
      <c r="F170" s="102"/>
      <c r="G170" s="102"/>
      <c r="H170" s="23">
        <f>I170/$G$191</f>
        <v>0.35056695879544408</v>
      </c>
      <c r="I170" s="70">
        <f>I48</f>
        <v>2774.2260000000001</v>
      </c>
    </row>
    <row r="171" spans="1:10" ht="15" customHeight="1" x14ac:dyDescent="0.25">
      <c r="A171" s="14">
        <v>2</v>
      </c>
      <c r="B171" s="102" t="s">
        <v>167</v>
      </c>
      <c r="C171" s="102"/>
      <c r="D171" s="102"/>
      <c r="E171" s="102"/>
      <c r="F171" s="102"/>
      <c r="G171" s="102"/>
      <c r="H171" s="23">
        <f t="shared" ref="H171:H172" si="5">I171/$G$191</f>
        <v>0.27621942772163088</v>
      </c>
      <c r="I171" s="70">
        <f>I66+I78+I85+I89</f>
        <v>2185.8737649534241</v>
      </c>
    </row>
    <row r="172" spans="1:10" ht="15" customHeight="1" x14ac:dyDescent="0.25">
      <c r="A172" s="14">
        <v>3</v>
      </c>
      <c r="B172" s="102" t="s">
        <v>168</v>
      </c>
      <c r="C172" s="102"/>
      <c r="D172" s="102"/>
      <c r="E172" s="102"/>
      <c r="F172" s="102"/>
      <c r="G172" s="102"/>
      <c r="H172" s="23">
        <f t="shared" si="5"/>
        <v>9.0857051278764978E-2</v>
      </c>
      <c r="I172" s="70">
        <f>I99</f>
        <v>719.00099999999998</v>
      </c>
    </row>
    <row r="173" spans="1:10" s="28" customFormat="1" ht="15" customHeight="1" x14ac:dyDescent="0.25">
      <c r="A173" s="100" t="s">
        <v>169</v>
      </c>
      <c r="B173" s="100"/>
      <c r="C173" s="100"/>
      <c r="D173" s="100"/>
      <c r="E173" s="100"/>
      <c r="F173" s="100"/>
      <c r="G173" s="100"/>
      <c r="H173" s="47">
        <f>H170+H171+H172</f>
        <v>0.71764343779583994</v>
      </c>
      <c r="I173" s="48">
        <f>SUM(I170:I172)</f>
        <v>5679.100764953424</v>
      </c>
      <c r="J173" s="35"/>
    </row>
    <row r="174" spans="1:10" ht="4.5" customHeight="1" x14ac:dyDescent="0.25"/>
    <row r="175" spans="1:10" ht="11.25" customHeight="1" x14ac:dyDescent="0.25">
      <c r="A175" s="101" t="s">
        <v>109</v>
      </c>
      <c r="B175" s="101"/>
      <c r="C175" s="101"/>
      <c r="D175" s="101"/>
      <c r="E175" s="101"/>
      <c r="F175" s="101"/>
      <c r="G175" s="101"/>
      <c r="H175" s="101"/>
      <c r="I175" s="101"/>
    </row>
    <row r="176" spans="1:10" ht="15" customHeight="1" x14ac:dyDescent="0.25">
      <c r="A176" s="14">
        <v>1</v>
      </c>
      <c r="B176" s="102" t="s">
        <v>170</v>
      </c>
      <c r="C176" s="102"/>
      <c r="D176" s="102"/>
      <c r="E176" s="102"/>
      <c r="F176" s="102"/>
      <c r="G176" s="102"/>
      <c r="H176" s="23">
        <f t="shared" ref="H176:H178" si="6">I176/$G$191</f>
        <v>6.9948772215771449E-2</v>
      </c>
      <c r="I176" s="24">
        <f>I123</f>
        <v>553.54247649534238</v>
      </c>
    </row>
    <row r="177" spans="1:11" ht="15" customHeight="1" x14ac:dyDescent="0.25">
      <c r="A177" s="14">
        <v>2</v>
      </c>
      <c r="B177" s="102" t="s">
        <v>171</v>
      </c>
      <c r="C177" s="102"/>
      <c r="D177" s="102"/>
      <c r="E177" s="102"/>
      <c r="F177" s="102"/>
      <c r="G177" s="102"/>
      <c r="H177" s="23">
        <f t="shared" si="6"/>
        <v>1.8954852207180167E-2</v>
      </c>
      <c r="I177" s="24">
        <f>I133</f>
        <v>150</v>
      </c>
    </row>
    <row r="178" spans="1:11" ht="15" customHeight="1" x14ac:dyDescent="0.25">
      <c r="A178" s="14">
        <v>3</v>
      </c>
      <c r="B178" s="102" t="s">
        <v>172</v>
      </c>
      <c r="C178" s="102"/>
      <c r="D178" s="102"/>
      <c r="E178" s="102"/>
      <c r="F178" s="102"/>
      <c r="G178" s="102"/>
      <c r="H178" s="23">
        <f t="shared" si="6"/>
        <v>0.10695293778120843</v>
      </c>
      <c r="I178" s="24">
        <f>I137</f>
        <v>846.37645769161622</v>
      </c>
    </row>
    <row r="179" spans="1:11" ht="15" customHeight="1" x14ac:dyDescent="0.25">
      <c r="A179" s="100" t="s">
        <v>173</v>
      </c>
      <c r="B179" s="100"/>
      <c r="C179" s="100"/>
      <c r="D179" s="100"/>
      <c r="E179" s="100"/>
      <c r="F179" s="100"/>
      <c r="G179" s="100"/>
      <c r="H179" s="47">
        <f>H176+H177+H178</f>
        <v>0.19585656220416003</v>
      </c>
      <c r="I179" s="48">
        <f>I176+I177+I178</f>
        <v>1549.9189341869587</v>
      </c>
    </row>
    <row r="180" spans="1:11" ht="4.5" customHeight="1" x14ac:dyDescent="0.25"/>
    <row r="181" spans="1:11" ht="11.25" customHeight="1" x14ac:dyDescent="0.25">
      <c r="A181" s="101" t="s">
        <v>135</v>
      </c>
      <c r="B181" s="101"/>
      <c r="C181" s="101"/>
      <c r="D181" s="101"/>
      <c r="E181" s="101"/>
      <c r="F181" s="101"/>
      <c r="G181" s="101"/>
      <c r="H181" s="101"/>
      <c r="I181" s="101"/>
    </row>
    <row r="182" spans="1:11" ht="15" customHeight="1" x14ac:dyDescent="0.25">
      <c r="A182" s="14">
        <v>1</v>
      </c>
      <c r="B182" s="102" t="s">
        <v>174</v>
      </c>
      <c r="C182" s="102"/>
      <c r="D182" s="102"/>
      <c r="E182" s="102"/>
      <c r="F182" s="102"/>
      <c r="G182" s="102"/>
      <c r="H182" s="23">
        <f>I182/$G$191</f>
        <v>8.6500000000000007E-2</v>
      </c>
      <c r="I182" s="24">
        <f>I152</f>
        <v>684.52129608718462</v>
      </c>
    </row>
    <row r="183" spans="1:11" ht="15" customHeight="1" x14ac:dyDescent="0.25">
      <c r="A183" s="100" t="s">
        <v>175</v>
      </c>
      <c r="B183" s="100"/>
      <c r="C183" s="100"/>
      <c r="D183" s="100"/>
      <c r="E183" s="100"/>
      <c r="F183" s="100"/>
      <c r="G183" s="100"/>
      <c r="H183" s="47">
        <f>H182</f>
        <v>8.6500000000000007E-2</v>
      </c>
      <c r="I183" s="48">
        <f>I152</f>
        <v>684.52129608718462</v>
      </c>
      <c r="K183" s="41"/>
    </row>
    <row r="184" spans="1:11" ht="4.5" customHeight="1" x14ac:dyDescent="0.25"/>
    <row r="185" spans="1:11" ht="11.25" customHeight="1" x14ac:dyDescent="0.25">
      <c r="A185" s="103" t="s">
        <v>214</v>
      </c>
      <c r="B185" s="103"/>
      <c r="C185" s="103"/>
      <c r="D185" s="103"/>
      <c r="E185" s="103"/>
      <c r="F185" s="103"/>
      <c r="G185" s="103"/>
      <c r="H185" s="103"/>
      <c r="I185" s="103"/>
    </row>
    <row r="186" spans="1:11" ht="4.9000000000000004" customHeight="1" x14ac:dyDescent="0.25">
      <c r="A186" s="93"/>
      <c r="B186" s="93"/>
      <c r="C186" s="93"/>
      <c r="D186" s="93"/>
      <c r="E186" s="93"/>
      <c r="F186" s="93"/>
      <c r="G186" s="93"/>
      <c r="H186" s="93"/>
      <c r="I186" s="93"/>
    </row>
    <row r="187" spans="1:11" ht="63.75" customHeight="1" x14ac:dyDescent="0.25">
      <c r="A187" s="103" t="s">
        <v>215</v>
      </c>
      <c r="B187" s="103"/>
      <c r="C187" s="103"/>
      <c r="D187" s="103"/>
      <c r="E187" s="103"/>
      <c r="F187" s="103"/>
      <c r="G187" s="104" t="s">
        <v>219</v>
      </c>
      <c r="H187" s="105"/>
      <c r="I187" s="106"/>
    </row>
    <row r="188" spans="1:11" ht="11.25" customHeight="1" x14ac:dyDescent="0.25">
      <c r="A188" s="103"/>
      <c r="B188" s="103"/>
      <c r="C188" s="103"/>
      <c r="D188" s="103"/>
      <c r="E188" s="103"/>
      <c r="F188" s="103"/>
      <c r="G188" s="91"/>
      <c r="H188" s="92"/>
      <c r="I188" s="92">
        <f>((H70+H76+H77+H82+H83+H84)+((H70+H76+H77+H82+H83+H84)*H66))*I48*H191</f>
        <v>2136.2773731848642</v>
      </c>
    </row>
    <row r="189" spans="1:11" ht="4.9000000000000004" customHeight="1" x14ac:dyDescent="0.25">
      <c r="A189" s="93"/>
      <c r="B189" s="93"/>
      <c r="C189" s="93"/>
      <c r="D189" s="93"/>
      <c r="E189" s="93"/>
      <c r="F189" s="93"/>
      <c r="G189" s="93"/>
      <c r="H189" s="93"/>
      <c r="I189" s="93"/>
    </row>
    <row r="190" spans="1:11" ht="35.450000000000003" customHeight="1" x14ac:dyDescent="0.25">
      <c r="A190" s="94" t="s">
        <v>216</v>
      </c>
      <c r="B190" s="95"/>
      <c r="C190" s="95"/>
      <c r="D190" s="95"/>
      <c r="E190" s="95"/>
      <c r="F190" s="96"/>
      <c r="G190" s="86" t="s">
        <v>176</v>
      </c>
      <c r="H190" s="86" t="s">
        <v>177</v>
      </c>
      <c r="I190" s="86" t="s">
        <v>178</v>
      </c>
    </row>
    <row r="191" spans="1:11" ht="14.45" customHeight="1" x14ac:dyDescent="0.25">
      <c r="A191" s="97"/>
      <c r="B191" s="98"/>
      <c r="C191" s="98"/>
      <c r="D191" s="98"/>
      <c r="E191" s="98"/>
      <c r="F191" s="99"/>
      <c r="G191" s="87">
        <f>I173+I179+I183</f>
        <v>7913.5409952275677</v>
      </c>
      <c r="H191" s="88">
        <f>IF(D6="12x36",2,1)</f>
        <v>2</v>
      </c>
      <c r="I191" s="89">
        <f>G191*H191</f>
        <v>15827.081990455135</v>
      </c>
    </row>
  </sheetData>
  <mergeCells count="179">
    <mergeCell ref="A187:F188"/>
    <mergeCell ref="G187:I187"/>
    <mergeCell ref="A189:I189"/>
    <mergeCell ref="A190:F191"/>
    <mergeCell ref="A179:G179"/>
    <mergeCell ref="A181:I181"/>
    <mergeCell ref="B182:G182"/>
    <mergeCell ref="A183:G183"/>
    <mergeCell ref="A185:I185"/>
    <mergeCell ref="A186:I186"/>
    <mergeCell ref="B172:G172"/>
    <mergeCell ref="A173:G173"/>
    <mergeCell ref="A175:I175"/>
    <mergeCell ref="B176:G176"/>
    <mergeCell ref="B177:G177"/>
    <mergeCell ref="B178:G178"/>
    <mergeCell ref="B165:I165"/>
    <mergeCell ref="A166:G166"/>
    <mergeCell ref="A168:I168"/>
    <mergeCell ref="A169:I169"/>
    <mergeCell ref="B170:G170"/>
    <mergeCell ref="B171:G171"/>
    <mergeCell ref="A161:A162"/>
    <mergeCell ref="B161:E162"/>
    <mergeCell ref="H161:I161"/>
    <mergeCell ref="H162:I162"/>
    <mergeCell ref="A163:I163"/>
    <mergeCell ref="B164:I164"/>
    <mergeCell ref="A158:B158"/>
    <mergeCell ref="H158:I158"/>
    <mergeCell ref="A159:B159"/>
    <mergeCell ref="H159:I159"/>
    <mergeCell ref="A160:B160"/>
    <mergeCell ref="H160:I160"/>
    <mergeCell ref="A155:I155"/>
    <mergeCell ref="A156:B156"/>
    <mergeCell ref="D156:E156"/>
    <mergeCell ref="H156:I156"/>
    <mergeCell ref="A157:B157"/>
    <mergeCell ref="D157:E157"/>
    <mergeCell ref="H157:I157"/>
    <mergeCell ref="B149:G149"/>
    <mergeCell ref="B150:G150"/>
    <mergeCell ref="B151:G151"/>
    <mergeCell ref="A152:G152"/>
    <mergeCell ref="B153:I153"/>
    <mergeCell ref="B154:I154"/>
    <mergeCell ref="A141:B141"/>
    <mergeCell ref="A143:G143"/>
    <mergeCell ref="A145:I145"/>
    <mergeCell ref="B146:G146"/>
    <mergeCell ref="B147:G147"/>
    <mergeCell ref="B148:G148"/>
    <mergeCell ref="A133:G133"/>
    <mergeCell ref="B135:G135"/>
    <mergeCell ref="B136:G136"/>
    <mergeCell ref="A137:G137"/>
    <mergeCell ref="A139:E139"/>
    <mergeCell ref="A140:B140"/>
    <mergeCell ref="A127:B127"/>
    <mergeCell ref="A128:B128"/>
    <mergeCell ref="B129:I129"/>
    <mergeCell ref="B130:G130"/>
    <mergeCell ref="B131:G131"/>
    <mergeCell ref="B132:G132"/>
    <mergeCell ref="B120:G120"/>
    <mergeCell ref="B121:G121"/>
    <mergeCell ref="B122:G122"/>
    <mergeCell ref="A123:G123"/>
    <mergeCell ref="B124:I124"/>
    <mergeCell ref="A126:E126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579CC-EF9B-410D-9E16-84078222A3D8}">
  <dimension ref="A1:L191"/>
  <sheetViews>
    <sheetView view="pageBreakPreview" topLeftCell="A179" zoomScale="130" zoomScaleNormal="130" zoomScalePageLayoutView="130" workbookViewId="0">
      <selection activeCell="D9" sqref="D9:F9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K1" s="4"/>
    </row>
    <row r="2" spans="1:11" ht="22.5" customHeight="1" x14ac:dyDescent="0.25">
      <c r="A2" s="120" t="s">
        <v>1</v>
      </c>
      <c r="B2" s="120"/>
      <c r="C2" s="150" t="s">
        <v>227</v>
      </c>
      <c r="D2" s="150"/>
      <c r="E2" s="151" t="s">
        <v>2</v>
      </c>
      <c r="F2" s="151"/>
      <c r="G2" s="151"/>
      <c r="H2" s="151"/>
      <c r="I2" s="151"/>
    </row>
    <row r="3" spans="1:11" ht="11.25" customHeight="1" x14ac:dyDescent="0.25">
      <c r="A3" s="120" t="s">
        <v>3</v>
      </c>
      <c r="B3" s="12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9" t="s">
        <v>5</v>
      </c>
      <c r="B5" s="129"/>
      <c r="C5" s="129"/>
      <c r="D5" s="152" t="s">
        <v>221</v>
      </c>
      <c r="E5" s="152"/>
      <c r="F5" s="152"/>
      <c r="G5" s="153" t="str">
        <f>IF(D6="12x36","Regime de trabalho:","Quantidade de HORAS/MÊS")</f>
        <v>Regime de trabalho:</v>
      </c>
      <c r="H5" s="153"/>
      <c r="I5" s="154" t="str">
        <f>IF(D6="12x36",D6,5*D6)</f>
        <v>12X36</v>
      </c>
    </row>
    <row r="6" spans="1:11" ht="18.75" customHeight="1" x14ac:dyDescent="0.25">
      <c r="A6" s="129" t="str">
        <f>IF(D6="12x36","Regime de trabalho:","Regime de trabalho (horas semanais):")</f>
        <v>Regime de trabalho:</v>
      </c>
      <c r="B6" s="129"/>
      <c r="C6" s="129"/>
      <c r="D6" s="129" t="s">
        <v>222</v>
      </c>
      <c r="E6" s="129"/>
      <c r="F6" s="129"/>
      <c r="G6" s="153"/>
      <c r="H6" s="153"/>
      <c r="I6" s="154"/>
    </row>
    <row r="7" spans="1:11" ht="22.5" customHeight="1" x14ac:dyDescent="0.25">
      <c r="A7" s="129" t="s">
        <v>6</v>
      </c>
      <c r="B7" s="129"/>
      <c r="C7" s="129"/>
      <c r="D7" s="102" t="s">
        <v>223</v>
      </c>
      <c r="E7" s="102"/>
      <c r="F7" s="102"/>
      <c r="G7" s="148" t="s">
        <v>7</v>
      </c>
      <c r="H7" s="148"/>
      <c r="I7" s="149" t="s">
        <v>8</v>
      </c>
    </row>
    <row r="8" spans="1:11" ht="22.5" customHeight="1" x14ac:dyDescent="0.25">
      <c r="A8" s="129" t="s">
        <v>9</v>
      </c>
      <c r="B8" s="129"/>
      <c r="C8" s="129"/>
      <c r="D8" s="102" t="s">
        <v>17</v>
      </c>
      <c r="E8" s="102"/>
      <c r="F8" s="102"/>
      <c r="G8" s="148"/>
      <c r="H8" s="148"/>
      <c r="I8" s="149"/>
    </row>
    <row r="9" spans="1:11" ht="24.75" customHeight="1" x14ac:dyDescent="0.25">
      <c r="A9" s="129" t="s">
        <v>10</v>
      </c>
      <c r="B9" s="129"/>
      <c r="C9" s="129"/>
      <c r="D9" s="129" t="s">
        <v>236</v>
      </c>
      <c r="E9" s="129"/>
      <c r="F9" s="129"/>
      <c r="G9" s="148" t="s">
        <v>11</v>
      </c>
      <c r="H9" s="148"/>
      <c r="I9" s="9">
        <v>0.3</v>
      </c>
    </row>
    <row r="10" spans="1:11" ht="32.25" customHeight="1" x14ac:dyDescent="0.25">
      <c r="A10" s="145" t="s">
        <v>12</v>
      </c>
      <c r="B10" s="145"/>
      <c r="C10" s="145"/>
      <c r="D10" s="145"/>
      <c r="E10" s="145"/>
      <c r="F10" s="145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46" t="s">
        <v>14</v>
      </c>
      <c r="B11" s="146"/>
      <c r="C11" s="146"/>
      <c r="D11" s="146"/>
      <c r="E11" s="146"/>
      <c r="F11" s="146"/>
      <c r="G11" s="10" t="str">
        <f>D9</f>
        <v xml:space="preserve">Santa Vitória do Palmar </v>
      </c>
      <c r="H11" s="10" t="s">
        <v>15</v>
      </c>
      <c r="I11" s="13">
        <v>0.05</v>
      </c>
    </row>
    <row r="12" spans="1:11" ht="26.25" customHeight="1" x14ac:dyDescent="0.25">
      <c r="A12" s="131" t="s">
        <v>16</v>
      </c>
      <c r="B12" s="131"/>
      <c r="C12" s="131"/>
      <c r="D12" s="131"/>
      <c r="E12" s="131"/>
      <c r="F12" s="131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31" t="s">
        <v>19</v>
      </c>
      <c r="B13" s="131"/>
      <c r="C13" s="131"/>
      <c r="D13" s="131"/>
      <c r="E13" s="131"/>
      <c r="F13" s="131"/>
      <c r="G13" s="10"/>
      <c r="H13" s="10"/>
      <c r="I13" s="15">
        <v>15</v>
      </c>
    </row>
    <row r="14" spans="1:11" ht="15" customHeight="1" x14ac:dyDescent="0.25">
      <c r="A14" s="146" t="s">
        <v>20</v>
      </c>
      <c r="B14" s="146"/>
      <c r="C14" s="146"/>
      <c r="D14" s="146"/>
      <c r="E14" s="146"/>
      <c r="F14" s="146"/>
      <c r="G14" s="147" t="s">
        <v>17</v>
      </c>
      <c r="H14" s="10" t="s">
        <v>21</v>
      </c>
      <c r="I14" s="11">
        <v>9</v>
      </c>
    </row>
    <row r="15" spans="1:11" x14ac:dyDescent="0.25">
      <c r="A15" s="146"/>
      <c r="B15" s="146"/>
      <c r="C15" s="146"/>
      <c r="D15" s="146"/>
      <c r="E15" s="146"/>
      <c r="F15" s="146"/>
      <c r="G15" s="147"/>
      <c r="H15" s="10" t="s">
        <v>22</v>
      </c>
      <c r="I15" s="15">
        <f>I13</f>
        <v>15</v>
      </c>
    </row>
    <row r="16" spans="1:11" x14ac:dyDescent="0.25">
      <c r="A16" s="146"/>
      <c r="B16" s="146"/>
      <c r="C16" s="146"/>
      <c r="D16" s="146"/>
      <c r="E16" s="146"/>
      <c r="F16" s="146"/>
      <c r="G16" s="147"/>
      <c r="H16" s="10" t="s">
        <v>23</v>
      </c>
      <c r="I16" s="9">
        <v>0.06</v>
      </c>
    </row>
    <row r="17" spans="1:10" ht="11.25" customHeight="1" x14ac:dyDescent="0.25">
      <c r="A17" s="146" t="s">
        <v>179</v>
      </c>
      <c r="B17" s="146"/>
      <c r="C17" s="146"/>
      <c r="D17" s="146"/>
      <c r="E17" s="146"/>
      <c r="F17" s="146"/>
      <c r="G17" s="147" t="s">
        <v>17</v>
      </c>
      <c r="H17" s="10" t="s">
        <v>21</v>
      </c>
      <c r="I17" s="11">
        <v>30</v>
      </c>
    </row>
    <row r="18" spans="1:10" ht="11.25" customHeight="1" x14ac:dyDescent="0.25">
      <c r="A18" s="146"/>
      <c r="B18" s="146"/>
      <c r="C18" s="146"/>
      <c r="D18" s="146"/>
      <c r="E18" s="146"/>
      <c r="F18" s="146"/>
      <c r="G18" s="147"/>
      <c r="H18" s="10" t="s">
        <v>22</v>
      </c>
      <c r="I18" s="15">
        <v>15</v>
      </c>
    </row>
    <row r="19" spans="1:10" x14ac:dyDescent="0.25">
      <c r="A19" s="146"/>
      <c r="B19" s="146"/>
      <c r="C19" s="146"/>
      <c r="D19" s="146"/>
      <c r="E19" s="146"/>
      <c r="F19" s="146"/>
      <c r="G19" s="147"/>
      <c r="H19" s="10" t="s">
        <v>23</v>
      </c>
      <c r="I19" s="9">
        <v>0.2</v>
      </c>
    </row>
    <row r="20" spans="1:10" ht="11.25" customHeight="1" x14ac:dyDescent="0.25">
      <c r="A20" s="146" t="s">
        <v>25</v>
      </c>
      <c r="B20" s="146"/>
      <c r="C20" s="146"/>
      <c r="D20" s="146"/>
      <c r="E20" s="146"/>
      <c r="F20" s="146"/>
      <c r="G20" s="147" t="s">
        <v>17</v>
      </c>
      <c r="H20" s="10" t="s">
        <v>21</v>
      </c>
      <c r="I20" s="11" t="s">
        <v>8</v>
      </c>
    </row>
    <row r="21" spans="1:10" x14ac:dyDescent="0.25">
      <c r="A21" s="146"/>
      <c r="B21" s="146"/>
      <c r="C21" s="146"/>
      <c r="D21" s="146"/>
      <c r="E21" s="146"/>
      <c r="F21" s="146"/>
      <c r="G21" s="147"/>
      <c r="H21" s="10" t="s">
        <v>22</v>
      </c>
      <c r="I21" s="15" t="s">
        <v>8</v>
      </c>
    </row>
    <row r="22" spans="1:10" x14ac:dyDescent="0.25">
      <c r="A22" s="146"/>
      <c r="B22" s="146"/>
      <c r="C22" s="146"/>
      <c r="D22" s="146"/>
      <c r="E22" s="146"/>
      <c r="F22" s="146"/>
      <c r="G22" s="147"/>
      <c r="H22" s="10" t="s">
        <v>23</v>
      </c>
      <c r="I22" s="9" t="s">
        <v>8</v>
      </c>
    </row>
    <row r="23" spans="1:10" ht="36" customHeight="1" x14ac:dyDescent="0.25">
      <c r="A23" s="141" t="s">
        <v>205</v>
      </c>
      <c r="B23" s="141"/>
      <c r="C23" s="141"/>
      <c r="D23" s="141"/>
      <c r="E23" s="141"/>
      <c r="F23" s="141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46" t="s">
        <v>27</v>
      </c>
      <c r="B24" s="162"/>
      <c r="C24" s="162"/>
      <c r="D24" s="162"/>
      <c r="E24" s="162"/>
      <c r="F24" s="163"/>
      <c r="G24" s="16"/>
      <c r="H24" s="16" t="s">
        <v>28</v>
      </c>
      <c r="I24" s="18" t="s">
        <v>8</v>
      </c>
    </row>
    <row r="25" spans="1:10" ht="36" customHeight="1" x14ac:dyDescent="0.25">
      <c r="A25" s="146" t="s">
        <v>29</v>
      </c>
      <c r="B25" s="162"/>
      <c r="C25" s="162"/>
      <c r="D25" s="162"/>
      <c r="E25" s="162"/>
      <c r="F25" s="163"/>
      <c r="G25" s="10"/>
      <c r="H25" s="10" t="s">
        <v>18</v>
      </c>
      <c r="I25" s="11" t="s">
        <v>8</v>
      </c>
    </row>
    <row r="26" spans="1:10" ht="15" customHeight="1" x14ac:dyDescent="0.25">
      <c r="A26" s="141" t="s">
        <v>30</v>
      </c>
      <c r="B26" s="142"/>
      <c r="C26" s="142"/>
      <c r="D26" s="142"/>
      <c r="E26" s="142"/>
      <c r="F26" s="164"/>
      <c r="G26" s="16"/>
      <c r="H26" s="19" t="s">
        <v>31</v>
      </c>
      <c r="I26" s="20" t="s">
        <v>8</v>
      </c>
    </row>
    <row r="27" spans="1:10" ht="15" customHeight="1" x14ac:dyDescent="0.25">
      <c r="A27" s="145"/>
      <c r="B27" s="144"/>
      <c r="C27" s="144"/>
      <c r="D27" s="144"/>
      <c r="E27" s="144"/>
      <c r="F27" s="165"/>
      <c r="G27" s="16"/>
      <c r="H27" s="21" t="s">
        <v>32</v>
      </c>
      <c r="I27" s="9" t="s">
        <v>8</v>
      </c>
    </row>
    <row r="28" spans="1:10" ht="26.25" customHeight="1" x14ac:dyDescent="0.25">
      <c r="A28" s="146" t="s">
        <v>33</v>
      </c>
      <c r="B28" s="162"/>
      <c r="C28" s="162"/>
      <c r="D28" s="162"/>
      <c r="E28" s="162"/>
      <c r="F28" s="163"/>
      <c r="G28" s="16"/>
      <c r="H28" s="10" t="s">
        <v>31</v>
      </c>
      <c r="I28" s="20">
        <v>15</v>
      </c>
    </row>
    <row r="29" spans="1:10" ht="36.75" customHeight="1" x14ac:dyDescent="0.25">
      <c r="A29" s="131" t="s">
        <v>34</v>
      </c>
      <c r="B29" s="131"/>
      <c r="C29" s="131"/>
      <c r="D29" s="131"/>
      <c r="E29" s="131"/>
      <c r="F29" s="131"/>
      <c r="G29" s="10"/>
      <c r="H29" s="8" t="s">
        <v>28</v>
      </c>
      <c r="I29" s="9">
        <v>0.1</v>
      </c>
    </row>
    <row r="30" spans="1:10" ht="24.75" customHeight="1" x14ac:dyDescent="0.25">
      <c r="A30" s="120" t="s">
        <v>180</v>
      </c>
      <c r="B30" s="120"/>
      <c r="C30" s="120"/>
      <c r="D30" s="120"/>
      <c r="E30" s="120"/>
      <c r="F30" s="120"/>
      <c r="G30" s="147" t="s">
        <v>17</v>
      </c>
      <c r="H30" s="16" t="s">
        <v>181</v>
      </c>
      <c r="I30" s="71">
        <f>((60/52.5)*7)*15</f>
        <v>120</v>
      </c>
    </row>
    <row r="31" spans="1:10" ht="24.75" customHeight="1" x14ac:dyDescent="0.25">
      <c r="A31" s="120"/>
      <c r="B31" s="120"/>
      <c r="C31" s="120"/>
      <c r="D31" s="120"/>
      <c r="E31" s="120"/>
      <c r="F31" s="120"/>
      <c r="G31" s="147"/>
      <c r="H31" s="16" t="s">
        <v>182</v>
      </c>
      <c r="I31" s="16">
        <f>I10/H10*20%</f>
        <v>1.9140000000000001</v>
      </c>
    </row>
    <row r="32" spans="1:10" ht="29.25" customHeight="1" x14ac:dyDescent="0.25">
      <c r="A32" s="121" t="s">
        <v>183</v>
      </c>
      <c r="B32" s="121"/>
      <c r="C32" s="121"/>
      <c r="D32" s="121"/>
      <c r="E32" s="121"/>
      <c r="F32" s="121"/>
      <c r="G32" s="147" t="s">
        <v>17</v>
      </c>
      <c r="H32" s="10" t="s">
        <v>181</v>
      </c>
      <c r="I32" s="20">
        <f>((5+7+1)*15)-190.67</f>
        <v>4.3300000000000125</v>
      </c>
      <c r="J32" s="72"/>
    </row>
    <row r="33" spans="1:10" ht="30.75" customHeight="1" x14ac:dyDescent="0.25">
      <c r="A33" s="121"/>
      <c r="B33" s="121"/>
      <c r="C33" s="121"/>
      <c r="D33" s="121"/>
      <c r="E33" s="121"/>
      <c r="F33" s="121"/>
      <c r="G33" s="147"/>
      <c r="H33" s="10" t="s">
        <v>182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01" t="s">
        <v>35</v>
      </c>
      <c r="B35" s="101"/>
      <c r="C35" s="101"/>
      <c r="D35" s="101"/>
      <c r="E35" s="101"/>
      <c r="F35" s="101"/>
      <c r="G35" s="101"/>
      <c r="H35" s="101"/>
      <c r="I35" s="101"/>
    </row>
    <row r="36" spans="1:10" ht="33.75" customHeight="1" x14ac:dyDescent="0.25">
      <c r="A36" s="22" t="s">
        <v>36</v>
      </c>
      <c r="B36" s="126" t="s">
        <v>37</v>
      </c>
      <c r="C36" s="126"/>
      <c r="D36" s="126"/>
      <c r="E36" s="126"/>
      <c r="F36" s="126"/>
      <c r="G36" s="126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02" t="s">
        <v>40</v>
      </c>
      <c r="C37" s="102"/>
      <c r="D37" s="102"/>
      <c r="E37" s="102"/>
      <c r="F37" s="102"/>
      <c r="G37" s="102"/>
      <c r="H37" s="23">
        <f t="shared" ref="H37:H48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02" t="s">
        <v>184</v>
      </c>
      <c r="C38" s="102"/>
      <c r="D38" s="102"/>
      <c r="E38" s="102"/>
      <c r="F38" s="102"/>
      <c r="G38" s="102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02" t="s">
        <v>41</v>
      </c>
      <c r="C39" s="102"/>
      <c r="D39" s="102"/>
      <c r="E39" s="102"/>
      <c r="F39" s="102"/>
      <c r="G39" s="102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02" t="s">
        <v>42</v>
      </c>
      <c r="C40" s="102"/>
      <c r="D40" s="102"/>
      <c r="E40" s="102"/>
      <c r="F40" s="102"/>
      <c r="G40" s="102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02" t="s">
        <v>43</v>
      </c>
      <c r="C41" s="102"/>
      <c r="D41" s="102"/>
      <c r="E41" s="102"/>
      <c r="F41" s="102"/>
      <c r="G41" s="102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02" t="s">
        <v>44</v>
      </c>
      <c r="C42" s="102"/>
      <c r="D42" s="102"/>
      <c r="E42" s="102"/>
      <c r="F42" s="102"/>
      <c r="G42" s="102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02" t="s">
        <v>195</v>
      </c>
      <c r="C43" s="102"/>
      <c r="D43" s="102"/>
      <c r="E43" s="102"/>
      <c r="F43" s="102"/>
      <c r="G43" s="102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02" t="s">
        <v>45</v>
      </c>
      <c r="C44" s="102"/>
      <c r="D44" s="102"/>
      <c r="E44" s="102"/>
      <c r="F44" s="102"/>
      <c r="G44" s="102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02" t="s">
        <v>46</v>
      </c>
      <c r="C45" s="102"/>
      <c r="D45" s="102"/>
      <c r="E45" s="102"/>
      <c r="F45" s="102"/>
      <c r="G45" s="102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02" t="s">
        <v>185</v>
      </c>
      <c r="C46" s="102"/>
      <c r="D46" s="102"/>
      <c r="E46" s="102"/>
      <c r="F46" s="102"/>
      <c r="G46" s="102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59" t="s">
        <v>201</v>
      </c>
      <c r="C47" s="160"/>
      <c r="D47" s="160"/>
      <c r="E47" s="160"/>
      <c r="F47" s="160"/>
      <c r="G47" s="161"/>
      <c r="H47" s="23">
        <f t="shared" si="0"/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59" t="s">
        <v>202</v>
      </c>
      <c r="C48" s="160"/>
      <c r="D48" s="160"/>
      <c r="E48" s="160"/>
      <c r="F48" s="160"/>
      <c r="G48" s="161"/>
      <c r="H48" s="23">
        <f t="shared" si="0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02" t="s">
        <v>186</v>
      </c>
      <c r="C49" s="102"/>
      <c r="D49" s="102"/>
      <c r="E49" s="102"/>
      <c r="F49" s="102"/>
      <c r="G49" s="102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59" t="s">
        <v>203</v>
      </c>
      <c r="C50" s="160"/>
      <c r="D50" s="160"/>
      <c r="E50" s="160"/>
      <c r="F50" s="160"/>
      <c r="G50" s="161"/>
      <c r="H50" s="23">
        <f t="shared" ref="H50:H51" si="2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59" t="s">
        <v>204</v>
      </c>
      <c r="C51" s="160"/>
      <c r="D51" s="160"/>
      <c r="E51" s="160"/>
      <c r="F51" s="160"/>
      <c r="G51" s="161"/>
      <c r="H51" s="23">
        <f t="shared" si="2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02" t="s">
        <v>187</v>
      </c>
      <c r="C52" s="102"/>
      <c r="D52" s="102"/>
      <c r="E52" s="102"/>
      <c r="F52" s="102"/>
      <c r="G52" s="102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02" t="s">
        <v>188</v>
      </c>
      <c r="C53" s="102"/>
      <c r="D53" s="102"/>
      <c r="E53" s="102"/>
      <c r="F53" s="102"/>
      <c r="G53" s="102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02" t="s">
        <v>189</v>
      </c>
      <c r="C54" s="102"/>
      <c r="D54" s="102"/>
      <c r="E54" s="102"/>
      <c r="F54" s="102"/>
      <c r="G54" s="102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17" t="s">
        <v>49</v>
      </c>
      <c r="B55" s="117"/>
      <c r="C55" s="117"/>
      <c r="D55" s="117"/>
      <c r="E55" s="117"/>
      <c r="F55" s="117"/>
      <c r="G55" s="117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26" t="s">
        <v>51</v>
      </c>
      <c r="C57" s="126"/>
      <c r="D57" s="126"/>
      <c r="E57" s="126"/>
      <c r="F57" s="126"/>
      <c r="G57" s="126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02" t="s">
        <v>52</v>
      </c>
      <c r="C58" s="102"/>
      <c r="D58" s="102"/>
      <c r="E58" s="102"/>
      <c r="F58" s="102"/>
      <c r="G58" s="102"/>
      <c r="H58" s="23">
        <v>0.2</v>
      </c>
      <c r="I58" s="24">
        <f t="shared" ref="I58:I65" si="3">$I$55*H58</f>
        <v>663.4086198</v>
      </c>
    </row>
    <row r="59" spans="1:10" ht="15" customHeight="1" x14ac:dyDescent="0.25">
      <c r="A59" s="14">
        <v>2</v>
      </c>
      <c r="B59" s="102" t="s">
        <v>53</v>
      </c>
      <c r="C59" s="102"/>
      <c r="D59" s="102"/>
      <c r="E59" s="102"/>
      <c r="F59" s="102"/>
      <c r="G59" s="102"/>
      <c r="H59" s="23">
        <v>1.4999999999999999E-2</v>
      </c>
      <c r="I59" s="24">
        <f t="shared" si="3"/>
        <v>49.755646485</v>
      </c>
    </row>
    <row r="60" spans="1:10" ht="15" customHeight="1" x14ac:dyDescent="0.25">
      <c r="A60" s="14">
        <v>3</v>
      </c>
      <c r="B60" s="102" t="s">
        <v>54</v>
      </c>
      <c r="C60" s="102"/>
      <c r="D60" s="102"/>
      <c r="E60" s="102"/>
      <c r="F60" s="102"/>
      <c r="G60" s="102"/>
      <c r="H60" s="23">
        <v>0.01</v>
      </c>
      <c r="I60" s="24">
        <f t="shared" si="3"/>
        <v>33.17043099</v>
      </c>
    </row>
    <row r="61" spans="1:10" ht="15" customHeight="1" x14ac:dyDescent="0.25">
      <c r="A61" s="14">
        <v>4</v>
      </c>
      <c r="B61" s="102" t="s">
        <v>55</v>
      </c>
      <c r="C61" s="102"/>
      <c r="D61" s="102"/>
      <c r="E61" s="102"/>
      <c r="F61" s="102"/>
      <c r="G61" s="102"/>
      <c r="H61" s="23">
        <v>2E-3</v>
      </c>
      <c r="I61" s="24">
        <f t="shared" si="3"/>
        <v>6.6340861980000003</v>
      </c>
    </row>
    <row r="62" spans="1:10" ht="15" customHeight="1" x14ac:dyDescent="0.25">
      <c r="A62" s="14">
        <v>5</v>
      </c>
      <c r="B62" s="102" t="s">
        <v>56</v>
      </c>
      <c r="C62" s="102"/>
      <c r="D62" s="102"/>
      <c r="E62" s="102"/>
      <c r="F62" s="102"/>
      <c r="G62" s="102"/>
      <c r="H62" s="23">
        <v>2.5000000000000001E-2</v>
      </c>
      <c r="I62" s="24">
        <f t="shared" si="3"/>
        <v>82.926077475</v>
      </c>
    </row>
    <row r="63" spans="1:10" ht="15" customHeight="1" x14ac:dyDescent="0.25">
      <c r="A63" s="14">
        <v>6</v>
      </c>
      <c r="B63" s="102" t="s">
        <v>57</v>
      </c>
      <c r="C63" s="102"/>
      <c r="D63" s="102"/>
      <c r="E63" s="102"/>
      <c r="F63" s="102"/>
      <c r="G63" s="102"/>
      <c r="H63" s="23">
        <v>0.08</v>
      </c>
      <c r="I63" s="24">
        <f t="shared" si="3"/>
        <v>265.36344792</v>
      </c>
    </row>
    <row r="64" spans="1:10" ht="15" customHeight="1" x14ac:dyDescent="0.25">
      <c r="A64" s="14">
        <v>7</v>
      </c>
      <c r="B64" s="102" t="s">
        <v>58</v>
      </c>
      <c r="C64" s="102"/>
      <c r="D64" s="102"/>
      <c r="E64" s="102"/>
      <c r="F64" s="102"/>
      <c r="G64" s="102"/>
      <c r="H64" s="23">
        <v>0.03</v>
      </c>
      <c r="I64" s="24">
        <f t="shared" si="3"/>
        <v>99.51129297</v>
      </c>
    </row>
    <row r="65" spans="1:10" ht="15" customHeight="1" x14ac:dyDescent="0.25">
      <c r="A65" s="14">
        <v>8</v>
      </c>
      <c r="B65" s="102" t="s">
        <v>59</v>
      </c>
      <c r="C65" s="102"/>
      <c r="D65" s="102"/>
      <c r="E65" s="102"/>
      <c r="F65" s="102"/>
      <c r="G65" s="102"/>
      <c r="H65" s="23">
        <v>6.0000000000000001E-3</v>
      </c>
      <c r="I65" s="24">
        <f t="shared" si="3"/>
        <v>19.902258593999999</v>
      </c>
    </row>
    <row r="66" spans="1:10" s="28" customFormat="1" ht="15" customHeight="1" x14ac:dyDescent="0.25">
      <c r="A66" s="117" t="s">
        <v>60</v>
      </c>
      <c r="B66" s="117"/>
      <c r="C66" s="117"/>
      <c r="D66" s="117"/>
      <c r="E66" s="117"/>
      <c r="F66" s="117"/>
      <c r="G66" s="117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33" t="s">
        <v>61</v>
      </c>
      <c r="B67" s="133"/>
      <c r="C67" s="133"/>
      <c r="D67" s="133"/>
      <c r="E67" s="133"/>
      <c r="F67" s="133"/>
      <c r="G67" s="133"/>
      <c r="H67" s="133"/>
      <c r="I67" s="133"/>
    </row>
    <row r="68" spans="1:10" ht="30.75" customHeight="1" x14ac:dyDescent="0.25">
      <c r="A68" s="136" t="s">
        <v>62</v>
      </c>
      <c r="B68" s="136"/>
      <c r="C68" s="136"/>
      <c r="D68" s="136"/>
      <c r="E68" s="136"/>
      <c r="F68" s="136"/>
      <c r="G68" s="136"/>
      <c r="H68" s="136"/>
      <c r="I68" s="136"/>
    </row>
    <row r="69" spans="1:10" ht="33.75" customHeight="1" x14ac:dyDescent="0.25">
      <c r="A69" s="22" t="s">
        <v>63</v>
      </c>
      <c r="B69" s="126" t="s">
        <v>64</v>
      </c>
      <c r="C69" s="126"/>
      <c r="D69" s="126"/>
      <c r="E69" s="126"/>
      <c r="F69" s="126"/>
      <c r="G69" s="126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02" t="s">
        <v>65</v>
      </c>
      <c r="C70" s="102"/>
      <c r="D70" s="102"/>
      <c r="E70" s="102"/>
      <c r="F70" s="102"/>
      <c r="G70" s="102"/>
      <c r="H70" s="23">
        <v>0.119314</v>
      </c>
      <c r="I70" s="24">
        <f t="shared" ref="I70:I77" si="4">$I$55*H70</f>
        <v>395.76968031408603</v>
      </c>
    </row>
    <row r="71" spans="1:10" ht="15" customHeight="1" x14ac:dyDescent="0.25">
      <c r="A71" s="14">
        <v>2</v>
      </c>
      <c r="B71" s="102" t="s">
        <v>66</v>
      </c>
      <c r="C71" s="102"/>
      <c r="D71" s="102"/>
      <c r="E71" s="102"/>
      <c r="F71" s="102"/>
      <c r="G71" s="102"/>
      <c r="H71" s="23">
        <v>2.0479000000000001E-2</v>
      </c>
      <c r="I71" s="24">
        <f t="shared" si="4"/>
        <v>67.929725624420996</v>
      </c>
    </row>
    <row r="72" spans="1:10" ht="15" customHeight="1" x14ac:dyDescent="0.25">
      <c r="A72" s="14">
        <v>3</v>
      </c>
      <c r="B72" s="102" t="s">
        <v>67</v>
      </c>
      <c r="C72" s="102"/>
      <c r="D72" s="102"/>
      <c r="E72" s="102"/>
      <c r="F72" s="102"/>
      <c r="G72" s="102"/>
      <c r="H72" s="23">
        <v>1.2123E-2</v>
      </c>
      <c r="I72" s="24">
        <f t="shared" si="4"/>
        <v>40.212513489176999</v>
      </c>
    </row>
    <row r="73" spans="1:10" ht="15" customHeight="1" x14ac:dyDescent="0.25">
      <c r="A73" s="14">
        <v>4</v>
      </c>
      <c r="B73" s="102" t="s">
        <v>68</v>
      </c>
      <c r="C73" s="102"/>
      <c r="D73" s="102"/>
      <c r="E73" s="102"/>
      <c r="F73" s="102"/>
      <c r="G73" s="102"/>
      <c r="H73" s="23">
        <v>1.1436E-2</v>
      </c>
      <c r="I73" s="24">
        <f t="shared" si="4"/>
        <v>37.933704880164001</v>
      </c>
    </row>
    <row r="74" spans="1:10" ht="15" customHeight="1" x14ac:dyDescent="0.25">
      <c r="A74" s="14">
        <v>5</v>
      </c>
      <c r="B74" s="102" t="s">
        <v>69</v>
      </c>
      <c r="C74" s="102"/>
      <c r="D74" s="102"/>
      <c r="E74" s="102"/>
      <c r="F74" s="102"/>
      <c r="G74" s="102"/>
      <c r="H74" s="23">
        <v>1.74E-4</v>
      </c>
      <c r="I74" s="24">
        <f t="shared" si="4"/>
        <v>0.57716549922600002</v>
      </c>
    </row>
    <row r="75" spans="1:10" ht="15" customHeight="1" x14ac:dyDescent="0.25">
      <c r="A75" s="14">
        <v>6</v>
      </c>
      <c r="B75" s="102" t="s">
        <v>70</v>
      </c>
      <c r="C75" s="102"/>
      <c r="D75" s="102"/>
      <c r="E75" s="102"/>
      <c r="F75" s="102"/>
      <c r="G75" s="102"/>
      <c r="H75" s="23">
        <v>4.4200000000000001E-4</v>
      </c>
      <c r="I75" s="24">
        <f t="shared" si="4"/>
        <v>1.4661330497580001</v>
      </c>
    </row>
    <row r="76" spans="1:10" ht="15" customHeight="1" x14ac:dyDescent="0.25">
      <c r="A76" s="14">
        <v>7</v>
      </c>
      <c r="B76" s="102" t="s">
        <v>71</v>
      </c>
      <c r="C76" s="102"/>
      <c r="D76" s="102"/>
      <c r="E76" s="102"/>
      <c r="F76" s="102"/>
      <c r="G76" s="102"/>
      <c r="H76" s="23">
        <v>1.85E-4</v>
      </c>
      <c r="I76" s="24">
        <f t="shared" si="4"/>
        <v>0.61365297331500002</v>
      </c>
    </row>
    <row r="77" spans="1:10" ht="15" customHeight="1" x14ac:dyDescent="0.25">
      <c r="A77" s="14">
        <v>8</v>
      </c>
      <c r="B77" s="102" t="s">
        <v>72</v>
      </c>
      <c r="C77" s="102"/>
      <c r="D77" s="102"/>
      <c r="E77" s="102"/>
      <c r="F77" s="102"/>
      <c r="G77" s="102"/>
      <c r="H77" s="23">
        <v>9.0789999999999996E-2</v>
      </c>
      <c r="I77" s="24">
        <f t="shared" si="4"/>
        <v>301.15434295821001</v>
      </c>
    </row>
    <row r="78" spans="1:10" s="28" customFormat="1" ht="15" customHeight="1" x14ac:dyDescent="0.25">
      <c r="A78" s="117" t="s">
        <v>73</v>
      </c>
      <c r="B78" s="117"/>
      <c r="C78" s="117"/>
      <c r="D78" s="117"/>
      <c r="E78" s="117"/>
      <c r="F78" s="117"/>
      <c r="G78" s="117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18" t="s">
        <v>75</v>
      </c>
      <c r="C79" s="118"/>
      <c r="D79" s="118"/>
      <c r="E79" s="118"/>
      <c r="F79" s="118"/>
      <c r="G79" s="118"/>
      <c r="H79" s="118"/>
      <c r="I79" s="118"/>
    </row>
    <row r="80" spans="1:10" ht="15" customHeight="1" x14ac:dyDescent="0.25">
      <c r="A80" s="29" t="s">
        <v>76</v>
      </c>
      <c r="B80" s="135" t="s">
        <v>77</v>
      </c>
      <c r="C80" s="135"/>
      <c r="D80" s="135"/>
      <c r="E80" s="135"/>
      <c r="F80" s="135"/>
      <c r="G80" s="135"/>
      <c r="H80" s="135"/>
      <c r="I80" s="135"/>
    </row>
    <row r="81" spans="1:11" ht="33.75" customHeight="1" x14ac:dyDescent="0.25">
      <c r="A81" s="22" t="s">
        <v>78</v>
      </c>
      <c r="B81" s="126" t="s">
        <v>79</v>
      </c>
      <c r="C81" s="126"/>
      <c r="D81" s="126"/>
      <c r="E81" s="126"/>
      <c r="F81" s="126"/>
      <c r="G81" s="126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02" t="s">
        <v>80</v>
      </c>
      <c r="C82" s="102"/>
      <c r="D82" s="102"/>
      <c r="E82" s="102"/>
      <c r="F82" s="102"/>
      <c r="G82" s="102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02" t="s">
        <v>81</v>
      </c>
      <c r="C83" s="102"/>
      <c r="D83" s="102"/>
      <c r="E83" s="102"/>
      <c r="F83" s="102"/>
      <c r="G83" s="102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02" t="s">
        <v>82</v>
      </c>
      <c r="C84" s="102"/>
      <c r="D84" s="102"/>
      <c r="E84" s="102"/>
      <c r="F84" s="102"/>
      <c r="G84" s="102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17" t="s">
        <v>83</v>
      </c>
      <c r="B85" s="117"/>
      <c r="C85" s="117"/>
      <c r="D85" s="117"/>
      <c r="E85" s="117"/>
      <c r="F85" s="117"/>
      <c r="G85" s="117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26" t="s">
        <v>85</v>
      </c>
      <c r="C87" s="126"/>
      <c r="D87" s="126"/>
      <c r="E87" s="126"/>
      <c r="F87" s="126"/>
      <c r="G87" s="126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02" t="s">
        <v>86</v>
      </c>
      <c r="C88" s="102"/>
      <c r="D88" s="102"/>
      <c r="E88" s="102"/>
      <c r="F88" s="102"/>
      <c r="G88" s="102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17" t="s">
        <v>87</v>
      </c>
      <c r="B89" s="117"/>
      <c r="C89" s="117"/>
      <c r="D89" s="117"/>
      <c r="E89" s="117"/>
      <c r="F89" s="117"/>
      <c r="G89" s="117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4" t="s">
        <v>207</v>
      </c>
      <c r="B91" s="134"/>
      <c r="C91" s="134"/>
      <c r="D91" s="134"/>
      <c r="E91" s="134"/>
      <c r="F91" s="134"/>
      <c r="G91" s="134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26" t="s">
        <v>89</v>
      </c>
      <c r="C93" s="126"/>
      <c r="D93" s="126"/>
      <c r="E93" s="126"/>
      <c r="F93" s="126"/>
      <c r="G93" s="126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02" t="s">
        <v>24</v>
      </c>
      <c r="C94" s="102"/>
      <c r="D94" s="102"/>
      <c r="E94" s="102"/>
      <c r="F94" s="102"/>
      <c r="G94" s="102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02" t="s">
        <v>25</v>
      </c>
      <c r="C95" s="102"/>
      <c r="D95" s="102"/>
      <c r="E95" s="102"/>
      <c r="F95" s="102"/>
      <c r="G95" s="102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02" t="s">
        <v>90</v>
      </c>
      <c r="C96" s="102"/>
      <c r="D96" s="102"/>
      <c r="E96" s="102"/>
      <c r="F96" s="102"/>
      <c r="G96" s="102"/>
      <c r="H96" s="23">
        <f>I96/$I$55</f>
        <v>4.3314480913230965E-2</v>
      </c>
      <c r="I96" s="24">
        <f>I103</f>
        <v>143.67599999999999</v>
      </c>
    </row>
    <row r="97" spans="1:10" ht="15" customHeight="1" x14ac:dyDescent="0.25">
      <c r="A97" s="14">
        <v>4</v>
      </c>
      <c r="B97" s="102" t="s">
        <v>91</v>
      </c>
      <c r="C97" s="102"/>
      <c r="D97" s="102"/>
      <c r="E97" s="102"/>
      <c r="F97" s="102"/>
      <c r="G97" s="102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02" t="s">
        <v>92</v>
      </c>
      <c r="C98" s="102"/>
      <c r="D98" s="102"/>
      <c r="E98" s="102"/>
      <c r="F98" s="102"/>
      <c r="G98" s="102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17" t="s">
        <v>93</v>
      </c>
      <c r="B99" s="117"/>
      <c r="C99" s="117"/>
      <c r="D99" s="117"/>
      <c r="E99" s="117"/>
      <c r="F99" s="117"/>
      <c r="G99" s="117"/>
      <c r="H99" s="25">
        <f>SUM(H94:H98)</f>
        <v>0.21675961949869138</v>
      </c>
      <c r="I99" s="26">
        <f>SUM(I94:I98)</f>
        <v>719.00099999999998</v>
      </c>
      <c r="J99" s="34"/>
    </row>
    <row r="100" spans="1:10" ht="5.25" customHeight="1" x14ac:dyDescent="0.25">
      <c r="A100" s="29"/>
      <c r="B100" s="133"/>
      <c r="C100" s="133"/>
      <c r="D100" s="133"/>
      <c r="E100" s="133"/>
      <c r="F100" s="133"/>
      <c r="G100" s="133"/>
      <c r="H100" s="35"/>
      <c r="I100" s="36"/>
    </row>
    <row r="101" spans="1:10" ht="15" customHeight="1" x14ac:dyDescent="0.25">
      <c r="A101" s="119" t="s">
        <v>96</v>
      </c>
      <c r="B101" s="119"/>
      <c r="C101" s="119"/>
      <c r="D101" s="119"/>
      <c r="E101" s="119"/>
      <c r="F101" s="119"/>
      <c r="G101" s="119"/>
      <c r="H101" s="119"/>
      <c r="I101" s="119"/>
    </row>
    <row r="102" spans="1:10" ht="24" customHeight="1" x14ac:dyDescent="0.25">
      <c r="A102" s="131" t="s">
        <v>97</v>
      </c>
      <c r="B102" s="131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30">
        <f>IF(I14="Não aplicável",0,I14)</f>
        <v>9</v>
      </c>
      <c r="B103" s="130"/>
      <c r="C103" s="14">
        <f>IF(I15="Não aplicável",0,I15)</f>
        <v>15</v>
      </c>
      <c r="D103" s="14">
        <v>2</v>
      </c>
      <c r="E103" s="37">
        <f>A103*C103*D103</f>
        <v>270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143.67599999999999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19" t="s">
        <v>105</v>
      </c>
      <c r="B105" s="119"/>
      <c r="C105" s="119"/>
      <c r="D105" s="119"/>
      <c r="E105" s="119"/>
      <c r="F105" s="119"/>
      <c r="G105" s="119"/>
      <c r="H105" s="119"/>
      <c r="I105" s="119"/>
    </row>
    <row r="106" spans="1:10" ht="24" customHeight="1" x14ac:dyDescent="0.25">
      <c r="A106" s="131" t="s">
        <v>97</v>
      </c>
      <c r="B106" s="131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32">
        <f>IF(I20="Não aplicável",0,I20)</f>
        <v>0</v>
      </c>
      <c r="B107" s="132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19" t="s">
        <v>107</v>
      </c>
      <c r="B109" s="119"/>
      <c r="C109" s="119"/>
      <c r="D109" s="119"/>
      <c r="E109" s="119"/>
      <c r="F109" s="119"/>
      <c r="G109" s="119"/>
      <c r="H109" s="119"/>
      <c r="I109" s="119"/>
    </row>
    <row r="110" spans="1:10" ht="23.25" customHeight="1" x14ac:dyDescent="0.25">
      <c r="A110" s="131" t="s">
        <v>97</v>
      </c>
      <c r="B110" s="131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32">
        <f>IF(I17="Não aplicável",0,I17)</f>
        <v>30</v>
      </c>
      <c r="B111" s="132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00" t="s">
        <v>108</v>
      </c>
      <c r="B113" s="100"/>
      <c r="C113" s="100"/>
      <c r="D113" s="100"/>
      <c r="E113" s="100"/>
      <c r="F113" s="100"/>
      <c r="G113" s="100"/>
      <c r="H113" s="47">
        <f>H55+H91+H99</f>
        <v>2.0046816434986914</v>
      </c>
      <c r="I113" s="48">
        <f>I55+I91+I99</f>
        <v>6649.6154112593122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01" t="s">
        <v>109</v>
      </c>
      <c r="B115" s="101"/>
      <c r="C115" s="101"/>
      <c r="D115" s="101"/>
      <c r="E115" s="101"/>
      <c r="F115" s="101"/>
      <c r="G115" s="101"/>
      <c r="H115" s="101"/>
      <c r="I115" s="101"/>
    </row>
    <row r="116" spans="1:12" ht="33.75" customHeight="1" x14ac:dyDescent="0.25">
      <c r="A116" s="22" t="s">
        <v>36</v>
      </c>
      <c r="B116" s="126" t="s">
        <v>110</v>
      </c>
      <c r="C116" s="126"/>
      <c r="D116" s="126"/>
      <c r="E116" s="126"/>
      <c r="F116" s="126"/>
      <c r="G116" s="126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02" t="s">
        <v>111</v>
      </c>
      <c r="C117" s="102"/>
      <c r="D117" s="102"/>
      <c r="E117" s="102"/>
      <c r="F117" s="102"/>
      <c r="G117" s="102"/>
      <c r="H117" s="23">
        <f t="shared" ref="H117:H122" si="5">I117/$I$128</f>
        <v>0</v>
      </c>
      <c r="I117" s="24">
        <v>0</v>
      </c>
    </row>
    <row r="118" spans="1:12" ht="15" customHeight="1" x14ac:dyDescent="0.25">
      <c r="A118" s="14">
        <v>2</v>
      </c>
      <c r="B118" s="129" t="s">
        <v>112</v>
      </c>
      <c r="C118" s="129"/>
      <c r="D118" s="129"/>
      <c r="E118" s="129"/>
      <c r="F118" s="129"/>
      <c r="G118" s="129"/>
      <c r="H118" s="23">
        <f t="shared" si="5"/>
        <v>0.1</v>
      </c>
      <c r="I118" s="24">
        <f>IF(F126=10%,G126,0)</f>
        <v>650.59394112593134</v>
      </c>
    </row>
    <row r="119" spans="1:12" ht="15" customHeight="1" x14ac:dyDescent="0.25">
      <c r="A119" s="14">
        <v>3</v>
      </c>
      <c r="B119" s="102" t="s">
        <v>113</v>
      </c>
      <c r="C119" s="102"/>
      <c r="D119" s="102"/>
      <c r="E119" s="102"/>
      <c r="F119" s="102"/>
      <c r="G119" s="102"/>
      <c r="H119" s="23">
        <f t="shared" si="5"/>
        <v>0</v>
      </c>
      <c r="I119" s="24">
        <v>0</v>
      </c>
    </row>
    <row r="120" spans="1:12" ht="15" customHeight="1" x14ac:dyDescent="0.25">
      <c r="A120" s="14">
        <v>4</v>
      </c>
      <c r="B120" s="129" t="s">
        <v>114</v>
      </c>
      <c r="C120" s="129"/>
      <c r="D120" s="129"/>
      <c r="E120" s="129"/>
      <c r="F120" s="129"/>
      <c r="G120" s="129"/>
      <c r="H120" s="23">
        <f t="shared" si="5"/>
        <v>0</v>
      </c>
      <c r="I120" s="24">
        <f>IF(F126=20%,G126,0)</f>
        <v>0</v>
      </c>
    </row>
    <row r="121" spans="1:12" ht="15" customHeight="1" x14ac:dyDescent="0.25">
      <c r="A121" s="14">
        <v>5</v>
      </c>
      <c r="B121" s="102" t="s">
        <v>115</v>
      </c>
      <c r="C121" s="102"/>
      <c r="D121" s="102"/>
      <c r="E121" s="102"/>
      <c r="F121" s="102"/>
      <c r="G121" s="102"/>
      <c r="H121" s="23">
        <f t="shared" si="5"/>
        <v>0</v>
      </c>
      <c r="I121" s="24">
        <v>0</v>
      </c>
    </row>
    <row r="122" spans="1:12" ht="15" customHeight="1" x14ac:dyDescent="0.25">
      <c r="A122" s="14">
        <v>6</v>
      </c>
      <c r="B122" s="102" t="s">
        <v>116</v>
      </c>
      <c r="C122" s="102"/>
      <c r="D122" s="102"/>
      <c r="E122" s="102"/>
      <c r="F122" s="102"/>
      <c r="G122" s="102"/>
      <c r="H122" s="23">
        <f t="shared" si="5"/>
        <v>0</v>
      </c>
      <c r="I122" s="24">
        <v>0</v>
      </c>
    </row>
    <row r="123" spans="1:12" ht="15" customHeight="1" x14ac:dyDescent="0.25">
      <c r="A123" s="117" t="s">
        <v>117</v>
      </c>
      <c r="B123" s="117"/>
      <c r="C123" s="117"/>
      <c r="D123" s="117"/>
      <c r="E123" s="117"/>
      <c r="F123" s="117"/>
      <c r="G123" s="117"/>
      <c r="H123" s="25">
        <f>H117+H118+H119+H120+H121+H122</f>
        <v>0.1</v>
      </c>
      <c r="I123" s="54">
        <f>SUM(I117:I122)</f>
        <v>650.59394112593134</v>
      </c>
      <c r="J123" s="34"/>
    </row>
    <row r="124" spans="1:12" ht="30" customHeight="1" x14ac:dyDescent="0.25">
      <c r="B124" s="118" t="s">
        <v>118</v>
      </c>
      <c r="C124" s="118"/>
      <c r="D124" s="118"/>
      <c r="E124" s="118"/>
      <c r="F124" s="118"/>
      <c r="G124" s="118"/>
      <c r="H124" s="118"/>
      <c r="I124" s="118"/>
    </row>
    <row r="125" spans="1:12" ht="5.25" customHeight="1" x14ac:dyDescent="0.25"/>
    <row r="126" spans="1:12" ht="48.75" customHeight="1" x14ac:dyDescent="0.25">
      <c r="A126" s="127" t="s">
        <v>119</v>
      </c>
      <c r="B126" s="127"/>
      <c r="C126" s="127"/>
      <c r="D126" s="127"/>
      <c r="E126" s="127"/>
      <c r="F126" s="55">
        <f>I29</f>
        <v>0.1</v>
      </c>
      <c r="G126" s="56">
        <f>I128*F126</f>
        <v>650.59394112593134</v>
      </c>
      <c r="H126" s="57" t="s">
        <v>120</v>
      </c>
      <c r="I126" s="58">
        <f>I96</f>
        <v>143.67599999999999</v>
      </c>
    </row>
    <row r="127" spans="1:12" s="61" customFormat="1" ht="16.5" customHeight="1" x14ac:dyDescent="0.25">
      <c r="A127" s="124" t="s">
        <v>121</v>
      </c>
      <c r="B127" s="124"/>
      <c r="C127" s="57" t="s">
        <v>122</v>
      </c>
      <c r="D127" s="57" t="s">
        <v>123</v>
      </c>
      <c r="E127" s="57" t="s">
        <v>124</v>
      </c>
      <c r="F127" s="57" t="s">
        <v>125</v>
      </c>
      <c r="G127" s="57" t="s">
        <v>126</v>
      </c>
      <c r="H127" s="57" t="s">
        <v>127</v>
      </c>
      <c r="I127" s="59" t="s">
        <v>128</v>
      </c>
      <c r="J127" s="60"/>
    </row>
    <row r="128" spans="1:12" ht="16.5" customHeight="1" x14ac:dyDescent="0.25">
      <c r="A128" s="125">
        <f>I55</f>
        <v>3317.043099</v>
      </c>
      <c r="B128" s="125"/>
      <c r="C128" s="62">
        <f>I66</f>
        <v>1220.6718604319997</v>
      </c>
      <c r="D128" s="62">
        <f>I78</f>
        <v>845.65691878835707</v>
      </c>
      <c r="E128" s="62">
        <f>I85</f>
        <v>236.04078692484001</v>
      </c>
      <c r="F128" s="62">
        <f>I89</f>
        <v>311.20174611411545</v>
      </c>
      <c r="G128" s="62">
        <f>I99</f>
        <v>719.00099999999998</v>
      </c>
      <c r="H128" s="62">
        <f>A128+C128+D128+E128+F128+G128</f>
        <v>6649.6154112593131</v>
      </c>
      <c r="I128" s="62">
        <f>H128-I126</f>
        <v>6505.9394112593127</v>
      </c>
      <c r="J128" s="34"/>
    </row>
    <row r="129" spans="1:12" ht="4.5" customHeight="1" x14ac:dyDescent="0.25">
      <c r="A129" s="29"/>
      <c r="B129" s="128"/>
      <c r="C129" s="128"/>
      <c r="D129" s="128"/>
      <c r="E129" s="128"/>
      <c r="F129" s="128"/>
      <c r="G129" s="128"/>
      <c r="H129" s="128"/>
      <c r="I129" s="128"/>
    </row>
    <row r="130" spans="1:12" ht="33.75" customHeight="1" x14ac:dyDescent="0.25">
      <c r="A130" s="22" t="s">
        <v>50</v>
      </c>
      <c r="B130" s="126" t="s">
        <v>129</v>
      </c>
      <c r="C130" s="126"/>
      <c r="D130" s="126"/>
      <c r="E130" s="126"/>
      <c r="F130" s="126"/>
      <c r="G130" s="126"/>
      <c r="H130" s="22" t="s">
        <v>38</v>
      </c>
      <c r="I130" s="22" t="s">
        <v>39</v>
      </c>
    </row>
    <row r="131" spans="1:12" ht="15" customHeight="1" x14ac:dyDescent="0.25">
      <c r="A131" s="14">
        <v>1</v>
      </c>
      <c r="B131" s="102" t="s">
        <v>130</v>
      </c>
      <c r="C131" s="102"/>
      <c r="D131" s="102"/>
      <c r="E131" s="102"/>
      <c r="F131" s="102"/>
      <c r="G131" s="102"/>
      <c r="H131" s="23">
        <f>I131/$I$141</f>
        <v>1.5370570440133203E-2</v>
      </c>
      <c r="I131" s="24">
        <v>100</v>
      </c>
    </row>
    <row r="132" spans="1:12" ht="15" customHeight="1" x14ac:dyDescent="0.25">
      <c r="A132" s="14">
        <v>2</v>
      </c>
      <c r="B132" s="102" t="s">
        <v>131</v>
      </c>
      <c r="C132" s="102"/>
      <c r="D132" s="102"/>
      <c r="E132" s="102"/>
      <c r="F132" s="102"/>
      <c r="G132" s="102"/>
      <c r="H132" s="23">
        <f>I132/$I$141</f>
        <v>7.6852852200666013E-3</v>
      </c>
      <c r="I132" s="24">
        <v>50</v>
      </c>
    </row>
    <row r="133" spans="1:12" ht="33" customHeight="1" x14ac:dyDescent="0.25">
      <c r="A133" s="117" t="s">
        <v>198</v>
      </c>
      <c r="B133" s="117"/>
      <c r="C133" s="117"/>
      <c r="D133" s="117"/>
      <c r="E133" s="117"/>
      <c r="F133" s="117"/>
      <c r="G133" s="117"/>
      <c r="H133" s="25">
        <f>H131+H132</f>
        <v>2.3055855660199805E-2</v>
      </c>
      <c r="I133" s="26">
        <f>SUM(I131:I132)</f>
        <v>150</v>
      </c>
    </row>
    <row r="134" spans="1:12" ht="4.5" customHeight="1" x14ac:dyDescent="0.25"/>
    <row r="135" spans="1:12" ht="33.75" customHeight="1" x14ac:dyDescent="0.25">
      <c r="A135" s="22" t="s">
        <v>63</v>
      </c>
      <c r="B135" s="126" t="s">
        <v>132</v>
      </c>
      <c r="C135" s="126"/>
      <c r="D135" s="126"/>
      <c r="E135" s="126"/>
      <c r="F135" s="126"/>
      <c r="G135" s="126"/>
      <c r="H135" s="22" t="s">
        <v>38</v>
      </c>
      <c r="I135" s="22" t="s">
        <v>39</v>
      </c>
    </row>
    <row r="136" spans="1:12" ht="15" customHeight="1" x14ac:dyDescent="0.25">
      <c r="A136" s="14">
        <v>1</v>
      </c>
      <c r="B136" s="102" t="s">
        <v>132</v>
      </c>
      <c r="C136" s="102"/>
      <c r="D136" s="102"/>
      <c r="E136" s="102"/>
      <c r="F136" s="102"/>
      <c r="G136" s="102"/>
      <c r="H136" s="23">
        <f>I136/I141</f>
        <v>0.1569441443398002</v>
      </c>
      <c r="I136" s="24">
        <f>G139-I133</f>
        <v>1021.0690940266763</v>
      </c>
    </row>
    <row r="137" spans="1:12" ht="34.15" customHeight="1" x14ac:dyDescent="0.25">
      <c r="A137" s="117" t="s">
        <v>197</v>
      </c>
      <c r="B137" s="117"/>
      <c r="C137" s="117"/>
      <c r="D137" s="117"/>
      <c r="E137" s="117"/>
      <c r="F137" s="117"/>
      <c r="G137" s="117"/>
      <c r="H137" s="25">
        <f>H136</f>
        <v>0.1569441443398002</v>
      </c>
      <c r="I137" s="26">
        <f>I136</f>
        <v>1021.0690940266763</v>
      </c>
      <c r="J137" s="34"/>
      <c r="K137" s="34"/>
      <c r="L137" s="2"/>
    </row>
    <row r="138" spans="1:12" ht="4.5" customHeight="1" x14ac:dyDescent="0.25">
      <c r="A138" s="28"/>
      <c r="B138" s="28"/>
      <c r="C138" s="28"/>
      <c r="D138" s="28"/>
      <c r="E138" s="28"/>
      <c r="F138" s="28"/>
      <c r="G138" s="28"/>
      <c r="H138" s="35"/>
      <c r="I138" s="36"/>
    </row>
    <row r="139" spans="1:12" ht="39" customHeight="1" x14ac:dyDescent="0.25">
      <c r="A139" s="123" t="s">
        <v>133</v>
      </c>
      <c r="B139" s="123"/>
      <c r="C139" s="123"/>
      <c r="D139" s="123"/>
      <c r="E139" s="123"/>
      <c r="F139" s="55">
        <v>0.18</v>
      </c>
      <c r="G139" s="56">
        <f>I141*F139</f>
        <v>1171.0690940266763</v>
      </c>
      <c r="H139" s="57" t="s">
        <v>120</v>
      </c>
      <c r="I139" s="58">
        <f>I96</f>
        <v>143.67599999999999</v>
      </c>
      <c r="L139" s="2"/>
    </row>
    <row r="140" spans="1:12" s="61" customFormat="1" ht="16.5" customHeight="1" x14ac:dyDescent="0.25">
      <c r="A140" s="124" t="s">
        <v>121</v>
      </c>
      <c r="B140" s="124"/>
      <c r="C140" s="57" t="s">
        <v>122</v>
      </c>
      <c r="D140" s="57" t="s">
        <v>123</v>
      </c>
      <c r="E140" s="57" t="s">
        <v>124</v>
      </c>
      <c r="F140" s="57" t="s">
        <v>125</v>
      </c>
      <c r="G140" s="57" t="s">
        <v>126</v>
      </c>
      <c r="H140" s="57" t="s">
        <v>127</v>
      </c>
      <c r="I140" s="59" t="s">
        <v>128</v>
      </c>
      <c r="J140" s="60"/>
      <c r="L140" s="60"/>
    </row>
    <row r="141" spans="1:12" ht="16.5" customHeight="1" x14ac:dyDescent="0.25">
      <c r="A141" s="125">
        <f>I55</f>
        <v>3317.043099</v>
      </c>
      <c r="B141" s="125"/>
      <c r="C141" s="62">
        <f>I66</f>
        <v>1220.6718604319997</v>
      </c>
      <c r="D141" s="62">
        <f>I78</f>
        <v>845.65691878835707</v>
      </c>
      <c r="E141" s="62">
        <f>I85</f>
        <v>236.04078692484001</v>
      </c>
      <c r="F141" s="62">
        <f>I89</f>
        <v>311.20174611411545</v>
      </c>
      <c r="G141" s="62">
        <f>I99</f>
        <v>719.00099999999998</v>
      </c>
      <c r="H141" s="62">
        <f>A141+C141+D141+E141+F141+G141</f>
        <v>6649.6154112593131</v>
      </c>
      <c r="I141" s="62">
        <f>H141-I139</f>
        <v>6505.9394112593127</v>
      </c>
      <c r="J141" s="34"/>
      <c r="L141" s="2"/>
    </row>
    <row r="142" spans="1:12" ht="4.5" customHeight="1" x14ac:dyDescent="0.25"/>
    <row r="143" spans="1:12" ht="12" customHeight="1" x14ac:dyDescent="0.25">
      <c r="A143" s="100" t="s">
        <v>134</v>
      </c>
      <c r="B143" s="100"/>
      <c r="C143" s="100"/>
      <c r="D143" s="100"/>
      <c r="E143" s="100"/>
      <c r="F143" s="100"/>
      <c r="G143" s="100"/>
      <c r="H143" s="47">
        <f>H123+H133+H137</f>
        <v>0.28000000000000003</v>
      </c>
      <c r="I143" s="48">
        <f>I123+I133+I137</f>
        <v>1821.6630351526078</v>
      </c>
    </row>
    <row r="144" spans="1:12" ht="4.5" customHeight="1" x14ac:dyDescent="0.25"/>
    <row r="145" spans="1:10" ht="11.25" customHeight="1" x14ac:dyDescent="0.25">
      <c r="A145" s="101" t="s">
        <v>135</v>
      </c>
      <c r="B145" s="101"/>
      <c r="C145" s="101"/>
      <c r="D145" s="101"/>
      <c r="E145" s="101"/>
      <c r="F145" s="101"/>
      <c r="G145" s="101"/>
      <c r="H145" s="101"/>
      <c r="I145" s="101"/>
    </row>
    <row r="146" spans="1:10" ht="33.75" customHeight="1" x14ac:dyDescent="0.25">
      <c r="A146" s="22" t="s">
        <v>36</v>
      </c>
      <c r="B146" s="126" t="s">
        <v>136</v>
      </c>
      <c r="C146" s="126"/>
      <c r="D146" s="126"/>
      <c r="E146" s="126"/>
      <c r="F146" s="126"/>
      <c r="G146" s="126"/>
      <c r="H146" s="22" t="s">
        <v>38</v>
      </c>
      <c r="I146" s="22" t="s">
        <v>39</v>
      </c>
    </row>
    <row r="147" spans="1:10" ht="15" customHeight="1" x14ac:dyDescent="0.25">
      <c r="A147" s="14">
        <v>1</v>
      </c>
      <c r="B147" s="102" t="s">
        <v>137</v>
      </c>
      <c r="C147" s="102"/>
      <c r="D147" s="102"/>
      <c r="E147" s="102"/>
      <c r="F147" s="102"/>
      <c r="G147" s="102"/>
      <c r="H147" s="23">
        <f>I147/$I$113</f>
        <v>9.0647792809418568E-3</v>
      </c>
      <c r="I147" s="24">
        <f>($D$157/$E$159)*H157</f>
        <v>60.277296006215074</v>
      </c>
    </row>
    <row r="148" spans="1:10" ht="15" customHeight="1" x14ac:dyDescent="0.25">
      <c r="A148" s="14">
        <v>2</v>
      </c>
      <c r="B148" s="102" t="s">
        <v>138</v>
      </c>
      <c r="C148" s="102"/>
      <c r="D148" s="102"/>
      <c r="E148" s="102"/>
      <c r="F148" s="102"/>
      <c r="G148" s="102"/>
      <c r="H148" s="23">
        <f>I148/$I$113</f>
        <v>4.1837442835116263E-2</v>
      </c>
      <c r="I148" s="24">
        <f>($D$157/$E$159)*H158</f>
        <v>278.20290464406958</v>
      </c>
    </row>
    <row r="149" spans="1:10" ht="15" customHeight="1" x14ac:dyDescent="0.25">
      <c r="A149" s="14">
        <v>3</v>
      </c>
      <c r="B149" s="102" t="s">
        <v>14</v>
      </c>
      <c r="C149" s="102"/>
      <c r="D149" s="102"/>
      <c r="E149" s="102"/>
      <c r="F149" s="102"/>
      <c r="G149" s="102"/>
      <c r="H149" s="23">
        <f>I149/$I$113</f>
        <v>6.9729071391860437E-2</v>
      </c>
      <c r="I149" s="24">
        <f>($D$157/$E$159)*H159</f>
        <v>463.671507740116</v>
      </c>
    </row>
    <row r="150" spans="1:10" ht="15" customHeight="1" x14ac:dyDescent="0.25">
      <c r="A150" s="14">
        <v>4</v>
      </c>
      <c r="B150" s="102" t="s">
        <v>139</v>
      </c>
      <c r="C150" s="102"/>
      <c r="D150" s="102"/>
      <c r="E150" s="102"/>
      <c r="F150" s="102"/>
      <c r="G150" s="102"/>
      <c r="H150" s="23">
        <f>I150/$I$113</f>
        <v>0</v>
      </c>
      <c r="I150" s="24">
        <f>($D$157/$E$159)*H160</f>
        <v>0</v>
      </c>
    </row>
    <row r="151" spans="1:10" ht="15" customHeight="1" x14ac:dyDescent="0.25">
      <c r="A151" s="14">
        <v>5</v>
      </c>
      <c r="B151" s="102" t="s">
        <v>140</v>
      </c>
      <c r="C151" s="102"/>
      <c r="D151" s="102"/>
      <c r="E151" s="102"/>
      <c r="F151" s="102"/>
      <c r="G151" s="102"/>
      <c r="H151" s="23">
        <f>I151/$I$113</f>
        <v>0</v>
      </c>
      <c r="I151" s="24">
        <f>($D$157/$E$159)*H161</f>
        <v>0</v>
      </c>
    </row>
    <row r="152" spans="1:10" ht="15" customHeight="1" x14ac:dyDescent="0.25">
      <c r="A152" s="117" t="s">
        <v>141</v>
      </c>
      <c r="B152" s="117"/>
      <c r="C152" s="117"/>
      <c r="D152" s="117"/>
      <c r="E152" s="117"/>
      <c r="F152" s="117"/>
      <c r="G152" s="117"/>
      <c r="H152" s="25">
        <f>H147+H148+H149+H150+H151</f>
        <v>0.12063129350791855</v>
      </c>
      <c r="I152" s="26">
        <f>SUM(I147:I151)</f>
        <v>802.1517083904007</v>
      </c>
    </row>
    <row r="153" spans="1:10" ht="11.25" customHeight="1" x14ac:dyDescent="0.25">
      <c r="A153" s="29" t="s">
        <v>142</v>
      </c>
      <c r="B153" s="118" t="s">
        <v>143</v>
      </c>
      <c r="C153" s="118"/>
      <c r="D153" s="118"/>
      <c r="E153" s="118"/>
      <c r="F153" s="118"/>
      <c r="G153" s="118"/>
      <c r="H153" s="118"/>
      <c r="I153" s="118"/>
    </row>
    <row r="154" spans="1:10" ht="20.25" customHeight="1" x14ac:dyDescent="0.25">
      <c r="A154" s="29" t="s">
        <v>144</v>
      </c>
      <c r="B154" s="111" t="s">
        <v>145</v>
      </c>
      <c r="C154" s="111"/>
      <c r="D154" s="111"/>
      <c r="E154" s="111"/>
      <c r="F154" s="111"/>
      <c r="G154" s="111"/>
      <c r="H154" s="111"/>
      <c r="I154" s="111"/>
    </row>
    <row r="155" spans="1:10" ht="13.5" customHeight="1" x14ac:dyDescent="0.25">
      <c r="A155" s="119" t="s">
        <v>146</v>
      </c>
      <c r="B155" s="119"/>
      <c r="C155" s="119"/>
      <c r="D155" s="119"/>
      <c r="E155" s="119"/>
      <c r="F155" s="119"/>
      <c r="G155" s="119"/>
      <c r="H155" s="119"/>
      <c r="I155" s="119"/>
    </row>
    <row r="156" spans="1:10" ht="13.5" customHeight="1" x14ac:dyDescent="0.25">
      <c r="A156" s="120" t="s">
        <v>147</v>
      </c>
      <c r="B156" s="120"/>
      <c r="C156" s="3" t="s">
        <v>148</v>
      </c>
      <c r="D156" s="121" t="s">
        <v>149</v>
      </c>
      <c r="E156" s="121"/>
      <c r="F156" s="3" t="s">
        <v>150</v>
      </c>
      <c r="G156" s="3" t="s">
        <v>151</v>
      </c>
      <c r="H156" s="122" t="s">
        <v>152</v>
      </c>
      <c r="I156" s="122"/>
    </row>
    <row r="157" spans="1:10" ht="13.5" customHeight="1" x14ac:dyDescent="0.25">
      <c r="A157" s="114">
        <f>I113</f>
        <v>6649.6154112593122</v>
      </c>
      <c r="B157" s="114"/>
      <c r="C157" s="24">
        <f>I143</f>
        <v>1821.6630351526078</v>
      </c>
      <c r="D157" s="115">
        <f>A157+C157</f>
        <v>8471.2784464119195</v>
      </c>
      <c r="E157" s="115"/>
      <c r="F157" s="14" t="s">
        <v>137</v>
      </c>
      <c r="G157" s="43">
        <v>1.6500000000000001E-2</v>
      </c>
      <c r="H157" s="108">
        <v>6.4999999999999997E-3</v>
      </c>
      <c r="I157" s="108"/>
      <c r="J157" s="34"/>
    </row>
    <row r="158" spans="1:10" ht="13.5" customHeight="1" x14ac:dyDescent="0.25">
      <c r="A158" s="158" t="s">
        <v>153</v>
      </c>
      <c r="B158" s="158"/>
      <c r="C158" s="14">
        <v>1</v>
      </c>
      <c r="D158" s="63">
        <f>G162/1</f>
        <v>0.14250000000000002</v>
      </c>
      <c r="E158" s="64">
        <f>C158-D158</f>
        <v>0.85749999999999993</v>
      </c>
      <c r="F158" s="14" t="s">
        <v>138</v>
      </c>
      <c r="G158" s="43">
        <v>7.5999999999999998E-2</v>
      </c>
      <c r="H158" s="108">
        <v>0.03</v>
      </c>
      <c r="I158" s="108"/>
    </row>
    <row r="159" spans="1:10" ht="13.5" customHeight="1" x14ac:dyDescent="0.25">
      <c r="A159" s="116" t="s">
        <v>154</v>
      </c>
      <c r="B159" s="116"/>
      <c r="C159" s="14">
        <v>1</v>
      </c>
      <c r="D159" s="63">
        <f>H162</f>
        <v>8.6499999999999994E-2</v>
      </c>
      <c r="E159" s="65">
        <f>C159-D159</f>
        <v>0.91349999999999998</v>
      </c>
      <c r="F159" s="14" t="s">
        <v>14</v>
      </c>
      <c r="G159" s="43">
        <f>I11</f>
        <v>0.05</v>
      </c>
      <c r="H159" s="108">
        <f>I11</f>
        <v>0.05</v>
      </c>
      <c r="I159" s="108"/>
    </row>
    <row r="160" spans="1:10" ht="13.5" customHeight="1" x14ac:dyDescent="0.25">
      <c r="A160" s="116" t="s">
        <v>155</v>
      </c>
      <c r="B160" s="116"/>
      <c r="C160" s="14">
        <v>1</v>
      </c>
      <c r="D160" s="66">
        <v>0.09</v>
      </c>
      <c r="E160" s="67">
        <f>C160-D160</f>
        <v>0.91</v>
      </c>
      <c r="F160" s="14" t="s">
        <v>156</v>
      </c>
      <c r="G160" s="43">
        <v>0</v>
      </c>
      <c r="H160" s="108">
        <v>0</v>
      </c>
      <c r="I160" s="108"/>
    </row>
    <row r="161" spans="1:10" ht="13.5" customHeight="1" thickBot="1" x14ac:dyDescent="0.3">
      <c r="A161" s="156" t="s">
        <v>157</v>
      </c>
      <c r="B161" s="156" t="s">
        <v>158</v>
      </c>
      <c r="C161" s="156"/>
      <c r="D161" s="156"/>
      <c r="E161" s="156"/>
      <c r="F161" s="12" t="s">
        <v>159</v>
      </c>
      <c r="G161" s="43">
        <v>0</v>
      </c>
      <c r="H161" s="108">
        <v>0</v>
      </c>
      <c r="I161" s="108"/>
    </row>
    <row r="162" spans="1:10" ht="18" customHeight="1" thickBot="1" x14ac:dyDescent="0.3">
      <c r="A162" s="156"/>
      <c r="B162" s="156"/>
      <c r="C162" s="156"/>
      <c r="D162" s="156"/>
      <c r="E162" s="156"/>
      <c r="F162" s="3" t="s">
        <v>160</v>
      </c>
      <c r="G162" s="68">
        <f>SUM(G157:G161)</f>
        <v>0.14250000000000002</v>
      </c>
      <c r="H162" s="109">
        <f>SUM(H157:I161)</f>
        <v>8.6499999999999994E-2</v>
      </c>
      <c r="I162" s="109"/>
    </row>
    <row r="163" spans="1:10" ht="59.25" customHeight="1" thickBot="1" x14ac:dyDescent="0.3">
      <c r="A163" s="157" t="s">
        <v>161</v>
      </c>
      <c r="B163" s="157"/>
      <c r="C163" s="157"/>
      <c r="D163" s="157"/>
      <c r="E163" s="157"/>
      <c r="F163" s="157"/>
      <c r="G163" s="157"/>
      <c r="H163" s="157"/>
      <c r="I163" s="157"/>
    </row>
    <row r="164" spans="1:10" ht="13.5" customHeight="1" x14ac:dyDescent="0.25">
      <c r="A164" s="29" t="s">
        <v>162</v>
      </c>
      <c r="B164" s="111" t="s">
        <v>163</v>
      </c>
      <c r="C164" s="111"/>
      <c r="D164" s="111"/>
      <c r="E164" s="111"/>
      <c r="F164" s="111"/>
      <c r="G164" s="111"/>
      <c r="H164" s="111"/>
      <c r="I164" s="111"/>
    </row>
    <row r="165" spans="1:10" ht="4.5" customHeight="1" x14ac:dyDescent="0.25">
      <c r="A165" s="69"/>
      <c r="B165" s="112"/>
      <c r="C165" s="112"/>
      <c r="D165" s="112"/>
      <c r="E165" s="112"/>
      <c r="F165" s="112"/>
      <c r="G165" s="112"/>
      <c r="H165" s="112"/>
      <c r="I165" s="112"/>
    </row>
    <row r="166" spans="1:10" ht="12" customHeight="1" x14ac:dyDescent="0.25">
      <c r="A166" s="100" t="s">
        <v>164</v>
      </c>
      <c r="B166" s="100"/>
      <c r="C166" s="100"/>
      <c r="D166" s="100"/>
      <c r="E166" s="100"/>
      <c r="F166" s="100"/>
      <c r="G166" s="100"/>
      <c r="H166" s="47">
        <f>H152</f>
        <v>0.12063129350791855</v>
      </c>
      <c r="I166" s="48">
        <f>I152</f>
        <v>802.1517083904007</v>
      </c>
    </row>
    <row r="167" spans="1:10" ht="4.5" customHeight="1" x14ac:dyDescent="0.25"/>
    <row r="168" spans="1:10" ht="11.25" customHeight="1" x14ac:dyDescent="0.25">
      <c r="A168" s="113" t="s">
        <v>165</v>
      </c>
      <c r="B168" s="113"/>
      <c r="C168" s="113"/>
      <c r="D168" s="113"/>
      <c r="E168" s="113"/>
      <c r="F168" s="113"/>
      <c r="G168" s="113"/>
      <c r="H168" s="113"/>
      <c r="I168" s="113"/>
    </row>
    <row r="169" spans="1:10" ht="11.25" customHeight="1" x14ac:dyDescent="0.25">
      <c r="A169" s="101" t="s">
        <v>35</v>
      </c>
      <c r="B169" s="101"/>
      <c r="C169" s="101"/>
      <c r="D169" s="101"/>
      <c r="E169" s="101"/>
      <c r="F169" s="101"/>
      <c r="G169" s="101"/>
      <c r="H169" s="101"/>
      <c r="I169" s="101"/>
    </row>
    <row r="170" spans="1:10" ht="15" customHeight="1" x14ac:dyDescent="0.25">
      <c r="A170" s="14">
        <v>1</v>
      </c>
      <c r="B170" s="102" t="s">
        <v>166</v>
      </c>
      <c r="C170" s="102"/>
      <c r="D170" s="102"/>
      <c r="E170" s="102"/>
      <c r="F170" s="102"/>
      <c r="G170" s="102"/>
      <c r="H170" s="23">
        <f>I170/$G$191</f>
        <v>0.3576932206991652</v>
      </c>
      <c r="I170" s="70">
        <f>I55</f>
        <v>3317.043099</v>
      </c>
    </row>
    <row r="171" spans="1:10" ht="15" customHeight="1" x14ac:dyDescent="0.25">
      <c r="A171" s="14">
        <v>2</v>
      </c>
      <c r="B171" s="102" t="s">
        <v>167</v>
      </c>
      <c r="C171" s="102"/>
      <c r="D171" s="102"/>
      <c r="E171" s="102"/>
      <c r="F171" s="102"/>
      <c r="G171" s="102"/>
      <c r="H171" s="23">
        <f t="shared" ref="H171:H172" si="6">I171/$G$191</f>
        <v>0.28183436642436499</v>
      </c>
      <c r="I171" s="70">
        <f>I66+I78+I85+I89</f>
        <v>2613.5713122593124</v>
      </c>
    </row>
    <row r="172" spans="1:10" ht="15" customHeight="1" x14ac:dyDescent="0.25">
      <c r="A172" s="14">
        <v>3</v>
      </c>
      <c r="B172" s="102" t="s">
        <v>168</v>
      </c>
      <c r="C172" s="102"/>
      <c r="D172" s="102"/>
      <c r="E172" s="102"/>
      <c r="F172" s="102"/>
      <c r="G172" s="102"/>
      <c r="H172" s="23">
        <f t="shared" si="6"/>
        <v>7.753344641601248E-2</v>
      </c>
      <c r="I172" s="70">
        <f>I99</f>
        <v>719.00099999999998</v>
      </c>
    </row>
    <row r="173" spans="1:10" s="28" customFormat="1" ht="15" customHeight="1" x14ac:dyDescent="0.25">
      <c r="A173" s="100" t="s">
        <v>169</v>
      </c>
      <c r="B173" s="100"/>
      <c r="C173" s="100"/>
      <c r="D173" s="100"/>
      <c r="E173" s="100"/>
      <c r="F173" s="100"/>
      <c r="G173" s="100"/>
      <c r="H173" s="47">
        <f>H170+H171+H172</f>
        <v>0.71706103353954265</v>
      </c>
      <c r="I173" s="48">
        <f>SUM(I170:I172)</f>
        <v>6649.6154112593122</v>
      </c>
      <c r="J173" s="35"/>
    </row>
    <row r="174" spans="1:10" ht="4.5" customHeight="1" x14ac:dyDescent="0.25"/>
    <row r="175" spans="1:10" ht="11.25" customHeight="1" x14ac:dyDescent="0.25">
      <c r="A175" s="101" t="s">
        <v>109</v>
      </c>
      <c r="B175" s="101"/>
      <c r="C175" s="101"/>
      <c r="D175" s="101"/>
      <c r="E175" s="101"/>
      <c r="F175" s="101"/>
      <c r="G175" s="101"/>
      <c r="H175" s="101"/>
      <c r="I175" s="101"/>
    </row>
    <row r="176" spans="1:10" ht="15" customHeight="1" x14ac:dyDescent="0.25">
      <c r="A176" s="14">
        <v>1</v>
      </c>
      <c r="B176" s="102" t="s">
        <v>170</v>
      </c>
      <c r="C176" s="102"/>
      <c r="D176" s="102"/>
      <c r="E176" s="102"/>
      <c r="F176" s="102"/>
      <c r="G176" s="102"/>
      <c r="H176" s="23">
        <f t="shared" ref="H176:H178" si="7">I176/$G$191</f>
        <v>7.015677373587767E-2</v>
      </c>
      <c r="I176" s="24">
        <f>I123</f>
        <v>650.59394112593134</v>
      </c>
    </row>
    <row r="177" spans="1:11" ht="15" customHeight="1" x14ac:dyDescent="0.25">
      <c r="A177" s="14">
        <v>2</v>
      </c>
      <c r="B177" s="102" t="s">
        <v>171</v>
      </c>
      <c r="C177" s="102"/>
      <c r="D177" s="102"/>
      <c r="E177" s="102"/>
      <c r="F177" s="102"/>
      <c r="G177" s="102"/>
      <c r="H177" s="23">
        <f t="shared" si="7"/>
        <v>1.6175244488396918E-2</v>
      </c>
      <c r="I177" s="24">
        <f>I133</f>
        <v>150</v>
      </c>
    </row>
    <row r="178" spans="1:11" ht="15" customHeight="1" x14ac:dyDescent="0.25">
      <c r="A178" s="14">
        <v>3</v>
      </c>
      <c r="B178" s="102" t="s">
        <v>172</v>
      </c>
      <c r="C178" s="102"/>
      <c r="D178" s="102"/>
      <c r="E178" s="102"/>
      <c r="F178" s="102"/>
      <c r="G178" s="102"/>
      <c r="H178" s="23">
        <f t="shared" si="7"/>
        <v>0.11010694823618287</v>
      </c>
      <c r="I178" s="24">
        <f>I137</f>
        <v>1021.0690940266763</v>
      </c>
    </row>
    <row r="179" spans="1:11" ht="15" customHeight="1" x14ac:dyDescent="0.25">
      <c r="A179" s="100" t="s">
        <v>173</v>
      </c>
      <c r="B179" s="100"/>
      <c r="C179" s="100"/>
      <c r="D179" s="100"/>
      <c r="E179" s="100"/>
      <c r="F179" s="100"/>
      <c r="G179" s="100"/>
      <c r="H179" s="47">
        <f>H176+H177+H178</f>
        <v>0.19643896646045744</v>
      </c>
      <c r="I179" s="48">
        <f>I176+I177+I178</f>
        <v>1821.6630351526078</v>
      </c>
    </row>
    <row r="180" spans="1:11" ht="4.5" customHeight="1" x14ac:dyDescent="0.25"/>
    <row r="181" spans="1:11" ht="11.25" customHeight="1" x14ac:dyDescent="0.25">
      <c r="A181" s="101" t="s">
        <v>135</v>
      </c>
      <c r="B181" s="101"/>
      <c r="C181" s="101"/>
      <c r="D181" s="101"/>
      <c r="E181" s="101"/>
      <c r="F181" s="101"/>
      <c r="G181" s="101"/>
      <c r="H181" s="101"/>
      <c r="I181" s="101"/>
    </row>
    <row r="182" spans="1:11" ht="15" customHeight="1" x14ac:dyDescent="0.25">
      <c r="A182" s="14">
        <v>1</v>
      </c>
      <c r="B182" s="102" t="s">
        <v>174</v>
      </c>
      <c r="C182" s="102"/>
      <c r="D182" s="102"/>
      <c r="E182" s="102"/>
      <c r="F182" s="102"/>
      <c r="G182" s="102"/>
      <c r="H182" s="23">
        <f>I182/$G$191</f>
        <v>8.6500000000000007E-2</v>
      </c>
      <c r="I182" s="24">
        <f>I152</f>
        <v>802.1517083904007</v>
      </c>
    </row>
    <row r="183" spans="1:11" ht="15" customHeight="1" x14ac:dyDescent="0.25">
      <c r="A183" s="100" t="s">
        <v>175</v>
      </c>
      <c r="B183" s="100"/>
      <c r="C183" s="100"/>
      <c r="D183" s="100"/>
      <c r="E183" s="100"/>
      <c r="F183" s="100"/>
      <c r="G183" s="100"/>
      <c r="H183" s="47">
        <f>H182</f>
        <v>8.6500000000000007E-2</v>
      </c>
      <c r="I183" s="48">
        <f>I152</f>
        <v>802.1517083904007</v>
      </c>
      <c r="K183" s="41"/>
    </row>
    <row r="184" spans="1:11" ht="4.5" customHeight="1" x14ac:dyDescent="0.25"/>
    <row r="185" spans="1:11" ht="11.25" customHeight="1" x14ac:dyDescent="0.25">
      <c r="A185" s="103" t="s">
        <v>214</v>
      </c>
      <c r="B185" s="103"/>
      <c r="C185" s="103"/>
      <c r="D185" s="103"/>
      <c r="E185" s="103"/>
      <c r="F185" s="103"/>
      <c r="G185" s="103"/>
      <c r="H185" s="103"/>
      <c r="I185" s="103"/>
    </row>
    <row r="186" spans="1:11" ht="4.9000000000000004" customHeight="1" x14ac:dyDescent="0.25">
      <c r="A186" s="93"/>
      <c r="B186" s="93"/>
      <c r="C186" s="93"/>
      <c r="D186" s="93"/>
      <c r="E186" s="93"/>
      <c r="F186" s="93"/>
      <c r="G186" s="93"/>
      <c r="H186" s="93"/>
      <c r="I186" s="93"/>
    </row>
    <row r="187" spans="1:11" ht="63.75" customHeight="1" x14ac:dyDescent="0.25">
      <c r="A187" s="103" t="s">
        <v>215</v>
      </c>
      <c r="B187" s="103"/>
      <c r="C187" s="103"/>
      <c r="D187" s="103"/>
      <c r="E187" s="103"/>
      <c r="F187" s="103"/>
      <c r="G187" s="155" t="s">
        <v>220</v>
      </c>
      <c r="H187" s="105"/>
      <c r="I187" s="106"/>
    </row>
    <row r="188" spans="1:11" ht="11.25" customHeight="1" x14ac:dyDescent="0.25">
      <c r="A188" s="103"/>
      <c r="B188" s="103"/>
      <c r="C188" s="103"/>
      <c r="D188" s="103"/>
      <c r="E188" s="103"/>
      <c r="F188" s="103"/>
      <c r="G188" s="91"/>
      <c r="H188" s="92"/>
      <c r="I188" s="92">
        <f>((H70+H76+H77+H82+H83+H84)+((H70+H76+H77+H82+H83+H84)*H66))*I55*H191</f>
        <v>2554.2706752343543</v>
      </c>
    </row>
    <row r="189" spans="1:11" ht="4.9000000000000004" customHeight="1" x14ac:dyDescent="0.25">
      <c r="A189" s="93"/>
      <c r="B189" s="93"/>
      <c r="C189" s="93"/>
      <c r="D189" s="93"/>
      <c r="E189" s="93"/>
      <c r="F189" s="93"/>
      <c r="G189" s="93"/>
      <c r="H189" s="93"/>
      <c r="I189" s="93"/>
    </row>
    <row r="190" spans="1:11" ht="35.450000000000003" customHeight="1" x14ac:dyDescent="0.25">
      <c r="A190" s="94" t="s">
        <v>216</v>
      </c>
      <c r="B190" s="95"/>
      <c r="C190" s="95"/>
      <c r="D190" s="95"/>
      <c r="E190" s="95"/>
      <c r="F190" s="96"/>
      <c r="G190" s="86" t="s">
        <v>176</v>
      </c>
      <c r="H190" s="86" t="s">
        <v>177</v>
      </c>
      <c r="I190" s="86" t="s">
        <v>178</v>
      </c>
    </row>
    <row r="191" spans="1:11" ht="14.45" customHeight="1" x14ac:dyDescent="0.25">
      <c r="A191" s="97"/>
      <c r="B191" s="98"/>
      <c r="C191" s="98"/>
      <c r="D191" s="98"/>
      <c r="E191" s="98"/>
      <c r="F191" s="99"/>
      <c r="G191" s="87">
        <f>I173+I179+I183</f>
        <v>9273.4301548023195</v>
      </c>
      <c r="H191" s="88">
        <f>IF(D6="12x36",2,1)</f>
        <v>2</v>
      </c>
      <c r="I191" s="89">
        <f>G191*H191</f>
        <v>18546.860309604639</v>
      </c>
    </row>
  </sheetData>
  <mergeCells count="188">
    <mergeCell ref="A185:I185"/>
    <mergeCell ref="A186:I186"/>
    <mergeCell ref="A187:F188"/>
    <mergeCell ref="G187:I187"/>
    <mergeCell ref="A189:I189"/>
    <mergeCell ref="A190:F191"/>
    <mergeCell ref="B177:G177"/>
    <mergeCell ref="B178:G178"/>
    <mergeCell ref="A179:G179"/>
    <mergeCell ref="A181:I181"/>
    <mergeCell ref="B182:G182"/>
    <mergeCell ref="A183:G183"/>
    <mergeCell ref="B170:G170"/>
    <mergeCell ref="B171:G171"/>
    <mergeCell ref="B172:G172"/>
    <mergeCell ref="A173:G173"/>
    <mergeCell ref="A175:I175"/>
    <mergeCell ref="B176:G176"/>
    <mergeCell ref="A163:I163"/>
    <mergeCell ref="B164:I164"/>
    <mergeCell ref="B165:I165"/>
    <mergeCell ref="A166:G166"/>
    <mergeCell ref="A168:I168"/>
    <mergeCell ref="A169:I169"/>
    <mergeCell ref="A160:B160"/>
    <mergeCell ref="H160:I160"/>
    <mergeCell ref="A161:A162"/>
    <mergeCell ref="B161:E162"/>
    <mergeCell ref="H161:I161"/>
    <mergeCell ref="H162:I162"/>
    <mergeCell ref="A157:B157"/>
    <mergeCell ref="D157:E157"/>
    <mergeCell ref="H157:I157"/>
    <mergeCell ref="A158:B158"/>
    <mergeCell ref="H158:I158"/>
    <mergeCell ref="A159:B159"/>
    <mergeCell ref="H159:I159"/>
    <mergeCell ref="A152:G152"/>
    <mergeCell ref="B153:I153"/>
    <mergeCell ref="B154:I154"/>
    <mergeCell ref="A155:I155"/>
    <mergeCell ref="A156:B156"/>
    <mergeCell ref="D156:E156"/>
    <mergeCell ref="H156:I156"/>
    <mergeCell ref="B146:G146"/>
    <mergeCell ref="B147:G147"/>
    <mergeCell ref="B148:G148"/>
    <mergeCell ref="B149:G149"/>
    <mergeCell ref="B150:G150"/>
    <mergeCell ref="B151:G151"/>
    <mergeCell ref="A137:G137"/>
    <mergeCell ref="A139:E139"/>
    <mergeCell ref="A140:B140"/>
    <mergeCell ref="A141:B141"/>
    <mergeCell ref="A143:G143"/>
    <mergeCell ref="A145:I145"/>
    <mergeCell ref="B130:G130"/>
    <mergeCell ref="B131:G131"/>
    <mergeCell ref="B132:G132"/>
    <mergeCell ref="A133:G133"/>
    <mergeCell ref="B135:G135"/>
    <mergeCell ref="B136:G136"/>
    <mergeCell ref="A123:G123"/>
    <mergeCell ref="B124:I124"/>
    <mergeCell ref="A126:E126"/>
    <mergeCell ref="A127:B127"/>
    <mergeCell ref="A128:B128"/>
    <mergeCell ref="B129:I129"/>
    <mergeCell ref="B117:G117"/>
    <mergeCell ref="B118:G118"/>
    <mergeCell ref="B119:G119"/>
    <mergeCell ref="B120:G120"/>
    <mergeCell ref="B121:G121"/>
    <mergeCell ref="B122:G122"/>
    <mergeCell ref="A109:I109"/>
    <mergeCell ref="A110:B110"/>
    <mergeCell ref="A111:B111"/>
    <mergeCell ref="A113:G113"/>
    <mergeCell ref="A115:I115"/>
    <mergeCell ref="B116:G116"/>
    <mergeCell ref="A101:I101"/>
    <mergeCell ref="A102:B102"/>
    <mergeCell ref="A103:B103"/>
    <mergeCell ref="A105:I105"/>
    <mergeCell ref="A106:B106"/>
    <mergeCell ref="A107:B107"/>
    <mergeCell ref="B95:G95"/>
    <mergeCell ref="B96:G96"/>
    <mergeCell ref="B97:G97"/>
    <mergeCell ref="B98:G98"/>
    <mergeCell ref="A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55:G55"/>
    <mergeCell ref="B57:G57"/>
    <mergeCell ref="B58:G58"/>
    <mergeCell ref="B59:G59"/>
    <mergeCell ref="B60:G60"/>
    <mergeCell ref="B61:G61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A30:F31"/>
    <mergeCell ref="G30:G31"/>
    <mergeCell ref="A32:F33"/>
    <mergeCell ref="G32:G33"/>
    <mergeCell ref="A35:I35"/>
    <mergeCell ref="B36:G36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42F26-B3DE-4195-9FF2-7C7147AB2FCD}">
  <dimension ref="A1:L191"/>
  <sheetViews>
    <sheetView view="pageBreakPreview" topLeftCell="A165" zoomScale="130" zoomScaleNormal="130" zoomScalePageLayoutView="130" workbookViewId="0">
      <selection activeCell="D9" sqref="D9:F9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K1" s="4"/>
    </row>
    <row r="2" spans="1:11" ht="22.5" customHeight="1" x14ac:dyDescent="0.25">
      <c r="A2" s="120" t="s">
        <v>1</v>
      </c>
      <c r="B2" s="120"/>
      <c r="C2" s="150" t="s">
        <v>227</v>
      </c>
      <c r="D2" s="150"/>
      <c r="E2" s="151" t="s">
        <v>2</v>
      </c>
      <c r="F2" s="151"/>
      <c r="G2" s="151"/>
      <c r="H2" s="151"/>
      <c r="I2" s="151"/>
    </row>
    <row r="3" spans="1:11" ht="11.25" customHeight="1" x14ac:dyDescent="0.25">
      <c r="A3" s="120" t="s">
        <v>3</v>
      </c>
      <c r="B3" s="12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2" t="s">
        <v>5</v>
      </c>
      <c r="B5" s="102"/>
      <c r="C5" s="102"/>
      <c r="D5" s="152" t="s">
        <v>221</v>
      </c>
      <c r="E5" s="152"/>
      <c r="F5" s="152"/>
      <c r="G5" s="153" t="str">
        <f>IF(D6="12x36","Regime de trabalho:","Quantidade de HORAS/MÊS")</f>
        <v>Regime de trabalho:</v>
      </c>
      <c r="H5" s="153"/>
      <c r="I5" s="154" t="str">
        <f>IF(D6="12x36",D6,5*D6)</f>
        <v>12X36</v>
      </c>
    </row>
    <row r="6" spans="1:11" ht="18.75" customHeight="1" x14ac:dyDescent="0.25">
      <c r="A6" s="129" t="str">
        <f>IF(D6="12x36","Regime de trabalho:","Regime de trabalho (horas semanais):")</f>
        <v>Regime de trabalho:</v>
      </c>
      <c r="B6" s="129"/>
      <c r="C6" s="129"/>
      <c r="D6" s="129" t="s">
        <v>222</v>
      </c>
      <c r="E6" s="129"/>
      <c r="F6" s="129"/>
      <c r="G6" s="153"/>
      <c r="H6" s="153"/>
      <c r="I6" s="154"/>
    </row>
    <row r="7" spans="1:11" ht="22.5" customHeight="1" x14ac:dyDescent="0.25">
      <c r="A7" s="129" t="s">
        <v>6</v>
      </c>
      <c r="B7" s="129"/>
      <c r="C7" s="129"/>
      <c r="D7" s="102" t="s">
        <v>223</v>
      </c>
      <c r="E7" s="102"/>
      <c r="F7" s="102"/>
      <c r="G7" s="148" t="s">
        <v>7</v>
      </c>
      <c r="H7" s="148"/>
      <c r="I7" s="149" t="s">
        <v>8</v>
      </c>
    </row>
    <row r="8" spans="1:11" ht="22.5" customHeight="1" x14ac:dyDescent="0.25">
      <c r="A8" s="129" t="s">
        <v>9</v>
      </c>
      <c r="B8" s="129"/>
      <c r="C8" s="129"/>
      <c r="D8" s="102" t="s">
        <v>17</v>
      </c>
      <c r="E8" s="102"/>
      <c r="F8" s="102"/>
      <c r="G8" s="148"/>
      <c r="H8" s="148"/>
      <c r="I8" s="149"/>
    </row>
    <row r="9" spans="1:11" ht="18.75" customHeight="1" x14ac:dyDescent="0.25">
      <c r="A9" s="129" t="s">
        <v>10</v>
      </c>
      <c r="B9" s="129"/>
      <c r="C9" s="129"/>
      <c r="D9" s="129" t="s">
        <v>237</v>
      </c>
      <c r="E9" s="129"/>
      <c r="F9" s="129"/>
      <c r="G9" s="148" t="s">
        <v>11</v>
      </c>
      <c r="H9" s="148"/>
      <c r="I9" s="9">
        <v>0.3</v>
      </c>
    </row>
    <row r="10" spans="1:11" ht="32.25" customHeight="1" x14ac:dyDescent="0.25">
      <c r="A10" s="145" t="s">
        <v>12</v>
      </c>
      <c r="B10" s="145"/>
      <c r="C10" s="145"/>
      <c r="D10" s="145"/>
      <c r="E10" s="145"/>
      <c r="F10" s="145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46" t="s">
        <v>14</v>
      </c>
      <c r="B11" s="146"/>
      <c r="C11" s="146"/>
      <c r="D11" s="146"/>
      <c r="E11" s="146"/>
      <c r="F11" s="146"/>
      <c r="G11" s="10"/>
      <c r="H11" s="10" t="s">
        <v>15</v>
      </c>
      <c r="I11" s="13">
        <v>0.03</v>
      </c>
    </row>
    <row r="12" spans="1:11" ht="24.75" customHeight="1" x14ac:dyDescent="0.25">
      <c r="A12" s="131" t="s">
        <v>16</v>
      </c>
      <c r="B12" s="131"/>
      <c r="C12" s="131"/>
      <c r="D12" s="131"/>
      <c r="E12" s="131"/>
      <c r="F12" s="131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31" t="s">
        <v>19</v>
      </c>
      <c r="B13" s="131"/>
      <c r="C13" s="131"/>
      <c r="D13" s="131"/>
      <c r="E13" s="131"/>
      <c r="F13" s="131"/>
      <c r="G13" s="10"/>
      <c r="H13" s="10"/>
      <c r="I13" s="15">
        <v>15</v>
      </c>
    </row>
    <row r="14" spans="1:11" ht="15" customHeight="1" x14ac:dyDescent="0.25">
      <c r="A14" s="146" t="s">
        <v>20</v>
      </c>
      <c r="B14" s="146"/>
      <c r="C14" s="146"/>
      <c r="D14" s="146"/>
      <c r="E14" s="146"/>
      <c r="F14" s="146"/>
      <c r="G14" s="147" t="s">
        <v>17</v>
      </c>
      <c r="H14" s="10" t="s">
        <v>21</v>
      </c>
      <c r="I14" s="11">
        <v>6</v>
      </c>
    </row>
    <row r="15" spans="1:11" x14ac:dyDescent="0.25">
      <c r="A15" s="146"/>
      <c r="B15" s="146"/>
      <c r="C15" s="146"/>
      <c r="D15" s="146"/>
      <c r="E15" s="146"/>
      <c r="F15" s="146"/>
      <c r="G15" s="147"/>
      <c r="H15" s="10" t="s">
        <v>22</v>
      </c>
      <c r="I15" s="15">
        <f>I13</f>
        <v>15</v>
      </c>
    </row>
    <row r="16" spans="1:11" x14ac:dyDescent="0.25">
      <c r="A16" s="146"/>
      <c r="B16" s="146"/>
      <c r="C16" s="146"/>
      <c r="D16" s="146"/>
      <c r="E16" s="146"/>
      <c r="F16" s="146"/>
      <c r="G16" s="147"/>
      <c r="H16" s="10" t="s">
        <v>23</v>
      </c>
      <c r="I16" s="9">
        <v>0.06</v>
      </c>
    </row>
    <row r="17" spans="1:9" ht="11.25" customHeight="1" x14ac:dyDescent="0.25">
      <c r="A17" s="146" t="s">
        <v>24</v>
      </c>
      <c r="B17" s="146"/>
      <c r="C17" s="146"/>
      <c r="D17" s="146"/>
      <c r="E17" s="146"/>
      <c r="F17" s="146"/>
      <c r="G17" s="147" t="s">
        <v>17</v>
      </c>
      <c r="H17" s="10" t="s">
        <v>21</v>
      </c>
      <c r="I17" s="11">
        <v>30</v>
      </c>
    </row>
    <row r="18" spans="1:9" ht="11.25" customHeight="1" x14ac:dyDescent="0.25">
      <c r="A18" s="146"/>
      <c r="B18" s="146"/>
      <c r="C18" s="146"/>
      <c r="D18" s="146"/>
      <c r="E18" s="146"/>
      <c r="F18" s="146"/>
      <c r="G18" s="147"/>
      <c r="H18" s="10" t="s">
        <v>22</v>
      </c>
      <c r="I18" s="15">
        <f>I13</f>
        <v>15</v>
      </c>
    </row>
    <row r="19" spans="1:9" x14ac:dyDescent="0.25">
      <c r="A19" s="146"/>
      <c r="B19" s="146"/>
      <c r="C19" s="146"/>
      <c r="D19" s="146"/>
      <c r="E19" s="146"/>
      <c r="F19" s="146"/>
      <c r="G19" s="147"/>
      <c r="H19" s="10" t="s">
        <v>23</v>
      </c>
      <c r="I19" s="9">
        <v>0.2</v>
      </c>
    </row>
    <row r="20" spans="1:9" ht="11.25" customHeight="1" x14ac:dyDescent="0.25">
      <c r="A20" s="146" t="s">
        <v>25</v>
      </c>
      <c r="B20" s="146"/>
      <c r="C20" s="146"/>
      <c r="D20" s="146"/>
      <c r="E20" s="146"/>
      <c r="F20" s="146"/>
      <c r="G20" s="147" t="s">
        <v>17</v>
      </c>
      <c r="H20" s="10" t="s">
        <v>21</v>
      </c>
      <c r="I20" s="11" t="s">
        <v>8</v>
      </c>
    </row>
    <row r="21" spans="1:9" x14ac:dyDescent="0.25">
      <c r="A21" s="146"/>
      <c r="B21" s="146"/>
      <c r="C21" s="146"/>
      <c r="D21" s="146"/>
      <c r="E21" s="146"/>
      <c r="F21" s="146"/>
      <c r="G21" s="147"/>
      <c r="H21" s="10" t="s">
        <v>22</v>
      </c>
      <c r="I21" s="15" t="s">
        <v>8</v>
      </c>
    </row>
    <row r="22" spans="1:9" x14ac:dyDescent="0.25">
      <c r="A22" s="146"/>
      <c r="B22" s="146"/>
      <c r="C22" s="146"/>
      <c r="D22" s="146"/>
      <c r="E22" s="146"/>
      <c r="F22" s="146"/>
      <c r="G22" s="147"/>
      <c r="H22" s="10" t="s">
        <v>23</v>
      </c>
      <c r="I22" s="9" t="s">
        <v>8</v>
      </c>
    </row>
    <row r="23" spans="1:9" ht="36" customHeight="1" x14ac:dyDescent="0.25">
      <c r="A23" s="141" t="s">
        <v>205</v>
      </c>
      <c r="B23" s="141"/>
      <c r="C23" s="141"/>
      <c r="D23" s="141"/>
      <c r="E23" s="141"/>
      <c r="F23" s="141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31" t="s">
        <v>27</v>
      </c>
      <c r="B24" s="131"/>
      <c r="C24" s="131"/>
      <c r="D24" s="131"/>
      <c r="E24" s="131"/>
      <c r="F24" s="131"/>
      <c r="G24" s="16"/>
      <c r="H24" s="16" t="s">
        <v>28</v>
      </c>
      <c r="I24" s="18" t="s">
        <v>8</v>
      </c>
    </row>
    <row r="25" spans="1:9" ht="34.5" customHeight="1" x14ac:dyDescent="0.25">
      <c r="A25" s="131" t="s">
        <v>29</v>
      </c>
      <c r="B25" s="131"/>
      <c r="C25" s="131"/>
      <c r="D25" s="131"/>
      <c r="E25" s="131"/>
      <c r="F25" s="131"/>
      <c r="G25" s="10"/>
      <c r="H25" s="10" t="s">
        <v>18</v>
      </c>
      <c r="I25" s="11" t="s">
        <v>8</v>
      </c>
    </row>
    <row r="26" spans="1:9" ht="15" customHeight="1" x14ac:dyDescent="0.25">
      <c r="A26" s="131" t="s">
        <v>30</v>
      </c>
      <c r="B26" s="131"/>
      <c r="C26" s="131"/>
      <c r="D26" s="131"/>
      <c r="E26" s="131"/>
      <c r="F26" s="131"/>
      <c r="G26" s="16"/>
      <c r="H26" s="19" t="s">
        <v>31</v>
      </c>
      <c r="I26" s="20" t="s">
        <v>8</v>
      </c>
    </row>
    <row r="27" spans="1:9" ht="15" customHeight="1" x14ac:dyDescent="0.25">
      <c r="A27" s="131"/>
      <c r="B27" s="131"/>
      <c r="C27" s="131"/>
      <c r="D27" s="131"/>
      <c r="E27" s="131"/>
      <c r="F27" s="131"/>
      <c r="G27" s="16"/>
      <c r="H27" s="21" t="s">
        <v>32</v>
      </c>
      <c r="I27" s="9" t="s">
        <v>8</v>
      </c>
    </row>
    <row r="28" spans="1:9" ht="26.25" customHeight="1" x14ac:dyDescent="0.25">
      <c r="A28" s="131" t="s">
        <v>196</v>
      </c>
      <c r="B28" s="131"/>
      <c r="C28" s="131"/>
      <c r="D28" s="131"/>
      <c r="E28" s="131"/>
      <c r="F28" s="131"/>
      <c r="G28" s="16"/>
      <c r="H28" s="10" t="s">
        <v>31</v>
      </c>
      <c r="I28" s="20">
        <v>15</v>
      </c>
    </row>
    <row r="29" spans="1:9" ht="35.25" customHeight="1" x14ac:dyDescent="0.25">
      <c r="A29" s="131" t="s">
        <v>34</v>
      </c>
      <c r="B29" s="131"/>
      <c r="C29" s="131"/>
      <c r="D29" s="131"/>
      <c r="E29" s="131"/>
      <c r="F29" s="131"/>
      <c r="G29" s="10"/>
      <c r="H29" s="8" t="s">
        <v>28</v>
      </c>
      <c r="I29" s="9">
        <v>0.1</v>
      </c>
    </row>
    <row r="30" spans="1:9" ht="1.1499999999999999" customHeight="1" x14ac:dyDescent="0.25">
      <c r="A30" s="142"/>
      <c r="B30" s="142"/>
      <c r="C30" s="142"/>
      <c r="D30" s="142"/>
      <c r="E30" s="142"/>
      <c r="F30" s="142"/>
      <c r="G30" s="142"/>
      <c r="H30" s="142"/>
      <c r="I30" s="142"/>
    </row>
    <row r="31" spans="1:9" ht="1.1499999999999999" customHeight="1" x14ac:dyDescent="0.25">
      <c r="A31" s="143"/>
      <c r="B31" s="143"/>
      <c r="C31" s="143"/>
      <c r="D31" s="143"/>
      <c r="E31" s="143"/>
      <c r="F31" s="143"/>
      <c r="G31" s="143"/>
      <c r="H31" s="143"/>
      <c r="I31" s="143"/>
    </row>
    <row r="32" spans="1:9" ht="1.1499999999999999" customHeight="1" x14ac:dyDescent="0.25">
      <c r="A32" s="143"/>
      <c r="B32" s="143"/>
      <c r="C32" s="143"/>
      <c r="D32" s="143"/>
      <c r="E32" s="143"/>
      <c r="F32" s="143"/>
      <c r="G32" s="143"/>
      <c r="H32" s="143"/>
      <c r="I32" s="143"/>
    </row>
    <row r="33" spans="1:10" ht="1.1499999999999999" customHeight="1" x14ac:dyDescent="0.25">
      <c r="A33" s="143"/>
      <c r="B33" s="143"/>
      <c r="C33" s="143"/>
      <c r="D33" s="143"/>
      <c r="E33" s="143"/>
      <c r="F33" s="143"/>
      <c r="G33" s="143"/>
      <c r="H33" s="143"/>
      <c r="I33" s="143"/>
    </row>
    <row r="34" spans="1:10" ht="3.6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7.25" customHeight="1" x14ac:dyDescent="0.25">
      <c r="A35" s="101" t="s">
        <v>35</v>
      </c>
      <c r="B35" s="101"/>
      <c r="C35" s="101"/>
      <c r="D35" s="101"/>
      <c r="E35" s="101"/>
      <c r="F35" s="101"/>
      <c r="G35" s="101"/>
      <c r="H35" s="101"/>
      <c r="I35" s="101"/>
    </row>
    <row r="36" spans="1:10" ht="33.75" customHeight="1" x14ac:dyDescent="0.25">
      <c r="A36" s="22" t="s">
        <v>36</v>
      </c>
      <c r="B36" s="126" t="s">
        <v>37</v>
      </c>
      <c r="C36" s="126"/>
      <c r="D36" s="126"/>
      <c r="E36" s="126"/>
      <c r="F36" s="126"/>
      <c r="G36" s="126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02" t="s">
        <v>40</v>
      </c>
      <c r="C37" s="102"/>
      <c r="D37" s="102"/>
      <c r="E37" s="102"/>
      <c r="F37" s="102"/>
      <c r="G37" s="102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02" t="s">
        <v>41</v>
      </c>
      <c r="C38" s="102"/>
      <c r="D38" s="102"/>
      <c r="E38" s="102"/>
      <c r="F38" s="102"/>
      <c r="G38" s="102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02" t="s">
        <v>42</v>
      </c>
      <c r="C39" s="102"/>
      <c r="D39" s="102"/>
      <c r="E39" s="102"/>
      <c r="F39" s="102"/>
      <c r="G39" s="102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02" t="s">
        <v>43</v>
      </c>
      <c r="C40" s="102"/>
      <c r="D40" s="102"/>
      <c r="E40" s="102"/>
      <c r="F40" s="102"/>
      <c r="G40" s="102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02" t="s">
        <v>44</v>
      </c>
      <c r="C41" s="102"/>
      <c r="D41" s="102"/>
      <c r="E41" s="102"/>
      <c r="F41" s="102"/>
      <c r="G41" s="102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02" t="s">
        <v>195</v>
      </c>
      <c r="C42" s="102"/>
      <c r="D42" s="102"/>
      <c r="E42" s="102"/>
      <c r="F42" s="102"/>
      <c r="G42" s="102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02" t="s">
        <v>45</v>
      </c>
      <c r="C43" s="102"/>
      <c r="D43" s="102"/>
      <c r="E43" s="102"/>
      <c r="F43" s="102"/>
      <c r="G43" s="102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02" t="s">
        <v>46</v>
      </c>
      <c r="C44" s="102"/>
      <c r="D44" s="102"/>
      <c r="E44" s="102"/>
      <c r="F44" s="102"/>
      <c r="G44" s="102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02" t="s">
        <v>47</v>
      </c>
      <c r="C45" s="102"/>
      <c r="D45" s="102"/>
      <c r="E45" s="102"/>
      <c r="F45" s="102"/>
      <c r="G45" s="102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02" t="s">
        <v>48</v>
      </c>
      <c r="C46" s="102"/>
      <c r="D46" s="102"/>
      <c r="E46" s="102"/>
      <c r="F46" s="102"/>
      <c r="G46" s="102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37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37"/>
      <c r="D47" s="137"/>
      <c r="E47" s="137"/>
      <c r="F47" s="137"/>
      <c r="G47" s="137"/>
      <c r="H47" s="23">
        <f t="shared" si="0"/>
        <v>0</v>
      </c>
      <c r="I47" s="24">
        <v>0</v>
      </c>
    </row>
    <row r="48" spans="1:10" s="28" customFormat="1" ht="15" customHeight="1" x14ac:dyDescent="0.25">
      <c r="A48" s="117" t="s">
        <v>49</v>
      </c>
      <c r="B48" s="117"/>
      <c r="C48" s="117"/>
      <c r="D48" s="117"/>
      <c r="E48" s="117"/>
      <c r="F48" s="117"/>
      <c r="G48" s="117"/>
      <c r="H48" s="25">
        <f>SUM(H37:H47)</f>
        <v>1</v>
      </c>
      <c r="I48" s="26">
        <f>SUM(I37:I47)</f>
        <v>2774.2260000000001</v>
      </c>
      <c r="J48" s="27"/>
    </row>
    <row r="49" spans="1:10" s="28" customFormat="1" ht="1.1499999999999999" customHeight="1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27"/>
    </row>
    <row r="50" spans="1:10" s="28" customFormat="1" ht="1.1499999999999999" customHeight="1" x14ac:dyDescent="0.25">
      <c r="A50" s="139"/>
      <c r="B50" s="139"/>
      <c r="C50" s="139"/>
      <c r="D50" s="139"/>
      <c r="E50" s="139"/>
      <c r="F50" s="139"/>
      <c r="G50" s="139"/>
      <c r="H50" s="139"/>
      <c r="I50" s="139"/>
      <c r="J50" s="27"/>
    </row>
    <row r="51" spans="1:10" s="28" customFormat="1" ht="1.1499999999999999" customHeight="1" x14ac:dyDescent="0.25">
      <c r="A51" s="139"/>
      <c r="B51" s="139"/>
      <c r="C51" s="139"/>
      <c r="D51" s="139"/>
      <c r="E51" s="139"/>
      <c r="F51" s="139"/>
      <c r="G51" s="139"/>
      <c r="H51" s="139"/>
      <c r="I51" s="139"/>
      <c r="J51" s="27"/>
    </row>
    <row r="52" spans="1:10" s="28" customFormat="1" ht="1.1499999999999999" customHeight="1" x14ac:dyDescent="0.25">
      <c r="A52" s="139"/>
      <c r="B52" s="139"/>
      <c r="C52" s="139"/>
      <c r="D52" s="139"/>
      <c r="E52" s="139"/>
      <c r="F52" s="139"/>
      <c r="G52" s="139"/>
      <c r="H52" s="139"/>
      <c r="I52" s="139"/>
      <c r="J52" s="27"/>
    </row>
    <row r="53" spans="1:10" s="28" customFormat="1" ht="1.1499999999999999" customHeight="1" x14ac:dyDescent="0.25">
      <c r="A53" s="139"/>
      <c r="B53" s="139"/>
      <c r="C53" s="139"/>
      <c r="D53" s="139"/>
      <c r="E53" s="139"/>
      <c r="F53" s="139"/>
      <c r="G53" s="139"/>
      <c r="H53" s="139"/>
      <c r="I53" s="139"/>
      <c r="J53" s="27"/>
    </row>
    <row r="54" spans="1:10" s="28" customFormat="1" ht="1.1499999999999999" customHeight="1" x14ac:dyDescent="0.25">
      <c r="A54" s="139"/>
      <c r="B54" s="139"/>
      <c r="C54" s="139"/>
      <c r="D54" s="139"/>
      <c r="E54" s="139"/>
      <c r="F54" s="139"/>
      <c r="G54" s="139"/>
      <c r="H54" s="139"/>
      <c r="I54" s="139"/>
      <c r="J54" s="27"/>
    </row>
    <row r="55" spans="1:10" s="28" customFormat="1" ht="1.1499999999999999" customHeight="1" x14ac:dyDescent="0.25">
      <c r="A55" s="139"/>
      <c r="B55" s="139"/>
      <c r="C55" s="139"/>
      <c r="D55" s="139"/>
      <c r="E55" s="139"/>
      <c r="F55" s="139"/>
      <c r="G55" s="139"/>
      <c r="H55" s="139"/>
      <c r="I55" s="139"/>
      <c r="J55" s="27"/>
    </row>
    <row r="56" spans="1:10" ht="1.1499999999999999" customHeight="1" x14ac:dyDescent="0.25">
      <c r="A56" s="140"/>
      <c r="B56" s="140"/>
      <c r="C56" s="140"/>
      <c r="D56" s="140"/>
      <c r="E56" s="140"/>
      <c r="F56" s="140"/>
      <c r="G56" s="140"/>
      <c r="H56" s="140"/>
      <c r="I56" s="140"/>
    </row>
    <row r="57" spans="1:10" ht="33.75" customHeight="1" x14ac:dyDescent="0.25">
      <c r="A57" s="22" t="s">
        <v>50</v>
      </c>
      <c r="B57" s="126" t="s">
        <v>51</v>
      </c>
      <c r="C57" s="126"/>
      <c r="D57" s="126"/>
      <c r="E57" s="126"/>
      <c r="F57" s="126"/>
      <c r="G57" s="126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02" t="s">
        <v>52</v>
      </c>
      <c r="C58" s="102"/>
      <c r="D58" s="102"/>
      <c r="E58" s="102"/>
      <c r="F58" s="102"/>
      <c r="G58" s="102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02" t="s">
        <v>53</v>
      </c>
      <c r="C59" s="102"/>
      <c r="D59" s="102"/>
      <c r="E59" s="102"/>
      <c r="F59" s="102"/>
      <c r="G59" s="102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02" t="s">
        <v>54</v>
      </c>
      <c r="C60" s="102"/>
      <c r="D60" s="102"/>
      <c r="E60" s="102"/>
      <c r="F60" s="102"/>
      <c r="G60" s="102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02" t="s">
        <v>55</v>
      </c>
      <c r="C61" s="102"/>
      <c r="D61" s="102"/>
      <c r="E61" s="102"/>
      <c r="F61" s="102"/>
      <c r="G61" s="102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02" t="s">
        <v>56</v>
      </c>
      <c r="C62" s="102"/>
      <c r="D62" s="102"/>
      <c r="E62" s="102"/>
      <c r="F62" s="102"/>
      <c r="G62" s="102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02" t="s">
        <v>57</v>
      </c>
      <c r="C63" s="102"/>
      <c r="D63" s="102"/>
      <c r="E63" s="102"/>
      <c r="F63" s="102"/>
      <c r="G63" s="102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02" t="s">
        <v>58</v>
      </c>
      <c r="C64" s="102"/>
      <c r="D64" s="102"/>
      <c r="E64" s="102"/>
      <c r="F64" s="102"/>
      <c r="G64" s="102"/>
      <c r="H64" s="23">
        <v>0.03</v>
      </c>
      <c r="I64" s="24">
        <f t="shared" si="2"/>
        <v>83.226780000000005</v>
      </c>
    </row>
    <row r="65" spans="1:10" ht="15" customHeight="1" x14ac:dyDescent="0.25">
      <c r="A65" s="14">
        <v>8</v>
      </c>
      <c r="B65" s="102" t="s">
        <v>59</v>
      </c>
      <c r="C65" s="102"/>
      <c r="D65" s="102"/>
      <c r="E65" s="102"/>
      <c r="F65" s="102"/>
      <c r="G65" s="102"/>
      <c r="H65" s="23">
        <v>6.0000000000000001E-3</v>
      </c>
      <c r="I65" s="24">
        <f t="shared" si="2"/>
        <v>16.645356</v>
      </c>
    </row>
    <row r="66" spans="1:10" s="28" customFormat="1" ht="15" customHeight="1" x14ac:dyDescent="0.25">
      <c r="A66" s="117" t="s">
        <v>60</v>
      </c>
      <c r="B66" s="117"/>
      <c r="C66" s="117"/>
      <c r="D66" s="117"/>
      <c r="E66" s="117"/>
      <c r="F66" s="117"/>
      <c r="G66" s="117"/>
      <c r="H66" s="25">
        <f>SUM(H58:H65)</f>
        <v>0.3680000000000001</v>
      </c>
      <c r="I66" s="26">
        <f>SUM(I58:I65)</f>
        <v>1020.915168</v>
      </c>
      <c r="J66" s="27"/>
    </row>
    <row r="67" spans="1:10" ht="15" customHeight="1" x14ac:dyDescent="0.25">
      <c r="A67" s="133" t="s">
        <v>61</v>
      </c>
      <c r="B67" s="133"/>
      <c r="C67" s="133"/>
      <c r="D67" s="133"/>
      <c r="E67" s="133"/>
      <c r="F67" s="133"/>
      <c r="G67" s="133"/>
      <c r="H67" s="133"/>
      <c r="I67" s="133"/>
    </row>
    <row r="68" spans="1:10" ht="30.75" customHeight="1" x14ac:dyDescent="0.25">
      <c r="A68" s="136" t="s">
        <v>62</v>
      </c>
      <c r="B68" s="136"/>
      <c r="C68" s="136"/>
      <c r="D68" s="136"/>
      <c r="E68" s="136"/>
      <c r="F68" s="136"/>
      <c r="G68" s="136"/>
      <c r="H68" s="136"/>
      <c r="I68" s="136"/>
    </row>
    <row r="69" spans="1:10" ht="33.75" customHeight="1" x14ac:dyDescent="0.25">
      <c r="A69" s="22" t="s">
        <v>63</v>
      </c>
      <c r="B69" s="126" t="s">
        <v>64</v>
      </c>
      <c r="C69" s="126"/>
      <c r="D69" s="126"/>
      <c r="E69" s="126"/>
      <c r="F69" s="126"/>
      <c r="G69" s="126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02" t="s">
        <v>65</v>
      </c>
      <c r="C70" s="102"/>
      <c r="D70" s="102"/>
      <c r="E70" s="102"/>
      <c r="F70" s="102"/>
      <c r="G70" s="102"/>
      <c r="H70" s="23">
        <v>0.119314</v>
      </c>
      <c r="I70" s="24">
        <f t="shared" ref="I70:I77" si="3">$I$48*H70</f>
        <v>331.004000964</v>
      </c>
    </row>
    <row r="71" spans="1:10" ht="15" customHeight="1" x14ac:dyDescent="0.25">
      <c r="A71" s="14">
        <v>2</v>
      </c>
      <c r="B71" s="102" t="s">
        <v>66</v>
      </c>
      <c r="C71" s="102"/>
      <c r="D71" s="102"/>
      <c r="E71" s="102"/>
      <c r="F71" s="102"/>
      <c r="G71" s="102"/>
      <c r="H71" s="23">
        <v>2.0479000000000001E-2</v>
      </c>
      <c r="I71" s="24">
        <f t="shared" si="3"/>
        <v>56.813374254000003</v>
      </c>
    </row>
    <row r="72" spans="1:10" ht="15" customHeight="1" x14ac:dyDescent="0.25">
      <c r="A72" s="14">
        <v>3</v>
      </c>
      <c r="B72" s="102" t="s">
        <v>67</v>
      </c>
      <c r="C72" s="102"/>
      <c r="D72" s="102"/>
      <c r="E72" s="102"/>
      <c r="F72" s="102"/>
      <c r="G72" s="102"/>
      <c r="H72" s="23">
        <v>1.2123E-2</v>
      </c>
      <c r="I72" s="24">
        <f t="shared" si="3"/>
        <v>33.631941798</v>
      </c>
    </row>
    <row r="73" spans="1:10" ht="15" customHeight="1" x14ac:dyDescent="0.25">
      <c r="A73" s="14">
        <v>4</v>
      </c>
      <c r="B73" s="102" t="s">
        <v>68</v>
      </c>
      <c r="C73" s="102"/>
      <c r="D73" s="102"/>
      <c r="E73" s="102"/>
      <c r="F73" s="102"/>
      <c r="G73" s="102"/>
      <c r="H73" s="23">
        <v>1.1436E-2</v>
      </c>
      <c r="I73" s="24">
        <f t="shared" si="3"/>
        <v>31.726048536</v>
      </c>
    </row>
    <row r="74" spans="1:10" ht="15" customHeight="1" x14ac:dyDescent="0.25">
      <c r="A74" s="14">
        <v>5</v>
      </c>
      <c r="B74" s="102" t="s">
        <v>69</v>
      </c>
      <c r="C74" s="102"/>
      <c r="D74" s="102"/>
      <c r="E74" s="102"/>
      <c r="F74" s="102"/>
      <c r="G74" s="102"/>
      <c r="H74" s="23">
        <v>1.74E-4</v>
      </c>
      <c r="I74" s="24">
        <f t="shared" si="3"/>
        <v>0.482715324</v>
      </c>
    </row>
    <row r="75" spans="1:10" ht="15" customHeight="1" x14ac:dyDescent="0.25">
      <c r="A75" s="14">
        <v>6</v>
      </c>
      <c r="B75" s="102" t="s">
        <v>70</v>
      </c>
      <c r="C75" s="102"/>
      <c r="D75" s="102"/>
      <c r="E75" s="102"/>
      <c r="F75" s="102"/>
      <c r="G75" s="102"/>
      <c r="H75" s="23">
        <v>4.4200000000000001E-4</v>
      </c>
      <c r="I75" s="24">
        <f t="shared" si="3"/>
        <v>1.2262078920000001</v>
      </c>
    </row>
    <row r="76" spans="1:10" ht="15" customHeight="1" x14ac:dyDescent="0.25">
      <c r="A76" s="14">
        <v>7</v>
      </c>
      <c r="B76" s="102" t="s">
        <v>71</v>
      </c>
      <c r="C76" s="102"/>
      <c r="D76" s="102"/>
      <c r="E76" s="102"/>
      <c r="F76" s="102"/>
      <c r="G76" s="102"/>
      <c r="H76" s="23">
        <v>1.85E-4</v>
      </c>
      <c r="I76" s="24">
        <f t="shared" si="3"/>
        <v>0.51323181000000007</v>
      </c>
    </row>
    <row r="77" spans="1:10" ht="15" customHeight="1" x14ac:dyDescent="0.25">
      <c r="A77" s="14">
        <v>8</v>
      </c>
      <c r="B77" s="102" t="s">
        <v>72</v>
      </c>
      <c r="C77" s="102"/>
      <c r="D77" s="102"/>
      <c r="E77" s="102"/>
      <c r="F77" s="102"/>
      <c r="G77" s="102"/>
      <c r="H77" s="23">
        <v>9.0789999999999996E-2</v>
      </c>
      <c r="I77" s="24">
        <f t="shared" si="3"/>
        <v>251.87197853999999</v>
      </c>
    </row>
    <row r="78" spans="1:10" s="28" customFormat="1" ht="15" customHeight="1" x14ac:dyDescent="0.25">
      <c r="A78" s="117" t="s">
        <v>73</v>
      </c>
      <c r="B78" s="117"/>
      <c r="C78" s="117"/>
      <c r="D78" s="117"/>
      <c r="E78" s="117"/>
      <c r="F78" s="117"/>
      <c r="G78" s="117"/>
      <c r="H78" s="25">
        <f>SUM(H70:H77)</f>
        <v>0.25494299999999998</v>
      </c>
      <c r="I78" s="26">
        <f>SUM(I70:I77)</f>
        <v>707.269499118</v>
      </c>
      <c r="J78" s="27"/>
    </row>
    <row r="79" spans="1:10" ht="11.25" customHeight="1" x14ac:dyDescent="0.25">
      <c r="A79" s="29" t="s">
        <v>74</v>
      </c>
      <c r="B79" s="118" t="s">
        <v>75</v>
      </c>
      <c r="C79" s="118"/>
      <c r="D79" s="118"/>
      <c r="E79" s="118"/>
      <c r="F79" s="118"/>
      <c r="G79" s="118"/>
      <c r="H79" s="118"/>
      <c r="I79" s="118"/>
    </row>
    <row r="80" spans="1:10" ht="15" customHeight="1" x14ac:dyDescent="0.25">
      <c r="A80" s="29" t="s">
        <v>76</v>
      </c>
      <c r="B80" s="135" t="s">
        <v>77</v>
      </c>
      <c r="C80" s="135"/>
      <c r="D80" s="135"/>
      <c r="E80" s="135"/>
      <c r="F80" s="135"/>
      <c r="G80" s="135"/>
      <c r="H80" s="135"/>
      <c r="I80" s="135"/>
    </row>
    <row r="81" spans="1:11" ht="33.75" customHeight="1" x14ac:dyDescent="0.25">
      <c r="A81" s="22" t="s">
        <v>78</v>
      </c>
      <c r="B81" s="126" t="s">
        <v>79</v>
      </c>
      <c r="C81" s="126"/>
      <c r="D81" s="126"/>
      <c r="E81" s="126"/>
      <c r="F81" s="126"/>
      <c r="G81" s="126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02" t="s">
        <v>80</v>
      </c>
      <c r="C82" s="102"/>
      <c r="D82" s="102"/>
      <c r="E82" s="102"/>
      <c r="F82" s="102"/>
      <c r="G82" s="102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02" t="s">
        <v>81</v>
      </c>
      <c r="C83" s="102"/>
      <c r="D83" s="102"/>
      <c r="E83" s="102"/>
      <c r="F83" s="102"/>
      <c r="G83" s="102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02" t="s">
        <v>82</v>
      </c>
      <c r="C84" s="102"/>
      <c r="D84" s="102"/>
      <c r="E84" s="102"/>
      <c r="F84" s="102"/>
      <c r="G84" s="102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17" t="s">
        <v>83</v>
      </c>
      <c r="B85" s="117"/>
      <c r="C85" s="117"/>
      <c r="D85" s="117"/>
      <c r="E85" s="117"/>
      <c r="F85" s="117"/>
      <c r="G85" s="117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26" t="s">
        <v>85</v>
      </c>
      <c r="C87" s="126"/>
      <c r="D87" s="126"/>
      <c r="E87" s="126"/>
      <c r="F87" s="126"/>
      <c r="G87" s="126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02" t="s">
        <v>86</v>
      </c>
      <c r="C88" s="102"/>
      <c r="D88" s="102"/>
      <c r="E88" s="102"/>
      <c r="F88" s="102"/>
      <c r="G88" s="102"/>
      <c r="H88" s="23">
        <f>(H66*H78)</f>
        <v>9.3819024000000015E-2</v>
      </c>
      <c r="I88" s="24">
        <f>$I$48*H88</f>
        <v>260.27517567542407</v>
      </c>
    </row>
    <row r="89" spans="1:11" s="28" customFormat="1" ht="15" customHeight="1" x14ac:dyDescent="0.25">
      <c r="A89" s="117" t="s">
        <v>87</v>
      </c>
      <c r="B89" s="117"/>
      <c r="C89" s="117"/>
      <c r="D89" s="117"/>
      <c r="E89" s="117"/>
      <c r="F89" s="117"/>
      <c r="G89" s="117"/>
      <c r="H89" s="25">
        <f>SUM(H88:H88)</f>
        <v>9.3819024000000015E-2</v>
      </c>
      <c r="I89" s="26">
        <f>I88</f>
        <v>260.27517567542407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4" t="s">
        <v>207</v>
      </c>
      <c r="B91" s="134"/>
      <c r="C91" s="134"/>
      <c r="D91" s="134"/>
      <c r="E91" s="134"/>
      <c r="F91" s="134"/>
      <c r="G91" s="134"/>
      <c r="H91" s="32">
        <f>H66+H78+H85+H89</f>
        <v>0.787922024</v>
      </c>
      <c r="I91" s="33">
        <f>I66+I78+I85+I89</f>
        <v>2185.8737649534241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26" t="s">
        <v>89</v>
      </c>
      <c r="C93" s="126"/>
      <c r="D93" s="126"/>
      <c r="E93" s="126"/>
      <c r="F93" s="126"/>
      <c r="G93" s="126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02" t="s">
        <v>24</v>
      </c>
      <c r="C94" s="102"/>
      <c r="D94" s="102"/>
      <c r="E94" s="102"/>
      <c r="F94" s="102"/>
      <c r="G94" s="102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02" t="s">
        <v>25</v>
      </c>
      <c r="C95" s="102"/>
      <c r="D95" s="102"/>
      <c r="E95" s="102"/>
      <c r="F95" s="102"/>
      <c r="G95" s="102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02" t="s">
        <v>90</v>
      </c>
      <c r="C96" s="102"/>
      <c r="D96" s="102"/>
      <c r="E96" s="102"/>
      <c r="F96" s="102"/>
      <c r="G96" s="102"/>
      <c r="H96" s="23">
        <f>I96/$I$48</f>
        <v>1.9348099253629659E-2</v>
      </c>
      <c r="I96" s="24">
        <f>I103</f>
        <v>53.676000000000002</v>
      </c>
    </row>
    <row r="97" spans="1:10" ht="15" customHeight="1" x14ac:dyDescent="0.25">
      <c r="A97" s="14">
        <v>4</v>
      </c>
      <c r="B97" s="102" t="s">
        <v>91</v>
      </c>
      <c r="C97" s="102"/>
      <c r="D97" s="102"/>
      <c r="E97" s="102"/>
      <c r="F97" s="102"/>
      <c r="G97" s="102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02" t="s">
        <v>92</v>
      </c>
      <c r="C98" s="102"/>
      <c r="D98" s="102"/>
      <c r="E98" s="102"/>
      <c r="F98" s="102"/>
      <c r="G98" s="102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17" t="s">
        <v>93</v>
      </c>
      <c r="B99" s="117"/>
      <c r="C99" s="117"/>
      <c r="D99" s="117"/>
      <c r="E99" s="117"/>
      <c r="F99" s="117"/>
      <c r="G99" s="117"/>
      <c r="H99" s="25">
        <f>SUM(H94:H98)</f>
        <v>0.22673026638781413</v>
      </c>
      <c r="I99" s="26">
        <f>SUM(I94:I98)</f>
        <v>629.00099999999998</v>
      </c>
      <c r="J99" s="34"/>
    </row>
    <row r="100" spans="1:10" ht="18" customHeight="1" x14ac:dyDescent="0.25">
      <c r="A100" s="29" t="s">
        <v>94</v>
      </c>
      <c r="B100" s="133" t="s">
        <v>95</v>
      </c>
      <c r="C100" s="133"/>
      <c r="D100" s="133"/>
      <c r="E100" s="133"/>
      <c r="F100" s="133"/>
      <c r="G100" s="133"/>
      <c r="H100" s="35"/>
      <c r="I100" s="36"/>
    </row>
    <row r="101" spans="1:10" ht="15" customHeight="1" x14ac:dyDescent="0.25">
      <c r="A101" s="119" t="s">
        <v>96</v>
      </c>
      <c r="B101" s="119"/>
      <c r="C101" s="119"/>
      <c r="D101" s="119"/>
      <c r="E101" s="119"/>
      <c r="F101" s="119"/>
      <c r="G101" s="119"/>
      <c r="H101" s="119"/>
      <c r="I101" s="119"/>
    </row>
    <row r="102" spans="1:10" ht="24" customHeight="1" x14ac:dyDescent="0.25">
      <c r="A102" s="131" t="s">
        <v>97</v>
      </c>
      <c r="B102" s="131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30">
        <f>IF(I14="Não aplicável",0,I14)</f>
        <v>6</v>
      </c>
      <c r="B103" s="130"/>
      <c r="C103" s="14">
        <f>IF(I15="Não aplicável",0,I15)</f>
        <v>15</v>
      </c>
      <c r="D103" s="14">
        <v>2</v>
      </c>
      <c r="E103" s="37">
        <f>A103*C103*D103</f>
        <v>180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53.676000000000002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19" t="s">
        <v>105</v>
      </c>
      <c r="B105" s="119"/>
      <c r="C105" s="119"/>
      <c r="D105" s="119"/>
      <c r="E105" s="119"/>
      <c r="F105" s="119"/>
      <c r="G105" s="119"/>
      <c r="H105" s="119"/>
      <c r="I105" s="119"/>
    </row>
    <row r="106" spans="1:10" ht="23.25" customHeight="1" x14ac:dyDescent="0.25">
      <c r="A106" s="131" t="s">
        <v>97</v>
      </c>
      <c r="B106" s="131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32">
        <f>IF(I20="Não aplicável",0,I20)</f>
        <v>0</v>
      </c>
      <c r="B107" s="132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19" t="s">
        <v>107</v>
      </c>
      <c r="B109" s="119"/>
      <c r="C109" s="119"/>
      <c r="D109" s="119"/>
      <c r="E109" s="119"/>
      <c r="F109" s="119"/>
      <c r="G109" s="119"/>
      <c r="H109" s="119"/>
      <c r="I109" s="119"/>
    </row>
    <row r="110" spans="1:10" ht="23.25" customHeight="1" x14ac:dyDescent="0.25">
      <c r="A110" s="131" t="s">
        <v>97</v>
      </c>
      <c r="B110" s="131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32">
        <f>IF(I17="Não aplicável",0,I17)</f>
        <v>30</v>
      </c>
      <c r="B111" s="132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00" t="s">
        <v>108</v>
      </c>
      <c r="B113" s="100"/>
      <c r="C113" s="100"/>
      <c r="D113" s="100"/>
      <c r="E113" s="100"/>
      <c r="F113" s="100"/>
      <c r="G113" s="100"/>
      <c r="H113" s="47">
        <f>H48+H91+H99</f>
        <v>2.0146522903878141</v>
      </c>
      <c r="I113" s="48">
        <f>I48+I91+I99</f>
        <v>5589.100764953424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01" t="s">
        <v>109</v>
      </c>
      <c r="B115" s="101"/>
      <c r="C115" s="101"/>
      <c r="D115" s="101"/>
      <c r="E115" s="101"/>
      <c r="F115" s="101"/>
      <c r="G115" s="101"/>
      <c r="H115" s="101"/>
      <c r="I115" s="101"/>
    </row>
    <row r="116" spans="1:12" ht="33.75" customHeight="1" x14ac:dyDescent="0.25">
      <c r="A116" s="22" t="s">
        <v>36</v>
      </c>
      <c r="B116" s="126" t="s">
        <v>110</v>
      </c>
      <c r="C116" s="126"/>
      <c r="D116" s="126"/>
      <c r="E116" s="126"/>
      <c r="F116" s="126"/>
      <c r="G116" s="126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02" t="s">
        <v>111</v>
      </c>
      <c r="C117" s="102"/>
      <c r="D117" s="102"/>
      <c r="E117" s="102"/>
      <c r="F117" s="102"/>
      <c r="G117" s="102"/>
      <c r="H117" s="23">
        <f t="shared" ref="H117:H122" si="4">I117/$I$128</f>
        <v>0</v>
      </c>
      <c r="I117" s="24">
        <v>0</v>
      </c>
    </row>
    <row r="118" spans="1:12" ht="15" customHeight="1" x14ac:dyDescent="0.25">
      <c r="A118" s="14">
        <v>2</v>
      </c>
      <c r="B118" s="129" t="s">
        <v>112</v>
      </c>
      <c r="C118" s="129"/>
      <c r="D118" s="129"/>
      <c r="E118" s="129"/>
      <c r="F118" s="129"/>
      <c r="G118" s="129"/>
      <c r="H118" s="23">
        <f t="shared" si="4"/>
        <v>0.1</v>
      </c>
      <c r="I118" s="24">
        <f>IF(F126=10%,G126,0)</f>
        <v>553.54247649534238</v>
      </c>
    </row>
    <row r="119" spans="1:12" ht="15" customHeight="1" x14ac:dyDescent="0.25">
      <c r="A119" s="14">
        <v>3</v>
      </c>
      <c r="B119" s="102" t="s">
        <v>113</v>
      </c>
      <c r="C119" s="102"/>
      <c r="D119" s="102"/>
      <c r="E119" s="102"/>
      <c r="F119" s="102"/>
      <c r="G119" s="102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9" t="s">
        <v>114</v>
      </c>
      <c r="C120" s="129"/>
      <c r="D120" s="129"/>
      <c r="E120" s="129"/>
      <c r="F120" s="129"/>
      <c r="G120" s="129"/>
      <c r="H120" s="23">
        <f t="shared" si="4"/>
        <v>0</v>
      </c>
      <c r="I120" s="24">
        <f>IF(F126=20%,G126,0)</f>
        <v>0</v>
      </c>
    </row>
    <row r="121" spans="1:12" ht="15" customHeight="1" x14ac:dyDescent="0.25">
      <c r="A121" s="14">
        <v>5</v>
      </c>
      <c r="B121" s="102" t="s">
        <v>115</v>
      </c>
      <c r="C121" s="102"/>
      <c r="D121" s="102"/>
      <c r="E121" s="102"/>
      <c r="F121" s="102"/>
      <c r="G121" s="102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02" t="s">
        <v>116</v>
      </c>
      <c r="C122" s="102"/>
      <c r="D122" s="102"/>
      <c r="E122" s="102"/>
      <c r="F122" s="102"/>
      <c r="G122" s="102"/>
      <c r="H122" s="23">
        <f t="shared" si="4"/>
        <v>0</v>
      </c>
      <c r="I122" s="24">
        <v>0</v>
      </c>
    </row>
    <row r="123" spans="1:12" ht="15" customHeight="1" x14ac:dyDescent="0.25">
      <c r="A123" s="117" t="s">
        <v>117</v>
      </c>
      <c r="B123" s="117"/>
      <c r="C123" s="117"/>
      <c r="D123" s="117"/>
      <c r="E123" s="117"/>
      <c r="F123" s="117"/>
      <c r="G123" s="117"/>
      <c r="H123" s="25">
        <f>H117+H118+H119+H120+H121+H122</f>
        <v>0.1</v>
      </c>
      <c r="I123" s="54">
        <f>SUM(I117:I122)</f>
        <v>553.54247649534238</v>
      </c>
      <c r="J123" s="34"/>
    </row>
    <row r="124" spans="1:12" ht="30" customHeight="1" x14ac:dyDescent="0.25">
      <c r="B124" s="118" t="s">
        <v>206</v>
      </c>
      <c r="C124" s="118"/>
      <c r="D124" s="118"/>
      <c r="E124" s="118"/>
      <c r="F124" s="118"/>
      <c r="G124" s="118"/>
      <c r="H124" s="118"/>
      <c r="I124" s="118"/>
    </row>
    <row r="125" spans="1:12" ht="5.25" customHeight="1" x14ac:dyDescent="0.25"/>
    <row r="126" spans="1:12" ht="48.75" customHeight="1" x14ac:dyDescent="0.25">
      <c r="A126" s="127" t="s">
        <v>119</v>
      </c>
      <c r="B126" s="127"/>
      <c r="C126" s="127"/>
      <c r="D126" s="127"/>
      <c r="E126" s="127"/>
      <c r="F126" s="55">
        <f>I29</f>
        <v>0.1</v>
      </c>
      <c r="G126" s="56">
        <f>I128*F126</f>
        <v>553.54247649534238</v>
      </c>
      <c r="H126" s="57" t="s">
        <v>120</v>
      </c>
      <c r="I126" s="58">
        <f>I96</f>
        <v>53.676000000000002</v>
      </c>
    </row>
    <row r="127" spans="1:12" s="61" customFormat="1" ht="16.5" customHeight="1" x14ac:dyDescent="0.25">
      <c r="A127" s="124" t="s">
        <v>121</v>
      </c>
      <c r="B127" s="124"/>
      <c r="C127" s="57" t="s">
        <v>122</v>
      </c>
      <c r="D127" s="57" t="s">
        <v>123</v>
      </c>
      <c r="E127" s="57" t="s">
        <v>124</v>
      </c>
      <c r="F127" s="57" t="s">
        <v>125</v>
      </c>
      <c r="G127" s="57" t="s">
        <v>126</v>
      </c>
      <c r="H127" s="57" t="s">
        <v>127</v>
      </c>
      <c r="I127" s="59" t="s">
        <v>128</v>
      </c>
      <c r="J127" s="60"/>
    </row>
    <row r="128" spans="1:12" ht="16.5" customHeight="1" x14ac:dyDescent="0.25">
      <c r="A128" s="125">
        <f>I48</f>
        <v>2774.2260000000001</v>
      </c>
      <c r="B128" s="125"/>
      <c r="C128" s="62">
        <f>I66</f>
        <v>1020.915168</v>
      </c>
      <c r="D128" s="62">
        <f>I78</f>
        <v>707.269499118</v>
      </c>
      <c r="E128" s="62">
        <f>I85</f>
        <v>197.41392216000003</v>
      </c>
      <c r="F128" s="62">
        <f>I89</f>
        <v>260.27517567542407</v>
      </c>
      <c r="G128" s="62">
        <f>I99</f>
        <v>629.00099999999998</v>
      </c>
      <c r="H128" s="62">
        <f>A128+C128+D128+E128+F128+G128</f>
        <v>5589.100764953424</v>
      </c>
      <c r="I128" s="62">
        <f>H128-I126</f>
        <v>5535.4247649534236</v>
      </c>
      <c r="J128" s="34"/>
    </row>
    <row r="129" spans="1:12" ht="4.5" customHeight="1" x14ac:dyDescent="0.25">
      <c r="A129" s="29"/>
      <c r="B129" s="128"/>
      <c r="C129" s="128"/>
      <c r="D129" s="128"/>
      <c r="E129" s="128"/>
      <c r="F129" s="128"/>
      <c r="G129" s="128"/>
      <c r="H129" s="128"/>
      <c r="I129" s="128"/>
    </row>
    <row r="130" spans="1:12" ht="33.75" customHeight="1" x14ac:dyDescent="0.25">
      <c r="A130" s="22" t="s">
        <v>50</v>
      </c>
      <c r="B130" s="126" t="s">
        <v>129</v>
      </c>
      <c r="C130" s="126"/>
      <c r="D130" s="126"/>
      <c r="E130" s="126"/>
      <c r="F130" s="126"/>
      <c r="G130" s="126"/>
      <c r="H130" s="22" t="s">
        <v>38</v>
      </c>
      <c r="I130" s="22" t="s">
        <v>39</v>
      </c>
    </row>
    <row r="131" spans="1:12" ht="15" customHeight="1" x14ac:dyDescent="0.25">
      <c r="A131" s="14">
        <v>1</v>
      </c>
      <c r="B131" s="102" t="s">
        <v>130</v>
      </c>
      <c r="C131" s="102"/>
      <c r="D131" s="102"/>
      <c r="E131" s="102"/>
      <c r="F131" s="102"/>
      <c r="G131" s="102"/>
      <c r="H131" s="23">
        <f>I131/$I$141</f>
        <v>1.8065460962116683E-2</v>
      </c>
      <c r="I131" s="24">
        <v>100</v>
      </c>
    </row>
    <row r="132" spans="1:12" ht="15" customHeight="1" x14ac:dyDescent="0.25">
      <c r="A132" s="14">
        <v>2</v>
      </c>
      <c r="B132" s="102" t="s">
        <v>131</v>
      </c>
      <c r="C132" s="102"/>
      <c r="D132" s="102"/>
      <c r="E132" s="102"/>
      <c r="F132" s="102"/>
      <c r="G132" s="102"/>
      <c r="H132" s="23">
        <f>I132/$I$141</f>
        <v>9.0327304810583417E-3</v>
      </c>
      <c r="I132" s="24">
        <v>50</v>
      </c>
    </row>
    <row r="133" spans="1:12" ht="34.5" customHeight="1" x14ac:dyDescent="0.25">
      <c r="A133" s="117" t="s">
        <v>200</v>
      </c>
      <c r="B133" s="117"/>
      <c r="C133" s="117"/>
      <c r="D133" s="117"/>
      <c r="E133" s="117"/>
      <c r="F133" s="117"/>
      <c r="G133" s="117"/>
      <c r="H133" s="25">
        <f>H131+H132</f>
        <v>2.7098191443175025E-2</v>
      </c>
      <c r="I133" s="26">
        <f>SUM(I131:I132)</f>
        <v>150</v>
      </c>
    </row>
    <row r="134" spans="1:12" ht="4.5" customHeight="1" x14ac:dyDescent="0.25"/>
    <row r="135" spans="1:12" ht="33.75" customHeight="1" x14ac:dyDescent="0.25">
      <c r="A135" s="22" t="s">
        <v>63</v>
      </c>
      <c r="B135" s="126" t="s">
        <v>132</v>
      </c>
      <c r="C135" s="126"/>
      <c r="D135" s="126"/>
      <c r="E135" s="126"/>
      <c r="F135" s="126"/>
      <c r="G135" s="126"/>
      <c r="H135" s="22" t="s">
        <v>38</v>
      </c>
      <c r="I135" s="22" t="s">
        <v>39</v>
      </c>
    </row>
    <row r="136" spans="1:12" ht="15" customHeight="1" x14ac:dyDescent="0.25">
      <c r="A136" s="14">
        <v>1</v>
      </c>
      <c r="B136" s="102" t="s">
        <v>132</v>
      </c>
      <c r="C136" s="102"/>
      <c r="D136" s="102"/>
      <c r="E136" s="102"/>
      <c r="F136" s="102"/>
      <c r="G136" s="102"/>
      <c r="H136" s="23">
        <f>I136/I141</f>
        <v>0.15290180855682498</v>
      </c>
      <c r="I136" s="24">
        <f>G139-I133</f>
        <v>846.37645769161622</v>
      </c>
    </row>
    <row r="137" spans="1:12" ht="35.1" customHeight="1" x14ac:dyDescent="0.25">
      <c r="A137" s="117" t="s">
        <v>199</v>
      </c>
      <c r="B137" s="117"/>
      <c r="C137" s="117"/>
      <c r="D137" s="117"/>
      <c r="E137" s="117"/>
      <c r="F137" s="117"/>
      <c r="G137" s="117"/>
      <c r="H137" s="25">
        <f>H136</f>
        <v>0.15290180855682498</v>
      </c>
      <c r="I137" s="26">
        <f>I136</f>
        <v>846.37645769161622</v>
      </c>
      <c r="J137" s="34"/>
      <c r="K137" s="34"/>
      <c r="L137" s="2"/>
    </row>
    <row r="138" spans="1:12" ht="4.5" customHeight="1" x14ac:dyDescent="0.25">
      <c r="A138" s="28"/>
      <c r="B138" s="28"/>
      <c r="C138" s="28"/>
      <c r="D138" s="28"/>
      <c r="E138" s="28"/>
      <c r="F138" s="28"/>
      <c r="G138" s="28"/>
      <c r="H138" s="35"/>
      <c r="I138" s="36"/>
    </row>
    <row r="139" spans="1:12" ht="39" customHeight="1" x14ac:dyDescent="0.25">
      <c r="A139" s="123" t="s">
        <v>133</v>
      </c>
      <c r="B139" s="123"/>
      <c r="C139" s="123"/>
      <c r="D139" s="123"/>
      <c r="E139" s="123"/>
      <c r="F139" s="55">
        <v>0.18</v>
      </c>
      <c r="G139" s="56">
        <f>I141*F139</f>
        <v>996.37645769161622</v>
      </c>
      <c r="H139" s="57" t="s">
        <v>120</v>
      </c>
      <c r="I139" s="58">
        <f>I96</f>
        <v>53.676000000000002</v>
      </c>
      <c r="L139" s="2"/>
    </row>
    <row r="140" spans="1:12" s="61" customFormat="1" ht="16.5" customHeight="1" x14ac:dyDescent="0.25">
      <c r="A140" s="124" t="s">
        <v>121</v>
      </c>
      <c r="B140" s="124"/>
      <c r="C140" s="57" t="s">
        <v>122</v>
      </c>
      <c r="D140" s="57" t="s">
        <v>123</v>
      </c>
      <c r="E140" s="57" t="s">
        <v>124</v>
      </c>
      <c r="F140" s="57" t="s">
        <v>125</v>
      </c>
      <c r="G140" s="57" t="s">
        <v>126</v>
      </c>
      <c r="H140" s="57" t="s">
        <v>127</v>
      </c>
      <c r="I140" s="59" t="s">
        <v>128</v>
      </c>
      <c r="J140" s="60"/>
      <c r="L140" s="60"/>
    </row>
    <row r="141" spans="1:12" ht="16.5" customHeight="1" x14ac:dyDescent="0.25">
      <c r="A141" s="125">
        <f>I48</f>
        <v>2774.2260000000001</v>
      </c>
      <c r="B141" s="125"/>
      <c r="C141" s="62">
        <f>I66</f>
        <v>1020.915168</v>
      </c>
      <c r="D141" s="62">
        <f>I78</f>
        <v>707.269499118</v>
      </c>
      <c r="E141" s="62">
        <f>I85</f>
        <v>197.41392216000003</v>
      </c>
      <c r="F141" s="62">
        <f>I89</f>
        <v>260.27517567542407</v>
      </c>
      <c r="G141" s="62">
        <f>I99</f>
        <v>629.00099999999998</v>
      </c>
      <c r="H141" s="62">
        <f>A141+C141+D141+E141+F141+G141</f>
        <v>5589.100764953424</v>
      </c>
      <c r="I141" s="62">
        <f>H141-I139</f>
        <v>5535.4247649534236</v>
      </c>
      <c r="J141" s="34"/>
      <c r="L141" s="2"/>
    </row>
    <row r="142" spans="1:12" ht="4.5" customHeight="1" x14ac:dyDescent="0.25"/>
    <row r="143" spans="1:12" ht="12" customHeight="1" x14ac:dyDescent="0.25">
      <c r="A143" s="100" t="s">
        <v>134</v>
      </c>
      <c r="B143" s="100"/>
      <c r="C143" s="100"/>
      <c r="D143" s="100"/>
      <c r="E143" s="100"/>
      <c r="F143" s="100"/>
      <c r="G143" s="100"/>
      <c r="H143" s="47">
        <f>H123+H133+H137</f>
        <v>0.28000000000000003</v>
      </c>
      <c r="I143" s="48">
        <f>I123+I133+I137</f>
        <v>1549.9189341869587</v>
      </c>
    </row>
    <row r="144" spans="1:12" ht="4.5" customHeight="1" x14ac:dyDescent="0.25"/>
    <row r="145" spans="1:10" ht="11.25" customHeight="1" x14ac:dyDescent="0.25">
      <c r="A145" s="101" t="s">
        <v>135</v>
      </c>
      <c r="B145" s="101"/>
      <c r="C145" s="101"/>
      <c r="D145" s="101"/>
      <c r="E145" s="101"/>
      <c r="F145" s="101"/>
      <c r="G145" s="101"/>
      <c r="H145" s="101"/>
      <c r="I145" s="101"/>
    </row>
    <row r="146" spans="1:10" ht="33.75" customHeight="1" x14ac:dyDescent="0.25">
      <c r="A146" s="22" t="s">
        <v>36</v>
      </c>
      <c r="B146" s="126" t="s">
        <v>136</v>
      </c>
      <c r="C146" s="126"/>
      <c r="D146" s="126"/>
      <c r="E146" s="126"/>
      <c r="F146" s="126"/>
      <c r="G146" s="126"/>
      <c r="H146" s="22" t="s">
        <v>38</v>
      </c>
      <c r="I146" s="22" t="s">
        <v>39</v>
      </c>
    </row>
    <row r="147" spans="1:10" ht="15" customHeight="1" x14ac:dyDescent="0.25">
      <c r="A147" s="14">
        <v>1</v>
      </c>
      <c r="B147" s="102" t="s">
        <v>137</v>
      </c>
      <c r="C147" s="102"/>
      <c r="D147" s="102"/>
      <c r="E147" s="102"/>
      <c r="F147" s="102"/>
      <c r="G147" s="102"/>
      <c r="H147" s="23">
        <f>I147/$I$113</f>
        <v>8.8939703067060765E-3</v>
      </c>
      <c r="I147" s="24">
        <f>($D$157/$E$159)*H157</f>
        <v>49.709296244683969</v>
      </c>
    </row>
    <row r="148" spans="1:10" ht="15" customHeight="1" x14ac:dyDescent="0.25">
      <c r="A148" s="14">
        <v>2</v>
      </c>
      <c r="B148" s="102" t="s">
        <v>138</v>
      </c>
      <c r="C148" s="102"/>
      <c r="D148" s="102"/>
      <c r="E148" s="102"/>
      <c r="F148" s="102"/>
      <c r="G148" s="102"/>
      <c r="H148" s="23">
        <f>I148/$I$113</f>
        <v>4.1049093723258816E-2</v>
      </c>
      <c r="I148" s="24">
        <f>($D$157/$E$159)*H158</f>
        <v>229.42752112931063</v>
      </c>
    </row>
    <row r="149" spans="1:10" ht="15" customHeight="1" x14ac:dyDescent="0.25">
      <c r="A149" s="14">
        <v>3</v>
      </c>
      <c r="B149" s="102" t="s">
        <v>14</v>
      </c>
      <c r="C149" s="102"/>
      <c r="D149" s="102"/>
      <c r="E149" s="102"/>
      <c r="F149" s="102"/>
      <c r="G149" s="102"/>
      <c r="H149" s="23">
        <f>I149/$I$113</f>
        <v>4.1049093723258816E-2</v>
      </c>
      <c r="I149" s="24">
        <f>($D$157/$E$159)*H159</f>
        <v>229.42752112931063</v>
      </c>
    </row>
    <row r="150" spans="1:10" ht="15" customHeight="1" x14ac:dyDescent="0.25">
      <c r="A150" s="14">
        <v>4</v>
      </c>
      <c r="B150" s="102" t="s">
        <v>139</v>
      </c>
      <c r="C150" s="102"/>
      <c r="D150" s="102"/>
      <c r="E150" s="102"/>
      <c r="F150" s="102"/>
      <c r="G150" s="102"/>
      <c r="H150" s="23">
        <f>I150/$I$113</f>
        <v>0</v>
      </c>
      <c r="I150" s="24">
        <f>($D$157/$E$159)*H160</f>
        <v>0</v>
      </c>
    </row>
    <row r="151" spans="1:10" ht="15" customHeight="1" x14ac:dyDescent="0.25">
      <c r="A151" s="14">
        <v>5</v>
      </c>
      <c r="B151" s="102" t="s">
        <v>140</v>
      </c>
      <c r="C151" s="102"/>
      <c r="D151" s="102"/>
      <c r="E151" s="102"/>
      <c r="F151" s="102"/>
      <c r="G151" s="102"/>
      <c r="H151" s="23">
        <f>I151/$I$113</f>
        <v>0</v>
      </c>
      <c r="I151" s="24">
        <f>($D$157/$E$159)*H161</f>
        <v>0</v>
      </c>
    </row>
    <row r="152" spans="1:10" ht="15" customHeight="1" x14ac:dyDescent="0.25">
      <c r="A152" s="117" t="s">
        <v>141</v>
      </c>
      <c r="B152" s="117"/>
      <c r="C152" s="117"/>
      <c r="D152" s="117"/>
      <c r="E152" s="117"/>
      <c r="F152" s="117"/>
      <c r="G152" s="117"/>
      <c r="H152" s="25">
        <f>H147+H148+H149+H150+H151</f>
        <v>9.099215775322371E-2</v>
      </c>
      <c r="I152" s="26">
        <f>SUM(I147:I151)</f>
        <v>508.56433850330529</v>
      </c>
    </row>
    <row r="153" spans="1:10" ht="11.25" customHeight="1" x14ac:dyDescent="0.25">
      <c r="A153" s="29" t="s">
        <v>142</v>
      </c>
      <c r="B153" s="118" t="s">
        <v>143</v>
      </c>
      <c r="C153" s="118"/>
      <c r="D153" s="118"/>
      <c r="E153" s="118"/>
      <c r="F153" s="118"/>
      <c r="G153" s="118"/>
      <c r="H153" s="118"/>
      <c r="I153" s="118"/>
    </row>
    <row r="154" spans="1:10" ht="20.25" customHeight="1" x14ac:dyDescent="0.25">
      <c r="A154" s="29" t="s">
        <v>144</v>
      </c>
      <c r="B154" s="111" t="s">
        <v>145</v>
      </c>
      <c r="C154" s="111"/>
      <c r="D154" s="111"/>
      <c r="E154" s="111"/>
      <c r="F154" s="111"/>
      <c r="G154" s="111"/>
      <c r="H154" s="111"/>
      <c r="I154" s="111"/>
    </row>
    <row r="155" spans="1:10" ht="13.5" customHeight="1" x14ac:dyDescent="0.25">
      <c r="A155" s="119" t="s">
        <v>146</v>
      </c>
      <c r="B155" s="119"/>
      <c r="C155" s="119"/>
      <c r="D155" s="119"/>
      <c r="E155" s="119"/>
      <c r="F155" s="119"/>
      <c r="G155" s="119"/>
      <c r="H155" s="119"/>
      <c r="I155" s="119"/>
    </row>
    <row r="156" spans="1:10" ht="13.5" customHeight="1" x14ac:dyDescent="0.25">
      <c r="A156" s="120" t="s">
        <v>147</v>
      </c>
      <c r="B156" s="120"/>
      <c r="C156" s="3" t="s">
        <v>148</v>
      </c>
      <c r="D156" s="121" t="s">
        <v>149</v>
      </c>
      <c r="E156" s="121"/>
      <c r="F156" s="3" t="s">
        <v>150</v>
      </c>
      <c r="G156" s="3" t="s">
        <v>151</v>
      </c>
      <c r="H156" s="122" t="s">
        <v>152</v>
      </c>
      <c r="I156" s="122"/>
    </row>
    <row r="157" spans="1:10" ht="13.5" customHeight="1" x14ac:dyDescent="0.25">
      <c r="A157" s="114">
        <f>I113</f>
        <v>5589.100764953424</v>
      </c>
      <c r="B157" s="114"/>
      <c r="C157" s="24">
        <f>I143</f>
        <v>1549.9189341869587</v>
      </c>
      <c r="D157" s="115">
        <f>A157+C157</f>
        <v>7139.0196991403827</v>
      </c>
      <c r="E157" s="115"/>
      <c r="F157" s="14" t="s">
        <v>137</v>
      </c>
      <c r="G157" s="43">
        <v>1.6500000000000001E-2</v>
      </c>
      <c r="H157" s="108">
        <v>6.4999999999999997E-3</v>
      </c>
      <c r="I157" s="108"/>
      <c r="J157" s="34"/>
    </row>
    <row r="158" spans="1:10" ht="13.5" customHeight="1" x14ac:dyDescent="0.25">
      <c r="A158" s="102" t="s">
        <v>153</v>
      </c>
      <c r="B158" s="102"/>
      <c r="C158" s="14">
        <v>1</v>
      </c>
      <c r="D158" s="63">
        <f>G162/1</f>
        <v>0.1225</v>
      </c>
      <c r="E158" s="64">
        <f>C158-D158</f>
        <v>0.87749999999999995</v>
      </c>
      <c r="F158" s="14" t="s">
        <v>138</v>
      </c>
      <c r="G158" s="43">
        <v>7.5999999999999998E-2</v>
      </c>
      <c r="H158" s="108">
        <v>0.03</v>
      </c>
      <c r="I158" s="108"/>
    </row>
    <row r="159" spans="1:10" ht="13.5" customHeight="1" x14ac:dyDescent="0.25">
      <c r="A159" s="116" t="s">
        <v>154</v>
      </c>
      <c r="B159" s="116"/>
      <c r="C159" s="14">
        <v>1</v>
      </c>
      <c r="D159" s="63">
        <f>H162</f>
        <v>6.6500000000000004E-2</v>
      </c>
      <c r="E159" s="65">
        <f>C159-D159</f>
        <v>0.9335</v>
      </c>
      <c r="F159" s="14" t="s">
        <v>14</v>
      </c>
      <c r="G159" s="43">
        <f>I11</f>
        <v>0.03</v>
      </c>
      <c r="H159" s="108">
        <f>I11</f>
        <v>0.03</v>
      </c>
      <c r="I159" s="108"/>
    </row>
    <row r="160" spans="1:10" ht="13.5" customHeight="1" x14ac:dyDescent="0.25">
      <c r="A160" s="116" t="s">
        <v>155</v>
      </c>
      <c r="B160" s="116"/>
      <c r="C160" s="14">
        <v>1</v>
      </c>
      <c r="D160" s="66">
        <v>0.09</v>
      </c>
      <c r="E160" s="67">
        <f>C160-D160</f>
        <v>0.91</v>
      </c>
      <c r="F160" s="14" t="s">
        <v>156</v>
      </c>
      <c r="G160" s="43">
        <v>0</v>
      </c>
      <c r="H160" s="108">
        <v>0</v>
      </c>
      <c r="I160" s="108"/>
    </row>
    <row r="161" spans="1:10" ht="13.5" customHeight="1" x14ac:dyDescent="0.25">
      <c r="A161" s="107" t="s">
        <v>157</v>
      </c>
      <c r="B161" s="107" t="s">
        <v>158</v>
      </c>
      <c r="C161" s="107"/>
      <c r="D161" s="107"/>
      <c r="E161" s="107"/>
      <c r="F161" s="12" t="s">
        <v>159</v>
      </c>
      <c r="G161" s="43">
        <v>0</v>
      </c>
      <c r="H161" s="108">
        <v>0</v>
      </c>
      <c r="I161" s="108"/>
    </row>
    <row r="162" spans="1:10" ht="18" customHeight="1" x14ac:dyDescent="0.25">
      <c r="A162" s="107"/>
      <c r="B162" s="107"/>
      <c r="C162" s="107"/>
      <c r="D162" s="107"/>
      <c r="E162" s="107"/>
      <c r="F162" s="3" t="s">
        <v>160</v>
      </c>
      <c r="G162" s="68">
        <f>SUM(G157:G161)</f>
        <v>0.1225</v>
      </c>
      <c r="H162" s="109">
        <f>SUM(H157:I161)</f>
        <v>6.6500000000000004E-2</v>
      </c>
      <c r="I162" s="109"/>
    </row>
    <row r="163" spans="1:10" ht="48.75" customHeight="1" x14ac:dyDescent="0.25">
      <c r="A163" s="110" t="s">
        <v>161</v>
      </c>
      <c r="B163" s="110"/>
      <c r="C163" s="110"/>
      <c r="D163" s="110"/>
      <c r="E163" s="110"/>
      <c r="F163" s="110"/>
      <c r="G163" s="110"/>
      <c r="H163" s="110"/>
      <c r="I163" s="110"/>
    </row>
    <row r="164" spans="1:10" ht="12" customHeight="1" x14ac:dyDescent="0.25">
      <c r="A164" s="29" t="s">
        <v>162</v>
      </c>
      <c r="B164" s="111" t="s">
        <v>163</v>
      </c>
      <c r="C164" s="111"/>
      <c r="D164" s="111"/>
      <c r="E164" s="111"/>
      <c r="F164" s="111"/>
      <c r="G164" s="111"/>
      <c r="H164" s="111"/>
      <c r="I164" s="111"/>
    </row>
    <row r="165" spans="1:10" ht="4.5" customHeight="1" x14ac:dyDescent="0.25">
      <c r="A165" s="69"/>
      <c r="B165" s="112"/>
      <c r="C165" s="112"/>
      <c r="D165" s="112"/>
      <c r="E165" s="112"/>
      <c r="F165" s="112"/>
      <c r="G165" s="112"/>
      <c r="H165" s="112"/>
      <c r="I165" s="112"/>
    </row>
    <row r="166" spans="1:10" ht="12" customHeight="1" x14ac:dyDescent="0.25">
      <c r="A166" s="100" t="s">
        <v>164</v>
      </c>
      <c r="B166" s="100"/>
      <c r="C166" s="100"/>
      <c r="D166" s="100"/>
      <c r="E166" s="100"/>
      <c r="F166" s="100"/>
      <c r="G166" s="100"/>
      <c r="H166" s="47">
        <f>H152</f>
        <v>9.099215775322371E-2</v>
      </c>
      <c r="I166" s="48">
        <f>I152</f>
        <v>508.56433850330529</v>
      </c>
    </row>
    <row r="167" spans="1:10" ht="4.5" customHeight="1" x14ac:dyDescent="0.25"/>
    <row r="168" spans="1:10" ht="11.25" customHeight="1" x14ac:dyDescent="0.25">
      <c r="A168" s="113" t="s">
        <v>165</v>
      </c>
      <c r="B168" s="113"/>
      <c r="C168" s="113"/>
      <c r="D168" s="113"/>
      <c r="E168" s="113"/>
      <c r="F168" s="113"/>
      <c r="G168" s="113"/>
      <c r="H168" s="113"/>
      <c r="I168" s="113"/>
    </row>
    <row r="169" spans="1:10" ht="11.25" customHeight="1" x14ac:dyDescent="0.25">
      <c r="A169" s="101" t="s">
        <v>35</v>
      </c>
      <c r="B169" s="101"/>
      <c r="C169" s="101"/>
      <c r="D169" s="101"/>
      <c r="E169" s="101"/>
      <c r="F169" s="101"/>
      <c r="G169" s="101"/>
      <c r="H169" s="101"/>
      <c r="I169" s="101"/>
    </row>
    <row r="170" spans="1:10" ht="15" customHeight="1" x14ac:dyDescent="0.25">
      <c r="A170" s="14">
        <v>1</v>
      </c>
      <c r="B170" s="102" t="s">
        <v>166</v>
      </c>
      <c r="C170" s="102"/>
      <c r="D170" s="102"/>
      <c r="E170" s="102"/>
      <c r="F170" s="102"/>
      <c r="G170" s="102"/>
      <c r="H170" s="23">
        <f>I170/$G$191</f>
        <v>0.36275848507769681</v>
      </c>
      <c r="I170" s="70">
        <f>I48</f>
        <v>2774.2260000000001</v>
      </c>
    </row>
    <row r="171" spans="1:10" ht="15" customHeight="1" x14ac:dyDescent="0.25">
      <c r="A171" s="14">
        <v>2</v>
      </c>
      <c r="B171" s="102" t="s">
        <v>167</v>
      </c>
      <c r="C171" s="102"/>
      <c r="D171" s="102"/>
      <c r="E171" s="102"/>
      <c r="F171" s="102"/>
      <c r="G171" s="102"/>
      <c r="H171" s="23">
        <f t="shared" ref="H171:H172" si="5">I171/$G$191</f>
        <v>0.28582539978559268</v>
      </c>
      <c r="I171" s="70">
        <f>I66+I78+I85+I89</f>
        <v>2185.8737649534241</v>
      </c>
    </row>
    <row r="172" spans="1:10" ht="15" customHeight="1" x14ac:dyDescent="0.25">
      <c r="A172" s="14">
        <v>3</v>
      </c>
      <c r="B172" s="102" t="s">
        <v>168</v>
      </c>
      <c r="C172" s="102"/>
      <c r="D172" s="102"/>
      <c r="E172" s="102"/>
      <c r="F172" s="102"/>
      <c r="G172" s="102"/>
      <c r="H172" s="23">
        <f t="shared" si="5"/>
        <v>8.2248327956106079E-2</v>
      </c>
      <c r="I172" s="70">
        <f>I99</f>
        <v>629.00099999999998</v>
      </c>
    </row>
    <row r="173" spans="1:10" s="28" customFormat="1" ht="15" customHeight="1" x14ac:dyDescent="0.25">
      <c r="A173" s="100" t="s">
        <v>169</v>
      </c>
      <c r="B173" s="100"/>
      <c r="C173" s="100"/>
      <c r="D173" s="100"/>
      <c r="E173" s="100"/>
      <c r="F173" s="100"/>
      <c r="G173" s="100"/>
      <c r="H173" s="47">
        <f>H170+H171+H172</f>
        <v>0.73083221281939548</v>
      </c>
      <c r="I173" s="48">
        <f>SUM(I170:I172)</f>
        <v>5589.100764953424</v>
      </c>
      <c r="J173" s="35"/>
    </row>
    <row r="174" spans="1:10" ht="4.5" customHeight="1" x14ac:dyDescent="0.25"/>
    <row r="175" spans="1:10" ht="11.25" customHeight="1" x14ac:dyDescent="0.25">
      <c r="A175" s="101" t="s">
        <v>109</v>
      </c>
      <c r="B175" s="101"/>
      <c r="C175" s="101"/>
      <c r="D175" s="101"/>
      <c r="E175" s="101"/>
      <c r="F175" s="101"/>
      <c r="G175" s="101"/>
      <c r="H175" s="101"/>
      <c r="I175" s="101"/>
    </row>
    <row r="176" spans="1:10" ht="15" customHeight="1" x14ac:dyDescent="0.25">
      <c r="A176" s="14">
        <v>1</v>
      </c>
      <c r="B176" s="102" t="s">
        <v>170</v>
      </c>
      <c r="C176" s="102"/>
      <c r="D176" s="102"/>
      <c r="E176" s="102"/>
      <c r="F176" s="102"/>
      <c r="G176" s="102"/>
      <c r="H176" s="23">
        <f t="shared" ref="H176:H178" si="6">I176/$G$191</f>
        <v>7.2381352564501594E-2</v>
      </c>
      <c r="I176" s="24">
        <f>I123</f>
        <v>553.54247649534238</v>
      </c>
    </row>
    <row r="177" spans="1:11" ht="15" customHeight="1" x14ac:dyDescent="0.25">
      <c r="A177" s="14">
        <v>2</v>
      </c>
      <c r="B177" s="102" t="s">
        <v>171</v>
      </c>
      <c r="C177" s="102"/>
      <c r="D177" s="102"/>
      <c r="E177" s="102"/>
      <c r="F177" s="102"/>
      <c r="G177" s="102"/>
      <c r="H177" s="23">
        <f t="shared" si="6"/>
        <v>1.9614037487088117E-2</v>
      </c>
      <c r="I177" s="24">
        <f>I133</f>
        <v>150</v>
      </c>
    </row>
    <row r="178" spans="1:11" ht="15" customHeight="1" x14ac:dyDescent="0.25">
      <c r="A178" s="14">
        <v>3</v>
      </c>
      <c r="B178" s="102" t="s">
        <v>172</v>
      </c>
      <c r="C178" s="102"/>
      <c r="D178" s="102"/>
      <c r="E178" s="102"/>
      <c r="F178" s="102"/>
      <c r="G178" s="102"/>
      <c r="H178" s="23">
        <f t="shared" si="6"/>
        <v>0.11067239712901474</v>
      </c>
      <c r="I178" s="24">
        <f>I137</f>
        <v>846.37645769161622</v>
      </c>
    </row>
    <row r="179" spans="1:11" ht="15" customHeight="1" x14ac:dyDescent="0.25">
      <c r="A179" s="100" t="s">
        <v>173</v>
      </c>
      <c r="B179" s="100"/>
      <c r="C179" s="100"/>
      <c r="D179" s="100"/>
      <c r="E179" s="100"/>
      <c r="F179" s="100"/>
      <c r="G179" s="100"/>
      <c r="H179" s="47">
        <f>H176+H177+H178</f>
        <v>0.20266778718060446</v>
      </c>
      <c r="I179" s="48">
        <f>I176+I177+I178</f>
        <v>1549.9189341869587</v>
      </c>
    </row>
    <row r="180" spans="1:11" ht="4.5" customHeight="1" x14ac:dyDescent="0.25"/>
    <row r="181" spans="1:11" ht="11.25" customHeight="1" x14ac:dyDescent="0.25">
      <c r="A181" s="101" t="s">
        <v>135</v>
      </c>
      <c r="B181" s="101"/>
      <c r="C181" s="101"/>
      <c r="D181" s="101"/>
      <c r="E181" s="101"/>
      <c r="F181" s="101"/>
      <c r="G181" s="101"/>
      <c r="H181" s="101"/>
      <c r="I181" s="101"/>
    </row>
    <row r="182" spans="1:11" ht="15" customHeight="1" x14ac:dyDescent="0.25">
      <c r="A182" s="14">
        <v>1</v>
      </c>
      <c r="B182" s="102" t="s">
        <v>174</v>
      </c>
      <c r="C182" s="102"/>
      <c r="D182" s="102"/>
      <c r="E182" s="102"/>
      <c r="F182" s="102"/>
      <c r="G182" s="102"/>
      <c r="H182" s="23">
        <f>I182/$G$191</f>
        <v>6.6500000000000004E-2</v>
      </c>
      <c r="I182" s="24">
        <f>I152</f>
        <v>508.56433850330529</v>
      </c>
    </row>
    <row r="183" spans="1:11" ht="15" customHeight="1" x14ac:dyDescent="0.25">
      <c r="A183" s="100" t="s">
        <v>175</v>
      </c>
      <c r="B183" s="100"/>
      <c r="C183" s="100"/>
      <c r="D183" s="100"/>
      <c r="E183" s="100"/>
      <c r="F183" s="100"/>
      <c r="G183" s="100"/>
      <c r="H183" s="47">
        <f>H182</f>
        <v>6.6500000000000004E-2</v>
      </c>
      <c r="I183" s="48">
        <f>I152</f>
        <v>508.56433850330529</v>
      </c>
      <c r="K183" s="41"/>
    </row>
    <row r="184" spans="1:11" ht="4.5" customHeight="1" x14ac:dyDescent="0.25"/>
    <row r="185" spans="1:11" ht="11.25" customHeight="1" x14ac:dyDescent="0.25">
      <c r="A185" s="103" t="s">
        <v>214</v>
      </c>
      <c r="B185" s="103"/>
      <c r="C185" s="103"/>
      <c r="D185" s="103"/>
      <c r="E185" s="103"/>
      <c r="F185" s="103"/>
      <c r="G185" s="103"/>
      <c r="H185" s="103"/>
      <c r="I185" s="103"/>
    </row>
    <row r="186" spans="1:11" ht="4.9000000000000004" customHeight="1" x14ac:dyDescent="0.25">
      <c r="A186" s="93"/>
      <c r="B186" s="93"/>
      <c r="C186" s="93"/>
      <c r="D186" s="93"/>
      <c r="E186" s="93"/>
      <c r="F186" s="93"/>
      <c r="G186" s="93"/>
      <c r="H186" s="93"/>
      <c r="I186" s="93"/>
    </row>
    <row r="187" spans="1:11" ht="63.75" customHeight="1" x14ac:dyDescent="0.25">
      <c r="A187" s="103" t="s">
        <v>215</v>
      </c>
      <c r="B187" s="103"/>
      <c r="C187" s="103"/>
      <c r="D187" s="103"/>
      <c r="E187" s="103"/>
      <c r="F187" s="103"/>
      <c r="G187" s="104" t="s">
        <v>219</v>
      </c>
      <c r="H187" s="105"/>
      <c r="I187" s="106"/>
    </row>
    <row r="188" spans="1:11" ht="11.25" customHeight="1" x14ac:dyDescent="0.25">
      <c r="A188" s="103"/>
      <c r="B188" s="103"/>
      <c r="C188" s="103"/>
      <c r="D188" s="103"/>
      <c r="E188" s="103"/>
      <c r="F188" s="103"/>
      <c r="G188" s="91"/>
      <c r="H188" s="92"/>
      <c r="I188" s="92">
        <f>((H70+H76+H77+H82+H83+H84)+((H70+H76+H77+H82+H83+H84)*H66))*I48*H191</f>
        <v>2136.2773731848642</v>
      </c>
    </row>
    <row r="189" spans="1:11" ht="4.9000000000000004" customHeight="1" x14ac:dyDescent="0.25">
      <c r="A189" s="93"/>
      <c r="B189" s="93"/>
      <c r="C189" s="93"/>
      <c r="D189" s="93"/>
      <c r="E189" s="93"/>
      <c r="F189" s="93"/>
      <c r="G189" s="93"/>
      <c r="H189" s="93"/>
      <c r="I189" s="93"/>
    </row>
    <row r="190" spans="1:11" ht="35.450000000000003" customHeight="1" x14ac:dyDescent="0.25">
      <c r="A190" s="94" t="s">
        <v>216</v>
      </c>
      <c r="B190" s="95"/>
      <c r="C190" s="95"/>
      <c r="D190" s="95"/>
      <c r="E190" s="95"/>
      <c r="F190" s="96"/>
      <c r="G190" s="86" t="s">
        <v>176</v>
      </c>
      <c r="H190" s="86" t="s">
        <v>177</v>
      </c>
      <c r="I190" s="86" t="s">
        <v>178</v>
      </c>
    </row>
    <row r="191" spans="1:11" ht="14.45" customHeight="1" x14ac:dyDescent="0.25">
      <c r="A191" s="97"/>
      <c r="B191" s="98"/>
      <c r="C191" s="98"/>
      <c r="D191" s="98"/>
      <c r="E191" s="98"/>
      <c r="F191" s="99"/>
      <c r="G191" s="87">
        <f>I173+I179+I183</f>
        <v>7647.5840376436881</v>
      </c>
      <c r="H191" s="88">
        <f>IF(D6="12x36",2,1)</f>
        <v>2</v>
      </c>
      <c r="I191" s="89">
        <f>G191*H191</f>
        <v>15295.168075287376</v>
      </c>
    </row>
  </sheetData>
  <mergeCells count="179">
    <mergeCell ref="A187:F188"/>
    <mergeCell ref="G187:I187"/>
    <mergeCell ref="A189:I189"/>
    <mergeCell ref="A190:F191"/>
    <mergeCell ref="A179:G179"/>
    <mergeCell ref="A181:I181"/>
    <mergeCell ref="B182:G182"/>
    <mergeCell ref="A183:G183"/>
    <mergeCell ref="A185:I185"/>
    <mergeCell ref="A186:I186"/>
    <mergeCell ref="B172:G172"/>
    <mergeCell ref="A173:G173"/>
    <mergeCell ref="A175:I175"/>
    <mergeCell ref="B176:G176"/>
    <mergeCell ref="B177:G177"/>
    <mergeCell ref="B178:G178"/>
    <mergeCell ref="B165:I165"/>
    <mergeCell ref="A166:G166"/>
    <mergeCell ref="A168:I168"/>
    <mergeCell ref="A169:I169"/>
    <mergeCell ref="B170:G170"/>
    <mergeCell ref="B171:G171"/>
    <mergeCell ref="A161:A162"/>
    <mergeCell ref="B161:E162"/>
    <mergeCell ref="H161:I161"/>
    <mergeCell ref="H162:I162"/>
    <mergeCell ref="A163:I163"/>
    <mergeCell ref="B164:I164"/>
    <mergeCell ref="A158:B158"/>
    <mergeCell ref="H158:I158"/>
    <mergeCell ref="A159:B159"/>
    <mergeCell ref="H159:I159"/>
    <mergeCell ref="A160:B160"/>
    <mergeCell ref="H160:I160"/>
    <mergeCell ref="A155:I155"/>
    <mergeCell ref="A156:B156"/>
    <mergeCell ref="D156:E156"/>
    <mergeCell ref="H156:I156"/>
    <mergeCell ref="A157:B157"/>
    <mergeCell ref="D157:E157"/>
    <mergeCell ref="H157:I157"/>
    <mergeCell ref="B149:G149"/>
    <mergeCell ref="B150:G150"/>
    <mergeCell ref="B151:G151"/>
    <mergeCell ref="A152:G152"/>
    <mergeCell ref="B153:I153"/>
    <mergeCell ref="B154:I154"/>
    <mergeCell ref="A141:B141"/>
    <mergeCell ref="A143:G143"/>
    <mergeCell ref="A145:I145"/>
    <mergeCell ref="B146:G146"/>
    <mergeCell ref="B147:G147"/>
    <mergeCell ref="B148:G148"/>
    <mergeCell ref="A133:G133"/>
    <mergeCell ref="B135:G135"/>
    <mergeCell ref="B136:G136"/>
    <mergeCell ref="A137:G137"/>
    <mergeCell ref="A139:E139"/>
    <mergeCell ref="A140:B140"/>
    <mergeCell ref="A127:B127"/>
    <mergeCell ref="A128:B128"/>
    <mergeCell ref="B129:I129"/>
    <mergeCell ref="B130:G130"/>
    <mergeCell ref="B131:G131"/>
    <mergeCell ref="B132:G132"/>
    <mergeCell ref="B120:G120"/>
    <mergeCell ref="B121:G121"/>
    <mergeCell ref="B122:G122"/>
    <mergeCell ref="A123:G123"/>
    <mergeCell ref="B124:I124"/>
    <mergeCell ref="A126:E126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A8E24-F9A5-449B-BF82-2A516EEC1AFE}">
  <dimension ref="A1:L191"/>
  <sheetViews>
    <sheetView view="pageBreakPreview" topLeftCell="A176" zoomScale="130" zoomScaleNormal="130" zoomScalePageLayoutView="130" workbookViewId="0">
      <selection activeCell="L15" sqref="L15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K1" s="4"/>
    </row>
    <row r="2" spans="1:11" ht="22.5" customHeight="1" x14ac:dyDescent="0.25">
      <c r="A2" s="120" t="s">
        <v>1</v>
      </c>
      <c r="B2" s="120"/>
      <c r="C2" s="150" t="s">
        <v>227</v>
      </c>
      <c r="D2" s="150"/>
      <c r="E2" s="151" t="s">
        <v>2</v>
      </c>
      <c r="F2" s="151"/>
      <c r="G2" s="151"/>
      <c r="H2" s="151"/>
      <c r="I2" s="151"/>
    </row>
    <row r="3" spans="1:11" ht="11.25" customHeight="1" x14ac:dyDescent="0.25">
      <c r="A3" s="120" t="s">
        <v>3</v>
      </c>
      <c r="B3" s="12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9" t="s">
        <v>5</v>
      </c>
      <c r="B5" s="129"/>
      <c r="C5" s="129"/>
      <c r="D5" s="152" t="s">
        <v>221</v>
      </c>
      <c r="E5" s="152"/>
      <c r="F5" s="152"/>
      <c r="G5" s="153" t="str">
        <f>IF(D6="12x36","Regime de trabalho:","Quantidade de HORAS/MÊS")</f>
        <v>Regime de trabalho:</v>
      </c>
      <c r="H5" s="153"/>
      <c r="I5" s="154" t="str">
        <f>IF(D6="12x36",D6,5*D6)</f>
        <v>12X36</v>
      </c>
    </row>
    <row r="6" spans="1:11" ht="18.75" customHeight="1" x14ac:dyDescent="0.25">
      <c r="A6" s="129" t="str">
        <f>IF(D6="12x36","Regime de trabalho:","Regime de trabalho (horas semanais):")</f>
        <v>Regime de trabalho:</v>
      </c>
      <c r="B6" s="129"/>
      <c r="C6" s="129"/>
      <c r="D6" s="129" t="s">
        <v>222</v>
      </c>
      <c r="E6" s="129"/>
      <c r="F6" s="129"/>
      <c r="G6" s="153"/>
      <c r="H6" s="153"/>
      <c r="I6" s="154"/>
    </row>
    <row r="7" spans="1:11" ht="22.5" customHeight="1" x14ac:dyDescent="0.25">
      <c r="A7" s="129" t="s">
        <v>6</v>
      </c>
      <c r="B7" s="129"/>
      <c r="C7" s="129"/>
      <c r="D7" s="102" t="s">
        <v>223</v>
      </c>
      <c r="E7" s="102"/>
      <c r="F7" s="102"/>
      <c r="G7" s="148" t="s">
        <v>7</v>
      </c>
      <c r="H7" s="148"/>
      <c r="I7" s="149" t="s">
        <v>8</v>
      </c>
    </row>
    <row r="8" spans="1:11" ht="22.5" customHeight="1" x14ac:dyDescent="0.25">
      <c r="A8" s="129" t="s">
        <v>9</v>
      </c>
      <c r="B8" s="129"/>
      <c r="C8" s="129"/>
      <c r="D8" s="102" t="s">
        <v>17</v>
      </c>
      <c r="E8" s="102"/>
      <c r="F8" s="102"/>
      <c r="G8" s="148"/>
      <c r="H8" s="148"/>
      <c r="I8" s="149"/>
    </row>
    <row r="9" spans="1:11" ht="24.75" customHeight="1" x14ac:dyDescent="0.25">
      <c r="A9" s="129" t="s">
        <v>10</v>
      </c>
      <c r="B9" s="129"/>
      <c r="C9" s="129"/>
      <c r="D9" s="129" t="s">
        <v>237</v>
      </c>
      <c r="E9" s="129"/>
      <c r="F9" s="129"/>
      <c r="G9" s="148" t="s">
        <v>11</v>
      </c>
      <c r="H9" s="148"/>
      <c r="I9" s="9">
        <v>0.3</v>
      </c>
    </row>
    <row r="10" spans="1:11" ht="32.25" customHeight="1" x14ac:dyDescent="0.25">
      <c r="A10" s="145" t="s">
        <v>12</v>
      </c>
      <c r="B10" s="145"/>
      <c r="C10" s="145"/>
      <c r="D10" s="145"/>
      <c r="E10" s="145"/>
      <c r="F10" s="145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46" t="s">
        <v>14</v>
      </c>
      <c r="B11" s="146"/>
      <c r="C11" s="146"/>
      <c r="D11" s="146"/>
      <c r="E11" s="146"/>
      <c r="F11" s="146"/>
      <c r="G11" s="10" t="str">
        <f>D9</f>
        <v xml:space="preserve">Santo Antônio da Patrulha </v>
      </c>
      <c r="H11" s="10" t="s">
        <v>15</v>
      </c>
      <c r="I11" s="13">
        <v>0.03</v>
      </c>
    </row>
    <row r="12" spans="1:11" ht="26.25" customHeight="1" x14ac:dyDescent="0.25">
      <c r="A12" s="131" t="s">
        <v>16</v>
      </c>
      <c r="B12" s="131"/>
      <c r="C12" s="131"/>
      <c r="D12" s="131"/>
      <c r="E12" s="131"/>
      <c r="F12" s="131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31" t="s">
        <v>19</v>
      </c>
      <c r="B13" s="131"/>
      <c r="C13" s="131"/>
      <c r="D13" s="131"/>
      <c r="E13" s="131"/>
      <c r="F13" s="131"/>
      <c r="G13" s="10"/>
      <c r="H13" s="10"/>
      <c r="I13" s="15">
        <v>15</v>
      </c>
    </row>
    <row r="14" spans="1:11" ht="15" customHeight="1" x14ac:dyDescent="0.25">
      <c r="A14" s="146" t="s">
        <v>20</v>
      </c>
      <c r="B14" s="146"/>
      <c r="C14" s="146"/>
      <c r="D14" s="146"/>
      <c r="E14" s="146"/>
      <c r="F14" s="146"/>
      <c r="G14" s="147" t="s">
        <v>17</v>
      </c>
      <c r="H14" s="10" t="s">
        <v>21</v>
      </c>
      <c r="I14" s="11">
        <v>6</v>
      </c>
    </row>
    <row r="15" spans="1:11" x14ac:dyDescent="0.25">
      <c r="A15" s="146"/>
      <c r="B15" s="146"/>
      <c r="C15" s="146"/>
      <c r="D15" s="146"/>
      <c r="E15" s="146"/>
      <c r="F15" s="146"/>
      <c r="G15" s="147"/>
      <c r="H15" s="10" t="s">
        <v>22</v>
      </c>
      <c r="I15" s="15">
        <f>I13</f>
        <v>15</v>
      </c>
    </row>
    <row r="16" spans="1:11" x14ac:dyDescent="0.25">
      <c r="A16" s="146"/>
      <c r="B16" s="146"/>
      <c r="C16" s="146"/>
      <c r="D16" s="146"/>
      <c r="E16" s="146"/>
      <c r="F16" s="146"/>
      <c r="G16" s="147"/>
      <c r="H16" s="10" t="s">
        <v>23</v>
      </c>
      <c r="I16" s="9">
        <v>0.06</v>
      </c>
    </row>
    <row r="17" spans="1:10" ht="11.25" customHeight="1" x14ac:dyDescent="0.25">
      <c r="A17" s="146" t="s">
        <v>179</v>
      </c>
      <c r="B17" s="146"/>
      <c r="C17" s="146"/>
      <c r="D17" s="146"/>
      <c r="E17" s="146"/>
      <c r="F17" s="146"/>
      <c r="G17" s="147" t="s">
        <v>17</v>
      </c>
      <c r="H17" s="10" t="s">
        <v>21</v>
      </c>
      <c r="I17" s="11">
        <v>30</v>
      </c>
    </row>
    <row r="18" spans="1:10" ht="11.25" customHeight="1" x14ac:dyDescent="0.25">
      <c r="A18" s="146"/>
      <c r="B18" s="146"/>
      <c r="C18" s="146"/>
      <c r="D18" s="146"/>
      <c r="E18" s="146"/>
      <c r="F18" s="146"/>
      <c r="G18" s="147"/>
      <c r="H18" s="10" t="s">
        <v>22</v>
      </c>
      <c r="I18" s="15">
        <v>15</v>
      </c>
    </row>
    <row r="19" spans="1:10" x14ac:dyDescent="0.25">
      <c r="A19" s="146"/>
      <c r="B19" s="146"/>
      <c r="C19" s="146"/>
      <c r="D19" s="146"/>
      <c r="E19" s="146"/>
      <c r="F19" s="146"/>
      <c r="G19" s="147"/>
      <c r="H19" s="10" t="s">
        <v>23</v>
      </c>
      <c r="I19" s="9">
        <v>0.2</v>
      </c>
    </row>
    <row r="20" spans="1:10" ht="11.25" customHeight="1" x14ac:dyDescent="0.25">
      <c r="A20" s="146" t="s">
        <v>25</v>
      </c>
      <c r="B20" s="146"/>
      <c r="C20" s="146"/>
      <c r="D20" s="146"/>
      <c r="E20" s="146"/>
      <c r="F20" s="146"/>
      <c r="G20" s="147" t="s">
        <v>17</v>
      </c>
      <c r="H20" s="10" t="s">
        <v>21</v>
      </c>
      <c r="I20" s="11" t="s">
        <v>8</v>
      </c>
    </row>
    <row r="21" spans="1:10" x14ac:dyDescent="0.25">
      <c r="A21" s="146"/>
      <c r="B21" s="146"/>
      <c r="C21" s="146"/>
      <c r="D21" s="146"/>
      <c r="E21" s="146"/>
      <c r="F21" s="146"/>
      <c r="G21" s="147"/>
      <c r="H21" s="10" t="s">
        <v>22</v>
      </c>
      <c r="I21" s="15" t="s">
        <v>8</v>
      </c>
    </row>
    <row r="22" spans="1:10" x14ac:dyDescent="0.25">
      <c r="A22" s="146"/>
      <c r="B22" s="146"/>
      <c r="C22" s="146"/>
      <c r="D22" s="146"/>
      <c r="E22" s="146"/>
      <c r="F22" s="146"/>
      <c r="G22" s="147"/>
      <c r="H22" s="10" t="s">
        <v>23</v>
      </c>
      <c r="I22" s="9" t="s">
        <v>8</v>
      </c>
    </row>
    <row r="23" spans="1:10" ht="36" customHeight="1" x14ac:dyDescent="0.25">
      <c r="A23" s="141" t="s">
        <v>205</v>
      </c>
      <c r="B23" s="141"/>
      <c r="C23" s="141"/>
      <c r="D23" s="141"/>
      <c r="E23" s="141"/>
      <c r="F23" s="141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46" t="s">
        <v>27</v>
      </c>
      <c r="B24" s="162"/>
      <c r="C24" s="162"/>
      <c r="D24" s="162"/>
      <c r="E24" s="162"/>
      <c r="F24" s="163"/>
      <c r="G24" s="16"/>
      <c r="H24" s="16" t="s">
        <v>28</v>
      </c>
      <c r="I24" s="18" t="s">
        <v>8</v>
      </c>
    </row>
    <row r="25" spans="1:10" ht="36" customHeight="1" x14ac:dyDescent="0.25">
      <c r="A25" s="146" t="s">
        <v>29</v>
      </c>
      <c r="B25" s="162"/>
      <c r="C25" s="162"/>
      <c r="D25" s="162"/>
      <c r="E25" s="162"/>
      <c r="F25" s="163"/>
      <c r="G25" s="10"/>
      <c r="H25" s="10" t="s">
        <v>18</v>
      </c>
      <c r="I25" s="11" t="s">
        <v>8</v>
      </c>
    </row>
    <row r="26" spans="1:10" ht="15" customHeight="1" x14ac:dyDescent="0.25">
      <c r="A26" s="141" t="s">
        <v>30</v>
      </c>
      <c r="B26" s="142"/>
      <c r="C26" s="142"/>
      <c r="D26" s="142"/>
      <c r="E26" s="142"/>
      <c r="F26" s="164"/>
      <c r="G26" s="16"/>
      <c r="H26" s="19" t="s">
        <v>31</v>
      </c>
      <c r="I26" s="20" t="s">
        <v>8</v>
      </c>
    </row>
    <row r="27" spans="1:10" ht="15" customHeight="1" x14ac:dyDescent="0.25">
      <c r="A27" s="145"/>
      <c r="B27" s="144"/>
      <c r="C27" s="144"/>
      <c r="D27" s="144"/>
      <c r="E27" s="144"/>
      <c r="F27" s="165"/>
      <c r="G27" s="16"/>
      <c r="H27" s="21" t="s">
        <v>32</v>
      </c>
      <c r="I27" s="9" t="s">
        <v>8</v>
      </c>
    </row>
    <row r="28" spans="1:10" ht="26.25" customHeight="1" x14ac:dyDescent="0.25">
      <c r="A28" s="146" t="s">
        <v>33</v>
      </c>
      <c r="B28" s="162"/>
      <c r="C28" s="162"/>
      <c r="D28" s="162"/>
      <c r="E28" s="162"/>
      <c r="F28" s="163"/>
      <c r="G28" s="16"/>
      <c r="H28" s="10" t="s">
        <v>31</v>
      </c>
      <c r="I28" s="20">
        <v>15</v>
      </c>
    </row>
    <row r="29" spans="1:10" ht="36.75" customHeight="1" x14ac:dyDescent="0.25">
      <c r="A29" s="131" t="s">
        <v>34</v>
      </c>
      <c r="B29" s="131"/>
      <c r="C29" s="131"/>
      <c r="D29" s="131"/>
      <c r="E29" s="131"/>
      <c r="F29" s="131"/>
      <c r="G29" s="10"/>
      <c r="H29" s="8" t="s">
        <v>28</v>
      </c>
      <c r="I29" s="9">
        <v>0.1</v>
      </c>
    </row>
    <row r="30" spans="1:10" ht="24.75" customHeight="1" x14ac:dyDescent="0.25">
      <c r="A30" s="120" t="s">
        <v>180</v>
      </c>
      <c r="B30" s="120"/>
      <c r="C30" s="120"/>
      <c r="D30" s="120"/>
      <c r="E30" s="120"/>
      <c r="F30" s="120"/>
      <c r="G30" s="147" t="s">
        <v>17</v>
      </c>
      <c r="H30" s="16" t="s">
        <v>181</v>
      </c>
      <c r="I30" s="71">
        <f>((60/52.5)*7)*15</f>
        <v>120</v>
      </c>
    </row>
    <row r="31" spans="1:10" ht="24.75" customHeight="1" x14ac:dyDescent="0.25">
      <c r="A31" s="120"/>
      <c r="B31" s="120"/>
      <c r="C31" s="120"/>
      <c r="D31" s="120"/>
      <c r="E31" s="120"/>
      <c r="F31" s="120"/>
      <c r="G31" s="147"/>
      <c r="H31" s="16" t="s">
        <v>182</v>
      </c>
      <c r="I31" s="16">
        <f>I10/H10*20%</f>
        <v>1.9140000000000001</v>
      </c>
    </row>
    <row r="32" spans="1:10" ht="29.25" customHeight="1" x14ac:dyDescent="0.25">
      <c r="A32" s="121" t="s">
        <v>183</v>
      </c>
      <c r="B32" s="121"/>
      <c r="C32" s="121"/>
      <c r="D32" s="121"/>
      <c r="E32" s="121"/>
      <c r="F32" s="121"/>
      <c r="G32" s="147" t="s">
        <v>17</v>
      </c>
      <c r="H32" s="10" t="s">
        <v>181</v>
      </c>
      <c r="I32" s="20">
        <f>((5+7+1)*15)-190.67</f>
        <v>4.3300000000000125</v>
      </c>
      <c r="J32" s="72"/>
    </row>
    <row r="33" spans="1:10" ht="30.75" customHeight="1" x14ac:dyDescent="0.25">
      <c r="A33" s="121"/>
      <c r="B33" s="121"/>
      <c r="C33" s="121"/>
      <c r="D33" s="121"/>
      <c r="E33" s="121"/>
      <c r="F33" s="121"/>
      <c r="G33" s="147"/>
      <c r="H33" s="10" t="s">
        <v>182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01" t="s">
        <v>35</v>
      </c>
      <c r="B35" s="101"/>
      <c r="C35" s="101"/>
      <c r="D35" s="101"/>
      <c r="E35" s="101"/>
      <c r="F35" s="101"/>
      <c r="G35" s="101"/>
      <c r="H35" s="101"/>
      <c r="I35" s="101"/>
    </row>
    <row r="36" spans="1:10" ht="33.75" customHeight="1" x14ac:dyDescent="0.25">
      <c r="A36" s="22" t="s">
        <v>36</v>
      </c>
      <c r="B36" s="126" t="s">
        <v>37</v>
      </c>
      <c r="C36" s="126"/>
      <c r="D36" s="126"/>
      <c r="E36" s="126"/>
      <c r="F36" s="126"/>
      <c r="G36" s="126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02" t="s">
        <v>40</v>
      </c>
      <c r="C37" s="102"/>
      <c r="D37" s="102"/>
      <c r="E37" s="102"/>
      <c r="F37" s="102"/>
      <c r="G37" s="102"/>
      <c r="H37" s="23">
        <f t="shared" ref="H37:H48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02" t="s">
        <v>184</v>
      </c>
      <c r="C38" s="102"/>
      <c r="D38" s="102"/>
      <c r="E38" s="102"/>
      <c r="F38" s="102"/>
      <c r="G38" s="102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02" t="s">
        <v>41</v>
      </c>
      <c r="C39" s="102"/>
      <c r="D39" s="102"/>
      <c r="E39" s="102"/>
      <c r="F39" s="102"/>
      <c r="G39" s="102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02" t="s">
        <v>42</v>
      </c>
      <c r="C40" s="102"/>
      <c r="D40" s="102"/>
      <c r="E40" s="102"/>
      <c r="F40" s="102"/>
      <c r="G40" s="102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02" t="s">
        <v>43</v>
      </c>
      <c r="C41" s="102"/>
      <c r="D41" s="102"/>
      <c r="E41" s="102"/>
      <c r="F41" s="102"/>
      <c r="G41" s="102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02" t="s">
        <v>44</v>
      </c>
      <c r="C42" s="102"/>
      <c r="D42" s="102"/>
      <c r="E42" s="102"/>
      <c r="F42" s="102"/>
      <c r="G42" s="102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02" t="s">
        <v>195</v>
      </c>
      <c r="C43" s="102"/>
      <c r="D43" s="102"/>
      <c r="E43" s="102"/>
      <c r="F43" s="102"/>
      <c r="G43" s="102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02" t="s">
        <v>45</v>
      </c>
      <c r="C44" s="102"/>
      <c r="D44" s="102"/>
      <c r="E44" s="102"/>
      <c r="F44" s="102"/>
      <c r="G44" s="102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02" t="s">
        <v>46</v>
      </c>
      <c r="C45" s="102"/>
      <c r="D45" s="102"/>
      <c r="E45" s="102"/>
      <c r="F45" s="102"/>
      <c r="G45" s="102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02" t="s">
        <v>185</v>
      </c>
      <c r="C46" s="102"/>
      <c r="D46" s="102"/>
      <c r="E46" s="102"/>
      <c r="F46" s="102"/>
      <c r="G46" s="102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59" t="s">
        <v>201</v>
      </c>
      <c r="C47" s="160"/>
      <c r="D47" s="160"/>
      <c r="E47" s="160"/>
      <c r="F47" s="160"/>
      <c r="G47" s="161"/>
      <c r="H47" s="23">
        <f t="shared" si="0"/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59" t="s">
        <v>202</v>
      </c>
      <c r="C48" s="160"/>
      <c r="D48" s="160"/>
      <c r="E48" s="160"/>
      <c r="F48" s="160"/>
      <c r="G48" s="161"/>
      <c r="H48" s="23">
        <f t="shared" si="0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02" t="s">
        <v>186</v>
      </c>
      <c r="C49" s="102"/>
      <c r="D49" s="102"/>
      <c r="E49" s="102"/>
      <c r="F49" s="102"/>
      <c r="G49" s="102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59" t="s">
        <v>203</v>
      </c>
      <c r="C50" s="160"/>
      <c r="D50" s="160"/>
      <c r="E50" s="160"/>
      <c r="F50" s="160"/>
      <c r="G50" s="161"/>
      <c r="H50" s="23">
        <f t="shared" ref="H50:H51" si="2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59" t="s">
        <v>204</v>
      </c>
      <c r="C51" s="160"/>
      <c r="D51" s="160"/>
      <c r="E51" s="160"/>
      <c r="F51" s="160"/>
      <c r="G51" s="161"/>
      <c r="H51" s="23">
        <f t="shared" si="2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02" t="s">
        <v>187</v>
      </c>
      <c r="C52" s="102"/>
      <c r="D52" s="102"/>
      <c r="E52" s="102"/>
      <c r="F52" s="102"/>
      <c r="G52" s="102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02" t="s">
        <v>188</v>
      </c>
      <c r="C53" s="102"/>
      <c r="D53" s="102"/>
      <c r="E53" s="102"/>
      <c r="F53" s="102"/>
      <c r="G53" s="102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02" t="s">
        <v>189</v>
      </c>
      <c r="C54" s="102"/>
      <c r="D54" s="102"/>
      <c r="E54" s="102"/>
      <c r="F54" s="102"/>
      <c r="G54" s="102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17" t="s">
        <v>49</v>
      </c>
      <c r="B55" s="117"/>
      <c r="C55" s="117"/>
      <c r="D55" s="117"/>
      <c r="E55" s="117"/>
      <c r="F55" s="117"/>
      <c r="G55" s="117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26" t="s">
        <v>51</v>
      </c>
      <c r="C57" s="126"/>
      <c r="D57" s="126"/>
      <c r="E57" s="126"/>
      <c r="F57" s="126"/>
      <c r="G57" s="126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02" t="s">
        <v>52</v>
      </c>
      <c r="C58" s="102"/>
      <c r="D58" s="102"/>
      <c r="E58" s="102"/>
      <c r="F58" s="102"/>
      <c r="G58" s="102"/>
      <c r="H58" s="23">
        <v>0.2</v>
      </c>
      <c r="I58" s="24">
        <f t="shared" ref="I58:I65" si="3">$I$55*H58</f>
        <v>663.4086198</v>
      </c>
    </row>
    <row r="59" spans="1:10" ht="15" customHeight="1" x14ac:dyDescent="0.25">
      <c r="A59" s="14">
        <v>2</v>
      </c>
      <c r="B59" s="102" t="s">
        <v>53</v>
      </c>
      <c r="C59" s="102"/>
      <c r="D59" s="102"/>
      <c r="E59" s="102"/>
      <c r="F59" s="102"/>
      <c r="G59" s="102"/>
      <c r="H59" s="23">
        <v>1.4999999999999999E-2</v>
      </c>
      <c r="I59" s="24">
        <f t="shared" si="3"/>
        <v>49.755646485</v>
      </c>
    </row>
    <row r="60" spans="1:10" ht="15" customHeight="1" x14ac:dyDescent="0.25">
      <c r="A60" s="14">
        <v>3</v>
      </c>
      <c r="B60" s="102" t="s">
        <v>54</v>
      </c>
      <c r="C60" s="102"/>
      <c r="D60" s="102"/>
      <c r="E60" s="102"/>
      <c r="F60" s="102"/>
      <c r="G60" s="102"/>
      <c r="H60" s="23">
        <v>0.01</v>
      </c>
      <c r="I60" s="24">
        <f t="shared" si="3"/>
        <v>33.17043099</v>
      </c>
    </row>
    <row r="61" spans="1:10" ht="15" customHeight="1" x14ac:dyDescent="0.25">
      <c r="A61" s="14">
        <v>4</v>
      </c>
      <c r="B61" s="102" t="s">
        <v>55</v>
      </c>
      <c r="C61" s="102"/>
      <c r="D61" s="102"/>
      <c r="E61" s="102"/>
      <c r="F61" s="102"/>
      <c r="G61" s="102"/>
      <c r="H61" s="23">
        <v>2E-3</v>
      </c>
      <c r="I61" s="24">
        <f t="shared" si="3"/>
        <v>6.6340861980000003</v>
      </c>
    </row>
    <row r="62" spans="1:10" ht="15" customHeight="1" x14ac:dyDescent="0.25">
      <c r="A62" s="14">
        <v>5</v>
      </c>
      <c r="B62" s="102" t="s">
        <v>56</v>
      </c>
      <c r="C62" s="102"/>
      <c r="D62" s="102"/>
      <c r="E62" s="102"/>
      <c r="F62" s="102"/>
      <c r="G62" s="102"/>
      <c r="H62" s="23">
        <v>2.5000000000000001E-2</v>
      </c>
      <c r="I62" s="24">
        <f t="shared" si="3"/>
        <v>82.926077475</v>
      </c>
    </row>
    <row r="63" spans="1:10" ht="15" customHeight="1" x14ac:dyDescent="0.25">
      <c r="A63" s="14">
        <v>6</v>
      </c>
      <c r="B63" s="102" t="s">
        <v>57</v>
      </c>
      <c r="C63" s="102"/>
      <c r="D63" s="102"/>
      <c r="E63" s="102"/>
      <c r="F63" s="102"/>
      <c r="G63" s="102"/>
      <c r="H63" s="23">
        <v>0.08</v>
      </c>
      <c r="I63" s="24">
        <f t="shared" si="3"/>
        <v>265.36344792</v>
      </c>
    </row>
    <row r="64" spans="1:10" ht="15" customHeight="1" x14ac:dyDescent="0.25">
      <c r="A64" s="14">
        <v>7</v>
      </c>
      <c r="B64" s="102" t="s">
        <v>58</v>
      </c>
      <c r="C64" s="102"/>
      <c r="D64" s="102"/>
      <c r="E64" s="102"/>
      <c r="F64" s="102"/>
      <c r="G64" s="102"/>
      <c r="H64" s="23">
        <v>0.03</v>
      </c>
      <c r="I64" s="24">
        <f t="shared" si="3"/>
        <v>99.51129297</v>
      </c>
    </row>
    <row r="65" spans="1:10" ht="15" customHeight="1" x14ac:dyDescent="0.25">
      <c r="A65" s="14">
        <v>8</v>
      </c>
      <c r="B65" s="102" t="s">
        <v>59</v>
      </c>
      <c r="C65" s="102"/>
      <c r="D65" s="102"/>
      <c r="E65" s="102"/>
      <c r="F65" s="102"/>
      <c r="G65" s="102"/>
      <c r="H65" s="23">
        <v>6.0000000000000001E-3</v>
      </c>
      <c r="I65" s="24">
        <f t="shared" si="3"/>
        <v>19.902258593999999</v>
      </c>
    </row>
    <row r="66" spans="1:10" s="28" customFormat="1" ht="15" customHeight="1" x14ac:dyDescent="0.25">
      <c r="A66" s="117" t="s">
        <v>60</v>
      </c>
      <c r="B66" s="117"/>
      <c r="C66" s="117"/>
      <c r="D66" s="117"/>
      <c r="E66" s="117"/>
      <c r="F66" s="117"/>
      <c r="G66" s="117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33" t="s">
        <v>61</v>
      </c>
      <c r="B67" s="133"/>
      <c r="C67" s="133"/>
      <c r="D67" s="133"/>
      <c r="E67" s="133"/>
      <c r="F67" s="133"/>
      <c r="G67" s="133"/>
      <c r="H67" s="133"/>
      <c r="I67" s="133"/>
    </row>
    <row r="68" spans="1:10" ht="30.75" customHeight="1" x14ac:dyDescent="0.25">
      <c r="A68" s="136" t="s">
        <v>62</v>
      </c>
      <c r="B68" s="136"/>
      <c r="C68" s="136"/>
      <c r="D68" s="136"/>
      <c r="E68" s="136"/>
      <c r="F68" s="136"/>
      <c r="G68" s="136"/>
      <c r="H68" s="136"/>
      <c r="I68" s="136"/>
    </row>
    <row r="69" spans="1:10" ht="33.75" customHeight="1" x14ac:dyDescent="0.25">
      <c r="A69" s="22" t="s">
        <v>63</v>
      </c>
      <c r="B69" s="126" t="s">
        <v>64</v>
      </c>
      <c r="C69" s="126"/>
      <c r="D69" s="126"/>
      <c r="E69" s="126"/>
      <c r="F69" s="126"/>
      <c r="G69" s="126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02" t="s">
        <v>65</v>
      </c>
      <c r="C70" s="102"/>
      <c r="D70" s="102"/>
      <c r="E70" s="102"/>
      <c r="F70" s="102"/>
      <c r="G70" s="102"/>
      <c r="H70" s="23">
        <v>0.119314</v>
      </c>
      <c r="I70" s="24">
        <f t="shared" ref="I70:I77" si="4">$I$55*H70</f>
        <v>395.76968031408603</v>
      </c>
    </row>
    <row r="71" spans="1:10" ht="15" customHeight="1" x14ac:dyDescent="0.25">
      <c r="A71" s="14">
        <v>2</v>
      </c>
      <c r="B71" s="102" t="s">
        <v>66</v>
      </c>
      <c r="C71" s="102"/>
      <c r="D71" s="102"/>
      <c r="E71" s="102"/>
      <c r="F71" s="102"/>
      <c r="G71" s="102"/>
      <c r="H71" s="23">
        <v>2.0479000000000001E-2</v>
      </c>
      <c r="I71" s="24">
        <f t="shared" si="4"/>
        <v>67.929725624420996</v>
      </c>
    </row>
    <row r="72" spans="1:10" ht="15" customHeight="1" x14ac:dyDescent="0.25">
      <c r="A72" s="14">
        <v>3</v>
      </c>
      <c r="B72" s="102" t="s">
        <v>67</v>
      </c>
      <c r="C72" s="102"/>
      <c r="D72" s="102"/>
      <c r="E72" s="102"/>
      <c r="F72" s="102"/>
      <c r="G72" s="102"/>
      <c r="H72" s="23">
        <v>1.2123E-2</v>
      </c>
      <c r="I72" s="24">
        <f t="shared" si="4"/>
        <v>40.212513489176999</v>
      </c>
    </row>
    <row r="73" spans="1:10" ht="15" customHeight="1" x14ac:dyDescent="0.25">
      <c r="A73" s="14">
        <v>4</v>
      </c>
      <c r="B73" s="102" t="s">
        <v>68</v>
      </c>
      <c r="C73" s="102"/>
      <c r="D73" s="102"/>
      <c r="E73" s="102"/>
      <c r="F73" s="102"/>
      <c r="G73" s="102"/>
      <c r="H73" s="23">
        <v>1.1436E-2</v>
      </c>
      <c r="I73" s="24">
        <f t="shared" si="4"/>
        <v>37.933704880164001</v>
      </c>
    </row>
    <row r="74" spans="1:10" ht="15" customHeight="1" x14ac:dyDescent="0.25">
      <c r="A74" s="14">
        <v>5</v>
      </c>
      <c r="B74" s="102" t="s">
        <v>69</v>
      </c>
      <c r="C74" s="102"/>
      <c r="D74" s="102"/>
      <c r="E74" s="102"/>
      <c r="F74" s="102"/>
      <c r="G74" s="102"/>
      <c r="H74" s="23">
        <v>1.74E-4</v>
      </c>
      <c r="I74" s="24">
        <f t="shared" si="4"/>
        <v>0.57716549922600002</v>
      </c>
    </row>
    <row r="75" spans="1:10" ht="15" customHeight="1" x14ac:dyDescent="0.25">
      <c r="A75" s="14">
        <v>6</v>
      </c>
      <c r="B75" s="102" t="s">
        <v>70</v>
      </c>
      <c r="C75" s="102"/>
      <c r="D75" s="102"/>
      <c r="E75" s="102"/>
      <c r="F75" s="102"/>
      <c r="G75" s="102"/>
      <c r="H75" s="23">
        <v>4.4200000000000001E-4</v>
      </c>
      <c r="I75" s="24">
        <f t="shared" si="4"/>
        <v>1.4661330497580001</v>
      </c>
    </row>
    <row r="76" spans="1:10" ht="15" customHeight="1" x14ac:dyDescent="0.25">
      <c r="A76" s="14">
        <v>7</v>
      </c>
      <c r="B76" s="102" t="s">
        <v>71</v>
      </c>
      <c r="C76" s="102"/>
      <c r="D76" s="102"/>
      <c r="E76" s="102"/>
      <c r="F76" s="102"/>
      <c r="G76" s="102"/>
      <c r="H76" s="23">
        <v>1.85E-4</v>
      </c>
      <c r="I76" s="24">
        <f t="shared" si="4"/>
        <v>0.61365297331500002</v>
      </c>
    </row>
    <row r="77" spans="1:10" ht="15" customHeight="1" x14ac:dyDescent="0.25">
      <c r="A77" s="14">
        <v>8</v>
      </c>
      <c r="B77" s="102" t="s">
        <v>72</v>
      </c>
      <c r="C77" s="102"/>
      <c r="D77" s="102"/>
      <c r="E77" s="102"/>
      <c r="F77" s="102"/>
      <c r="G77" s="102"/>
      <c r="H77" s="23">
        <v>9.0789999999999996E-2</v>
      </c>
      <c r="I77" s="24">
        <f t="shared" si="4"/>
        <v>301.15434295821001</v>
      </c>
    </row>
    <row r="78" spans="1:10" s="28" customFormat="1" ht="15" customHeight="1" x14ac:dyDescent="0.25">
      <c r="A78" s="117" t="s">
        <v>73</v>
      </c>
      <c r="B78" s="117"/>
      <c r="C78" s="117"/>
      <c r="D78" s="117"/>
      <c r="E78" s="117"/>
      <c r="F78" s="117"/>
      <c r="G78" s="117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18" t="s">
        <v>75</v>
      </c>
      <c r="C79" s="118"/>
      <c r="D79" s="118"/>
      <c r="E79" s="118"/>
      <c r="F79" s="118"/>
      <c r="G79" s="118"/>
      <c r="H79" s="118"/>
      <c r="I79" s="118"/>
    </row>
    <row r="80" spans="1:10" ht="15" customHeight="1" x14ac:dyDescent="0.25">
      <c r="A80" s="29" t="s">
        <v>76</v>
      </c>
      <c r="B80" s="135" t="s">
        <v>77</v>
      </c>
      <c r="C80" s="135"/>
      <c r="D80" s="135"/>
      <c r="E80" s="135"/>
      <c r="F80" s="135"/>
      <c r="G80" s="135"/>
      <c r="H80" s="135"/>
      <c r="I80" s="135"/>
    </row>
    <row r="81" spans="1:11" ht="33.75" customHeight="1" x14ac:dyDescent="0.25">
      <c r="A81" s="22" t="s">
        <v>78</v>
      </c>
      <c r="B81" s="126" t="s">
        <v>79</v>
      </c>
      <c r="C81" s="126"/>
      <c r="D81" s="126"/>
      <c r="E81" s="126"/>
      <c r="F81" s="126"/>
      <c r="G81" s="126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02" t="s">
        <v>80</v>
      </c>
      <c r="C82" s="102"/>
      <c r="D82" s="102"/>
      <c r="E82" s="102"/>
      <c r="F82" s="102"/>
      <c r="G82" s="102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02" t="s">
        <v>81</v>
      </c>
      <c r="C83" s="102"/>
      <c r="D83" s="102"/>
      <c r="E83" s="102"/>
      <c r="F83" s="102"/>
      <c r="G83" s="102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02" t="s">
        <v>82</v>
      </c>
      <c r="C84" s="102"/>
      <c r="D84" s="102"/>
      <c r="E84" s="102"/>
      <c r="F84" s="102"/>
      <c r="G84" s="102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17" t="s">
        <v>83</v>
      </c>
      <c r="B85" s="117"/>
      <c r="C85" s="117"/>
      <c r="D85" s="117"/>
      <c r="E85" s="117"/>
      <c r="F85" s="117"/>
      <c r="G85" s="117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26" t="s">
        <v>85</v>
      </c>
      <c r="C87" s="126"/>
      <c r="D87" s="126"/>
      <c r="E87" s="126"/>
      <c r="F87" s="126"/>
      <c r="G87" s="126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02" t="s">
        <v>86</v>
      </c>
      <c r="C88" s="102"/>
      <c r="D88" s="102"/>
      <c r="E88" s="102"/>
      <c r="F88" s="102"/>
      <c r="G88" s="102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17" t="s">
        <v>87</v>
      </c>
      <c r="B89" s="117"/>
      <c r="C89" s="117"/>
      <c r="D89" s="117"/>
      <c r="E89" s="117"/>
      <c r="F89" s="117"/>
      <c r="G89" s="117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4" t="s">
        <v>207</v>
      </c>
      <c r="B91" s="134"/>
      <c r="C91" s="134"/>
      <c r="D91" s="134"/>
      <c r="E91" s="134"/>
      <c r="F91" s="134"/>
      <c r="G91" s="134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26" t="s">
        <v>89</v>
      </c>
      <c r="C93" s="126"/>
      <c r="D93" s="126"/>
      <c r="E93" s="126"/>
      <c r="F93" s="126"/>
      <c r="G93" s="126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02" t="s">
        <v>24</v>
      </c>
      <c r="C94" s="102"/>
      <c r="D94" s="102"/>
      <c r="E94" s="102"/>
      <c r="F94" s="102"/>
      <c r="G94" s="102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02" t="s">
        <v>25</v>
      </c>
      <c r="C95" s="102"/>
      <c r="D95" s="102"/>
      <c r="E95" s="102"/>
      <c r="F95" s="102"/>
      <c r="G95" s="102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02" t="s">
        <v>90</v>
      </c>
      <c r="C96" s="102"/>
      <c r="D96" s="102"/>
      <c r="E96" s="102"/>
      <c r="F96" s="102"/>
      <c r="G96" s="102"/>
      <c r="H96" s="23">
        <f>I96/$I$55</f>
        <v>1.6181881994895359E-2</v>
      </c>
      <c r="I96" s="24">
        <f>I103</f>
        <v>53.676000000000002</v>
      </c>
    </row>
    <row r="97" spans="1:10" ht="15" customHeight="1" x14ac:dyDescent="0.25">
      <c r="A97" s="14">
        <v>4</v>
      </c>
      <c r="B97" s="102" t="s">
        <v>91</v>
      </c>
      <c r="C97" s="102"/>
      <c r="D97" s="102"/>
      <c r="E97" s="102"/>
      <c r="F97" s="102"/>
      <c r="G97" s="102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02" t="s">
        <v>92</v>
      </c>
      <c r="C98" s="102"/>
      <c r="D98" s="102"/>
      <c r="E98" s="102"/>
      <c r="F98" s="102"/>
      <c r="G98" s="102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17" t="s">
        <v>93</v>
      </c>
      <c r="B99" s="117"/>
      <c r="C99" s="117"/>
      <c r="D99" s="117"/>
      <c r="E99" s="117"/>
      <c r="F99" s="117"/>
      <c r="G99" s="117"/>
      <c r="H99" s="25">
        <f>SUM(H94:H98)</f>
        <v>0.18962702058035574</v>
      </c>
      <c r="I99" s="26">
        <f>SUM(I94:I98)</f>
        <v>629.00099999999998</v>
      </c>
      <c r="J99" s="34"/>
    </row>
    <row r="100" spans="1:10" ht="5.25" customHeight="1" x14ac:dyDescent="0.25">
      <c r="A100" s="29"/>
      <c r="B100" s="133"/>
      <c r="C100" s="133"/>
      <c r="D100" s="133"/>
      <c r="E100" s="133"/>
      <c r="F100" s="133"/>
      <c r="G100" s="133"/>
      <c r="H100" s="35"/>
      <c r="I100" s="36"/>
    </row>
    <row r="101" spans="1:10" ht="15" customHeight="1" x14ac:dyDescent="0.25">
      <c r="A101" s="119" t="s">
        <v>96</v>
      </c>
      <c r="B101" s="119"/>
      <c r="C101" s="119"/>
      <c r="D101" s="119"/>
      <c r="E101" s="119"/>
      <c r="F101" s="119"/>
      <c r="G101" s="119"/>
      <c r="H101" s="119"/>
      <c r="I101" s="119"/>
    </row>
    <row r="102" spans="1:10" ht="24" customHeight="1" x14ac:dyDescent="0.25">
      <c r="A102" s="131" t="s">
        <v>97</v>
      </c>
      <c r="B102" s="131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30">
        <f>IF(I14="Não aplicável",0,I14)</f>
        <v>6</v>
      </c>
      <c r="B103" s="130"/>
      <c r="C103" s="14">
        <f>IF(I15="Não aplicável",0,I15)</f>
        <v>15</v>
      </c>
      <c r="D103" s="14">
        <v>2</v>
      </c>
      <c r="E103" s="37">
        <f>A103*C103*D103</f>
        <v>180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53.676000000000002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19" t="s">
        <v>105</v>
      </c>
      <c r="B105" s="119"/>
      <c r="C105" s="119"/>
      <c r="D105" s="119"/>
      <c r="E105" s="119"/>
      <c r="F105" s="119"/>
      <c r="G105" s="119"/>
      <c r="H105" s="119"/>
      <c r="I105" s="119"/>
    </row>
    <row r="106" spans="1:10" ht="24" customHeight="1" x14ac:dyDescent="0.25">
      <c r="A106" s="131" t="s">
        <v>97</v>
      </c>
      <c r="B106" s="131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32">
        <f>IF(I20="Não aplicável",0,I20)</f>
        <v>0</v>
      </c>
      <c r="B107" s="132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19" t="s">
        <v>107</v>
      </c>
      <c r="B109" s="119"/>
      <c r="C109" s="119"/>
      <c r="D109" s="119"/>
      <c r="E109" s="119"/>
      <c r="F109" s="119"/>
      <c r="G109" s="119"/>
      <c r="H109" s="119"/>
      <c r="I109" s="119"/>
    </row>
    <row r="110" spans="1:10" ht="23.25" customHeight="1" x14ac:dyDescent="0.25">
      <c r="A110" s="131" t="s">
        <v>97</v>
      </c>
      <c r="B110" s="131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32">
        <f>IF(I17="Não aplicável",0,I17)</f>
        <v>30</v>
      </c>
      <c r="B111" s="132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00" t="s">
        <v>108</v>
      </c>
      <c r="B113" s="100"/>
      <c r="C113" s="100"/>
      <c r="D113" s="100"/>
      <c r="E113" s="100"/>
      <c r="F113" s="100"/>
      <c r="G113" s="100"/>
      <c r="H113" s="47">
        <f>H55+H91+H99</f>
        <v>1.9775490445803561</v>
      </c>
      <c r="I113" s="48">
        <f>I55+I91+I99</f>
        <v>6559.6154112593122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01" t="s">
        <v>109</v>
      </c>
      <c r="B115" s="101"/>
      <c r="C115" s="101"/>
      <c r="D115" s="101"/>
      <c r="E115" s="101"/>
      <c r="F115" s="101"/>
      <c r="G115" s="101"/>
      <c r="H115" s="101"/>
      <c r="I115" s="101"/>
    </row>
    <row r="116" spans="1:12" ht="33.75" customHeight="1" x14ac:dyDescent="0.25">
      <c r="A116" s="22" t="s">
        <v>36</v>
      </c>
      <c r="B116" s="126" t="s">
        <v>110</v>
      </c>
      <c r="C116" s="126"/>
      <c r="D116" s="126"/>
      <c r="E116" s="126"/>
      <c r="F116" s="126"/>
      <c r="G116" s="126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02" t="s">
        <v>111</v>
      </c>
      <c r="C117" s="102"/>
      <c r="D117" s="102"/>
      <c r="E117" s="102"/>
      <c r="F117" s="102"/>
      <c r="G117" s="102"/>
      <c r="H117" s="23">
        <f t="shared" ref="H117:H122" si="5">I117/$I$128</f>
        <v>0</v>
      </c>
      <c r="I117" s="24">
        <v>0</v>
      </c>
    </row>
    <row r="118" spans="1:12" ht="15" customHeight="1" x14ac:dyDescent="0.25">
      <c r="A118" s="14">
        <v>2</v>
      </c>
      <c r="B118" s="129" t="s">
        <v>112</v>
      </c>
      <c r="C118" s="129"/>
      <c r="D118" s="129"/>
      <c r="E118" s="129"/>
      <c r="F118" s="129"/>
      <c r="G118" s="129"/>
      <c r="H118" s="23">
        <f t="shared" si="5"/>
        <v>0.1</v>
      </c>
      <c r="I118" s="24">
        <f>IF(F126=10%,G126,0)</f>
        <v>650.59394112593134</v>
      </c>
    </row>
    <row r="119" spans="1:12" ht="15" customHeight="1" x14ac:dyDescent="0.25">
      <c r="A119" s="14">
        <v>3</v>
      </c>
      <c r="B119" s="102" t="s">
        <v>113</v>
      </c>
      <c r="C119" s="102"/>
      <c r="D119" s="102"/>
      <c r="E119" s="102"/>
      <c r="F119" s="102"/>
      <c r="G119" s="102"/>
      <c r="H119" s="23">
        <f t="shared" si="5"/>
        <v>0</v>
      </c>
      <c r="I119" s="24">
        <v>0</v>
      </c>
    </row>
    <row r="120" spans="1:12" ht="15" customHeight="1" x14ac:dyDescent="0.25">
      <c r="A120" s="14">
        <v>4</v>
      </c>
      <c r="B120" s="129" t="s">
        <v>114</v>
      </c>
      <c r="C120" s="129"/>
      <c r="D120" s="129"/>
      <c r="E120" s="129"/>
      <c r="F120" s="129"/>
      <c r="G120" s="129"/>
      <c r="H120" s="23">
        <f t="shared" si="5"/>
        <v>0</v>
      </c>
      <c r="I120" s="24">
        <f>IF(F126=20%,G126,0)</f>
        <v>0</v>
      </c>
    </row>
    <row r="121" spans="1:12" ht="15" customHeight="1" x14ac:dyDescent="0.25">
      <c r="A121" s="14">
        <v>5</v>
      </c>
      <c r="B121" s="102" t="s">
        <v>115</v>
      </c>
      <c r="C121" s="102"/>
      <c r="D121" s="102"/>
      <c r="E121" s="102"/>
      <c r="F121" s="102"/>
      <c r="G121" s="102"/>
      <c r="H121" s="23">
        <f t="shared" si="5"/>
        <v>0</v>
      </c>
      <c r="I121" s="24">
        <v>0</v>
      </c>
    </row>
    <row r="122" spans="1:12" ht="15" customHeight="1" x14ac:dyDescent="0.25">
      <c r="A122" s="14">
        <v>6</v>
      </c>
      <c r="B122" s="102" t="s">
        <v>116</v>
      </c>
      <c r="C122" s="102"/>
      <c r="D122" s="102"/>
      <c r="E122" s="102"/>
      <c r="F122" s="102"/>
      <c r="G122" s="102"/>
      <c r="H122" s="23">
        <f t="shared" si="5"/>
        <v>0</v>
      </c>
      <c r="I122" s="24">
        <v>0</v>
      </c>
    </row>
    <row r="123" spans="1:12" ht="15" customHeight="1" x14ac:dyDescent="0.25">
      <c r="A123" s="117" t="s">
        <v>117</v>
      </c>
      <c r="B123" s="117"/>
      <c r="C123" s="117"/>
      <c r="D123" s="117"/>
      <c r="E123" s="117"/>
      <c r="F123" s="117"/>
      <c r="G123" s="117"/>
      <c r="H123" s="25">
        <f>H117+H118+H119+H120+H121+H122</f>
        <v>0.1</v>
      </c>
      <c r="I123" s="54">
        <f>SUM(I117:I122)</f>
        <v>650.59394112593134</v>
      </c>
      <c r="J123" s="34"/>
    </row>
    <row r="124" spans="1:12" ht="30" customHeight="1" x14ac:dyDescent="0.25">
      <c r="B124" s="118" t="s">
        <v>118</v>
      </c>
      <c r="C124" s="118"/>
      <c r="D124" s="118"/>
      <c r="E124" s="118"/>
      <c r="F124" s="118"/>
      <c r="G124" s="118"/>
      <c r="H124" s="118"/>
      <c r="I124" s="118"/>
    </row>
    <row r="125" spans="1:12" ht="5.25" customHeight="1" x14ac:dyDescent="0.25"/>
    <row r="126" spans="1:12" ht="48.75" customHeight="1" x14ac:dyDescent="0.25">
      <c r="A126" s="127" t="s">
        <v>119</v>
      </c>
      <c r="B126" s="127"/>
      <c r="C126" s="127"/>
      <c r="D126" s="127"/>
      <c r="E126" s="127"/>
      <c r="F126" s="55">
        <f>I29</f>
        <v>0.1</v>
      </c>
      <c r="G126" s="56">
        <f>I128*F126</f>
        <v>650.59394112593134</v>
      </c>
      <c r="H126" s="57" t="s">
        <v>120</v>
      </c>
      <c r="I126" s="58">
        <f>I96</f>
        <v>53.676000000000002</v>
      </c>
    </row>
    <row r="127" spans="1:12" s="61" customFormat="1" ht="16.5" customHeight="1" x14ac:dyDescent="0.25">
      <c r="A127" s="124" t="s">
        <v>121</v>
      </c>
      <c r="B127" s="124"/>
      <c r="C127" s="57" t="s">
        <v>122</v>
      </c>
      <c r="D127" s="57" t="s">
        <v>123</v>
      </c>
      <c r="E127" s="57" t="s">
        <v>124</v>
      </c>
      <c r="F127" s="57" t="s">
        <v>125</v>
      </c>
      <c r="G127" s="57" t="s">
        <v>126</v>
      </c>
      <c r="H127" s="57" t="s">
        <v>127</v>
      </c>
      <c r="I127" s="59" t="s">
        <v>128</v>
      </c>
      <c r="J127" s="60"/>
    </row>
    <row r="128" spans="1:12" ht="16.5" customHeight="1" x14ac:dyDescent="0.25">
      <c r="A128" s="125">
        <f>I55</f>
        <v>3317.043099</v>
      </c>
      <c r="B128" s="125"/>
      <c r="C128" s="62">
        <f>I66</f>
        <v>1220.6718604319997</v>
      </c>
      <c r="D128" s="62">
        <f>I78</f>
        <v>845.65691878835707</v>
      </c>
      <c r="E128" s="62">
        <f>I85</f>
        <v>236.04078692484001</v>
      </c>
      <c r="F128" s="62">
        <f>I89</f>
        <v>311.20174611411545</v>
      </c>
      <c r="G128" s="62">
        <f>I99</f>
        <v>629.00099999999998</v>
      </c>
      <c r="H128" s="62">
        <f>A128+C128+D128+E128+F128+G128</f>
        <v>6559.6154112593131</v>
      </c>
      <c r="I128" s="62">
        <f>H128-I126</f>
        <v>6505.9394112593127</v>
      </c>
      <c r="J128" s="34"/>
    </row>
    <row r="129" spans="1:12" ht="4.5" customHeight="1" x14ac:dyDescent="0.25">
      <c r="A129" s="29"/>
      <c r="B129" s="128"/>
      <c r="C129" s="128"/>
      <c r="D129" s="128"/>
      <c r="E129" s="128"/>
      <c r="F129" s="128"/>
      <c r="G129" s="128"/>
      <c r="H129" s="128"/>
      <c r="I129" s="128"/>
    </row>
    <row r="130" spans="1:12" ht="33.75" customHeight="1" x14ac:dyDescent="0.25">
      <c r="A130" s="22" t="s">
        <v>50</v>
      </c>
      <c r="B130" s="126" t="s">
        <v>129</v>
      </c>
      <c r="C130" s="126"/>
      <c r="D130" s="126"/>
      <c r="E130" s="126"/>
      <c r="F130" s="126"/>
      <c r="G130" s="126"/>
      <c r="H130" s="22" t="s">
        <v>38</v>
      </c>
      <c r="I130" s="22" t="s">
        <v>39</v>
      </c>
    </row>
    <row r="131" spans="1:12" ht="15" customHeight="1" x14ac:dyDescent="0.25">
      <c r="A131" s="14">
        <v>1</v>
      </c>
      <c r="B131" s="102" t="s">
        <v>130</v>
      </c>
      <c r="C131" s="102"/>
      <c r="D131" s="102"/>
      <c r="E131" s="102"/>
      <c r="F131" s="102"/>
      <c r="G131" s="102"/>
      <c r="H131" s="23">
        <f>I131/$I$141</f>
        <v>1.5370570440133203E-2</v>
      </c>
      <c r="I131" s="24">
        <v>100</v>
      </c>
    </row>
    <row r="132" spans="1:12" ht="15" customHeight="1" x14ac:dyDescent="0.25">
      <c r="A132" s="14">
        <v>2</v>
      </c>
      <c r="B132" s="102" t="s">
        <v>131</v>
      </c>
      <c r="C132" s="102"/>
      <c r="D132" s="102"/>
      <c r="E132" s="102"/>
      <c r="F132" s="102"/>
      <c r="G132" s="102"/>
      <c r="H132" s="23">
        <f>I132/$I$141</f>
        <v>7.6852852200666013E-3</v>
      </c>
      <c r="I132" s="24">
        <v>50</v>
      </c>
    </row>
    <row r="133" spans="1:12" ht="33" customHeight="1" x14ac:dyDescent="0.25">
      <c r="A133" s="117" t="s">
        <v>198</v>
      </c>
      <c r="B133" s="117"/>
      <c r="C133" s="117"/>
      <c r="D133" s="117"/>
      <c r="E133" s="117"/>
      <c r="F133" s="117"/>
      <c r="G133" s="117"/>
      <c r="H133" s="25">
        <f>H131+H132</f>
        <v>2.3055855660199805E-2</v>
      </c>
      <c r="I133" s="26">
        <f>SUM(I131:I132)</f>
        <v>150</v>
      </c>
    </row>
    <row r="134" spans="1:12" ht="4.5" customHeight="1" x14ac:dyDescent="0.25"/>
    <row r="135" spans="1:12" ht="33.75" customHeight="1" x14ac:dyDescent="0.25">
      <c r="A135" s="22" t="s">
        <v>63</v>
      </c>
      <c r="B135" s="126" t="s">
        <v>132</v>
      </c>
      <c r="C135" s="126"/>
      <c r="D135" s="126"/>
      <c r="E135" s="126"/>
      <c r="F135" s="126"/>
      <c r="G135" s="126"/>
      <c r="H135" s="22" t="s">
        <v>38</v>
      </c>
      <c r="I135" s="22" t="s">
        <v>39</v>
      </c>
    </row>
    <row r="136" spans="1:12" ht="15" customHeight="1" x14ac:dyDescent="0.25">
      <c r="A136" s="14">
        <v>1</v>
      </c>
      <c r="B136" s="102" t="s">
        <v>132</v>
      </c>
      <c r="C136" s="102"/>
      <c r="D136" s="102"/>
      <c r="E136" s="102"/>
      <c r="F136" s="102"/>
      <c r="G136" s="102"/>
      <c r="H136" s="23">
        <f>I136/I141</f>
        <v>0.1569441443398002</v>
      </c>
      <c r="I136" s="24">
        <f>G139-I133</f>
        <v>1021.0690940266763</v>
      </c>
    </row>
    <row r="137" spans="1:12" ht="34.15" customHeight="1" x14ac:dyDescent="0.25">
      <c r="A137" s="117" t="s">
        <v>197</v>
      </c>
      <c r="B137" s="117"/>
      <c r="C137" s="117"/>
      <c r="D137" s="117"/>
      <c r="E137" s="117"/>
      <c r="F137" s="117"/>
      <c r="G137" s="117"/>
      <c r="H137" s="25">
        <f>H136</f>
        <v>0.1569441443398002</v>
      </c>
      <c r="I137" s="26">
        <f>I136</f>
        <v>1021.0690940266763</v>
      </c>
      <c r="J137" s="34"/>
      <c r="K137" s="34"/>
      <c r="L137" s="2"/>
    </row>
    <row r="138" spans="1:12" ht="4.5" customHeight="1" x14ac:dyDescent="0.25">
      <c r="A138" s="28"/>
      <c r="B138" s="28"/>
      <c r="C138" s="28"/>
      <c r="D138" s="28"/>
      <c r="E138" s="28"/>
      <c r="F138" s="28"/>
      <c r="G138" s="28"/>
      <c r="H138" s="35"/>
      <c r="I138" s="36"/>
    </row>
    <row r="139" spans="1:12" ht="39" customHeight="1" x14ac:dyDescent="0.25">
      <c r="A139" s="123" t="s">
        <v>133</v>
      </c>
      <c r="B139" s="123"/>
      <c r="C139" s="123"/>
      <c r="D139" s="123"/>
      <c r="E139" s="123"/>
      <c r="F139" s="55">
        <v>0.18</v>
      </c>
      <c r="G139" s="56">
        <f>I141*F139</f>
        <v>1171.0690940266763</v>
      </c>
      <c r="H139" s="57" t="s">
        <v>120</v>
      </c>
      <c r="I139" s="58">
        <f>I96</f>
        <v>53.676000000000002</v>
      </c>
      <c r="L139" s="2"/>
    </row>
    <row r="140" spans="1:12" s="61" customFormat="1" ht="16.5" customHeight="1" x14ac:dyDescent="0.25">
      <c r="A140" s="124" t="s">
        <v>121</v>
      </c>
      <c r="B140" s="124"/>
      <c r="C140" s="57" t="s">
        <v>122</v>
      </c>
      <c r="D140" s="57" t="s">
        <v>123</v>
      </c>
      <c r="E140" s="57" t="s">
        <v>124</v>
      </c>
      <c r="F140" s="57" t="s">
        <v>125</v>
      </c>
      <c r="G140" s="57" t="s">
        <v>126</v>
      </c>
      <c r="H140" s="57" t="s">
        <v>127</v>
      </c>
      <c r="I140" s="59" t="s">
        <v>128</v>
      </c>
      <c r="J140" s="60"/>
      <c r="L140" s="60"/>
    </row>
    <row r="141" spans="1:12" ht="16.5" customHeight="1" x14ac:dyDescent="0.25">
      <c r="A141" s="125">
        <f>I55</f>
        <v>3317.043099</v>
      </c>
      <c r="B141" s="125"/>
      <c r="C141" s="62">
        <f>I66</f>
        <v>1220.6718604319997</v>
      </c>
      <c r="D141" s="62">
        <f>I78</f>
        <v>845.65691878835707</v>
      </c>
      <c r="E141" s="62">
        <f>I85</f>
        <v>236.04078692484001</v>
      </c>
      <c r="F141" s="62">
        <f>I89</f>
        <v>311.20174611411545</v>
      </c>
      <c r="G141" s="62">
        <f>I99</f>
        <v>629.00099999999998</v>
      </c>
      <c r="H141" s="62">
        <f>A141+C141+D141+E141+F141+G141</f>
        <v>6559.6154112593131</v>
      </c>
      <c r="I141" s="62">
        <f>H141-I139</f>
        <v>6505.9394112593127</v>
      </c>
      <c r="J141" s="34"/>
      <c r="L141" s="2"/>
    </row>
    <row r="142" spans="1:12" ht="4.5" customHeight="1" x14ac:dyDescent="0.25"/>
    <row r="143" spans="1:12" ht="12" customHeight="1" x14ac:dyDescent="0.25">
      <c r="A143" s="100" t="s">
        <v>134</v>
      </c>
      <c r="B143" s="100"/>
      <c r="C143" s="100"/>
      <c r="D143" s="100"/>
      <c r="E143" s="100"/>
      <c r="F143" s="100"/>
      <c r="G143" s="100"/>
      <c r="H143" s="47">
        <f>H123+H133+H137</f>
        <v>0.28000000000000003</v>
      </c>
      <c r="I143" s="48">
        <f>I123+I133+I137</f>
        <v>1821.6630351526078</v>
      </c>
    </row>
    <row r="144" spans="1:12" ht="4.5" customHeight="1" x14ac:dyDescent="0.25"/>
    <row r="145" spans="1:10" ht="11.25" customHeight="1" x14ac:dyDescent="0.25">
      <c r="A145" s="101" t="s">
        <v>135</v>
      </c>
      <c r="B145" s="101"/>
      <c r="C145" s="101"/>
      <c r="D145" s="101"/>
      <c r="E145" s="101"/>
      <c r="F145" s="101"/>
      <c r="G145" s="101"/>
      <c r="H145" s="101"/>
      <c r="I145" s="101"/>
    </row>
    <row r="146" spans="1:10" ht="33.75" customHeight="1" x14ac:dyDescent="0.25">
      <c r="A146" s="22" t="s">
        <v>36</v>
      </c>
      <c r="B146" s="126" t="s">
        <v>136</v>
      </c>
      <c r="C146" s="126"/>
      <c r="D146" s="126"/>
      <c r="E146" s="126"/>
      <c r="F146" s="126"/>
      <c r="G146" s="126"/>
      <c r="H146" s="22" t="s">
        <v>38</v>
      </c>
      <c r="I146" s="22" t="s">
        <v>39</v>
      </c>
    </row>
    <row r="147" spans="1:10" ht="15" customHeight="1" x14ac:dyDescent="0.25">
      <c r="A147" s="14">
        <v>1</v>
      </c>
      <c r="B147" s="102" t="s">
        <v>137</v>
      </c>
      <c r="C147" s="102"/>
      <c r="D147" s="102"/>
      <c r="E147" s="102"/>
      <c r="F147" s="102"/>
      <c r="G147" s="102"/>
      <c r="H147" s="23">
        <f>I147/$I$113</f>
        <v>8.8967405568538011E-3</v>
      </c>
      <c r="I147" s="24">
        <f>($D$157/$E$159)*H157</f>
        <v>58.359196466713946</v>
      </c>
    </row>
    <row r="148" spans="1:10" ht="15" customHeight="1" x14ac:dyDescent="0.25">
      <c r="A148" s="14">
        <v>2</v>
      </c>
      <c r="B148" s="102" t="s">
        <v>138</v>
      </c>
      <c r="C148" s="102"/>
      <c r="D148" s="102"/>
      <c r="E148" s="102"/>
      <c r="F148" s="102"/>
      <c r="G148" s="102"/>
      <c r="H148" s="23">
        <f>I148/$I$113</f>
        <v>4.1061879493171388E-2</v>
      </c>
      <c r="I148" s="24">
        <f>($D$157/$E$159)*H158</f>
        <v>269.35013753867975</v>
      </c>
    </row>
    <row r="149" spans="1:10" ht="15" customHeight="1" x14ac:dyDescent="0.25">
      <c r="A149" s="14">
        <v>3</v>
      </c>
      <c r="B149" s="102" t="s">
        <v>14</v>
      </c>
      <c r="C149" s="102"/>
      <c r="D149" s="102"/>
      <c r="E149" s="102"/>
      <c r="F149" s="102"/>
      <c r="G149" s="102"/>
      <c r="H149" s="23">
        <f>I149/$I$113</f>
        <v>4.1061879493171388E-2</v>
      </c>
      <c r="I149" s="24">
        <f>($D$157/$E$159)*H159</f>
        <v>269.35013753867975</v>
      </c>
    </row>
    <row r="150" spans="1:10" ht="15" customHeight="1" x14ac:dyDescent="0.25">
      <c r="A150" s="14">
        <v>4</v>
      </c>
      <c r="B150" s="102" t="s">
        <v>139</v>
      </c>
      <c r="C150" s="102"/>
      <c r="D150" s="102"/>
      <c r="E150" s="102"/>
      <c r="F150" s="102"/>
      <c r="G150" s="102"/>
      <c r="H150" s="23">
        <f>I150/$I$113</f>
        <v>0</v>
      </c>
      <c r="I150" s="24">
        <f>($D$157/$E$159)*H160</f>
        <v>0</v>
      </c>
    </row>
    <row r="151" spans="1:10" ht="15" customHeight="1" x14ac:dyDescent="0.25">
      <c r="A151" s="14">
        <v>5</v>
      </c>
      <c r="B151" s="102" t="s">
        <v>140</v>
      </c>
      <c r="C151" s="102"/>
      <c r="D151" s="102"/>
      <c r="E151" s="102"/>
      <c r="F151" s="102"/>
      <c r="G151" s="102"/>
      <c r="H151" s="23">
        <f>I151/$I$113</f>
        <v>0</v>
      </c>
      <c r="I151" s="24">
        <f>($D$157/$E$159)*H161</f>
        <v>0</v>
      </c>
    </row>
    <row r="152" spans="1:10" ht="15" customHeight="1" x14ac:dyDescent="0.25">
      <c r="A152" s="117" t="s">
        <v>141</v>
      </c>
      <c r="B152" s="117"/>
      <c r="C152" s="117"/>
      <c r="D152" s="117"/>
      <c r="E152" s="117"/>
      <c r="F152" s="117"/>
      <c r="G152" s="117"/>
      <c r="H152" s="25">
        <f>H147+H148+H149+H150+H151</f>
        <v>9.1020499543196576E-2</v>
      </c>
      <c r="I152" s="26">
        <f>SUM(I147:I151)</f>
        <v>597.0594715440734</v>
      </c>
    </row>
    <row r="153" spans="1:10" ht="11.25" customHeight="1" x14ac:dyDescent="0.25">
      <c r="A153" s="29" t="s">
        <v>142</v>
      </c>
      <c r="B153" s="118" t="s">
        <v>143</v>
      </c>
      <c r="C153" s="118"/>
      <c r="D153" s="118"/>
      <c r="E153" s="118"/>
      <c r="F153" s="118"/>
      <c r="G153" s="118"/>
      <c r="H153" s="118"/>
      <c r="I153" s="118"/>
    </row>
    <row r="154" spans="1:10" ht="20.25" customHeight="1" x14ac:dyDescent="0.25">
      <c r="A154" s="29" t="s">
        <v>144</v>
      </c>
      <c r="B154" s="111" t="s">
        <v>145</v>
      </c>
      <c r="C154" s="111"/>
      <c r="D154" s="111"/>
      <c r="E154" s="111"/>
      <c r="F154" s="111"/>
      <c r="G154" s="111"/>
      <c r="H154" s="111"/>
      <c r="I154" s="111"/>
    </row>
    <row r="155" spans="1:10" ht="13.5" customHeight="1" x14ac:dyDescent="0.25">
      <c r="A155" s="119" t="s">
        <v>146</v>
      </c>
      <c r="B155" s="119"/>
      <c r="C155" s="119"/>
      <c r="D155" s="119"/>
      <c r="E155" s="119"/>
      <c r="F155" s="119"/>
      <c r="G155" s="119"/>
      <c r="H155" s="119"/>
      <c r="I155" s="119"/>
    </row>
    <row r="156" spans="1:10" ht="13.5" customHeight="1" x14ac:dyDescent="0.25">
      <c r="A156" s="120" t="s">
        <v>147</v>
      </c>
      <c r="B156" s="120"/>
      <c r="C156" s="3" t="s">
        <v>148</v>
      </c>
      <c r="D156" s="121" t="s">
        <v>149</v>
      </c>
      <c r="E156" s="121"/>
      <c r="F156" s="3" t="s">
        <v>150</v>
      </c>
      <c r="G156" s="3" t="s">
        <v>151</v>
      </c>
      <c r="H156" s="122" t="s">
        <v>152</v>
      </c>
      <c r="I156" s="122"/>
    </row>
    <row r="157" spans="1:10" ht="13.5" customHeight="1" x14ac:dyDescent="0.25">
      <c r="A157" s="114">
        <f>I113</f>
        <v>6559.6154112593122</v>
      </c>
      <c r="B157" s="114"/>
      <c r="C157" s="24">
        <f>I143</f>
        <v>1821.6630351526078</v>
      </c>
      <c r="D157" s="115">
        <f>A157+C157</f>
        <v>8381.2784464119195</v>
      </c>
      <c r="E157" s="115"/>
      <c r="F157" s="14" t="s">
        <v>137</v>
      </c>
      <c r="G157" s="43">
        <v>1.6500000000000001E-2</v>
      </c>
      <c r="H157" s="108">
        <v>6.4999999999999997E-3</v>
      </c>
      <c r="I157" s="108"/>
      <c r="J157" s="34"/>
    </row>
    <row r="158" spans="1:10" ht="13.5" customHeight="1" x14ac:dyDescent="0.25">
      <c r="A158" s="158" t="s">
        <v>153</v>
      </c>
      <c r="B158" s="158"/>
      <c r="C158" s="14">
        <v>1</v>
      </c>
      <c r="D158" s="63">
        <f>G162/1</f>
        <v>0.1225</v>
      </c>
      <c r="E158" s="64">
        <f>C158-D158</f>
        <v>0.87749999999999995</v>
      </c>
      <c r="F158" s="14" t="s">
        <v>138</v>
      </c>
      <c r="G158" s="43">
        <v>7.5999999999999998E-2</v>
      </c>
      <c r="H158" s="108">
        <v>0.03</v>
      </c>
      <c r="I158" s="108"/>
    </row>
    <row r="159" spans="1:10" ht="13.5" customHeight="1" x14ac:dyDescent="0.25">
      <c r="A159" s="116" t="s">
        <v>154</v>
      </c>
      <c r="B159" s="116"/>
      <c r="C159" s="14">
        <v>1</v>
      </c>
      <c r="D159" s="63">
        <f>H162</f>
        <v>6.6500000000000004E-2</v>
      </c>
      <c r="E159" s="65">
        <f>C159-D159</f>
        <v>0.9335</v>
      </c>
      <c r="F159" s="14" t="s">
        <v>14</v>
      </c>
      <c r="G159" s="43">
        <f>I11</f>
        <v>0.03</v>
      </c>
      <c r="H159" s="108">
        <f>I11</f>
        <v>0.03</v>
      </c>
      <c r="I159" s="108"/>
    </row>
    <row r="160" spans="1:10" ht="13.5" customHeight="1" x14ac:dyDescent="0.25">
      <c r="A160" s="116" t="s">
        <v>155</v>
      </c>
      <c r="B160" s="116"/>
      <c r="C160" s="14">
        <v>1</v>
      </c>
      <c r="D160" s="66">
        <v>0.09</v>
      </c>
      <c r="E160" s="67">
        <f>C160-D160</f>
        <v>0.91</v>
      </c>
      <c r="F160" s="14" t="s">
        <v>156</v>
      </c>
      <c r="G160" s="43">
        <v>0</v>
      </c>
      <c r="H160" s="108">
        <v>0</v>
      </c>
      <c r="I160" s="108"/>
    </row>
    <row r="161" spans="1:10" ht="13.5" customHeight="1" thickBot="1" x14ac:dyDescent="0.3">
      <c r="A161" s="156" t="s">
        <v>157</v>
      </c>
      <c r="B161" s="156" t="s">
        <v>158</v>
      </c>
      <c r="C161" s="156"/>
      <c r="D161" s="156"/>
      <c r="E161" s="156"/>
      <c r="F161" s="12" t="s">
        <v>159</v>
      </c>
      <c r="G161" s="43">
        <v>0</v>
      </c>
      <c r="H161" s="108">
        <v>0</v>
      </c>
      <c r="I161" s="108"/>
    </row>
    <row r="162" spans="1:10" ht="18" customHeight="1" thickBot="1" x14ac:dyDescent="0.3">
      <c r="A162" s="156"/>
      <c r="B162" s="156"/>
      <c r="C162" s="156"/>
      <c r="D162" s="156"/>
      <c r="E162" s="156"/>
      <c r="F162" s="3" t="s">
        <v>160</v>
      </c>
      <c r="G162" s="68">
        <f>SUM(G157:G161)</f>
        <v>0.1225</v>
      </c>
      <c r="H162" s="109">
        <f>SUM(H157:I161)</f>
        <v>6.6500000000000004E-2</v>
      </c>
      <c r="I162" s="109"/>
    </row>
    <row r="163" spans="1:10" ht="59.25" customHeight="1" thickBot="1" x14ac:dyDescent="0.3">
      <c r="A163" s="157" t="s">
        <v>161</v>
      </c>
      <c r="B163" s="157"/>
      <c r="C163" s="157"/>
      <c r="D163" s="157"/>
      <c r="E163" s="157"/>
      <c r="F163" s="157"/>
      <c r="G163" s="157"/>
      <c r="H163" s="157"/>
      <c r="I163" s="157"/>
    </row>
    <row r="164" spans="1:10" ht="13.5" customHeight="1" x14ac:dyDescent="0.25">
      <c r="A164" s="29" t="s">
        <v>162</v>
      </c>
      <c r="B164" s="111" t="s">
        <v>163</v>
      </c>
      <c r="C164" s="111"/>
      <c r="D164" s="111"/>
      <c r="E164" s="111"/>
      <c r="F164" s="111"/>
      <c r="G164" s="111"/>
      <c r="H164" s="111"/>
      <c r="I164" s="111"/>
    </row>
    <row r="165" spans="1:10" ht="4.5" customHeight="1" x14ac:dyDescent="0.25">
      <c r="A165" s="69"/>
      <c r="B165" s="112"/>
      <c r="C165" s="112"/>
      <c r="D165" s="112"/>
      <c r="E165" s="112"/>
      <c r="F165" s="112"/>
      <c r="G165" s="112"/>
      <c r="H165" s="112"/>
      <c r="I165" s="112"/>
    </row>
    <row r="166" spans="1:10" ht="12" customHeight="1" x14ac:dyDescent="0.25">
      <c r="A166" s="100" t="s">
        <v>164</v>
      </c>
      <c r="B166" s="100"/>
      <c r="C166" s="100"/>
      <c r="D166" s="100"/>
      <c r="E166" s="100"/>
      <c r="F166" s="100"/>
      <c r="G166" s="100"/>
      <c r="H166" s="47">
        <f>H152</f>
        <v>9.1020499543196576E-2</v>
      </c>
      <c r="I166" s="48">
        <f>I152</f>
        <v>597.0594715440734</v>
      </c>
    </row>
    <row r="167" spans="1:10" ht="4.5" customHeight="1" x14ac:dyDescent="0.25"/>
    <row r="168" spans="1:10" ht="11.25" customHeight="1" x14ac:dyDescent="0.25">
      <c r="A168" s="113" t="s">
        <v>165</v>
      </c>
      <c r="B168" s="113"/>
      <c r="C168" s="113"/>
      <c r="D168" s="113"/>
      <c r="E168" s="113"/>
      <c r="F168" s="113"/>
      <c r="G168" s="113"/>
      <c r="H168" s="113"/>
      <c r="I168" s="113"/>
    </row>
    <row r="169" spans="1:10" ht="11.25" customHeight="1" x14ac:dyDescent="0.25">
      <c r="A169" s="101" t="s">
        <v>35</v>
      </c>
      <c r="B169" s="101"/>
      <c r="C169" s="101"/>
      <c r="D169" s="101"/>
      <c r="E169" s="101"/>
      <c r="F169" s="101"/>
      <c r="G169" s="101"/>
      <c r="H169" s="101"/>
      <c r="I169" s="101"/>
    </row>
    <row r="170" spans="1:10" ht="15" customHeight="1" x14ac:dyDescent="0.25">
      <c r="A170" s="14">
        <v>1</v>
      </c>
      <c r="B170" s="102" t="s">
        <v>166</v>
      </c>
      <c r="C170" s="102"/>
      <c r="D170" s="102"/>
      <c r="E170" s="102"/>
      <c r="F170" s="102"/>
      <c r="G170" s="102"/>
      <c r="H170" s="23">
        <f>I170/$G$191</f>
        <v>0.36944957177053522</v>
      </c>
      <c r="I170" s="70">
        <f>I55</f>
        <v>3317.043099</v>
      </c>
    </row>
    <row r="171" spans="1:10" ht="15" customHeight="1" x14ac:dyDescent="0.25">
      <c r="A171" s="14">
        <v>2</v>
      </c>
      <c r="B171" s="102" t="s">
        <v>167</v>
      </c>
      <c r="C171" s="102"/>
      <c r="D171" s="102"/>
      <c r="E171" s="102"/>
      <c r="F171" s="102"/>
      <c r="G171" s="102"/>
      <c r="H171" s="23">
        <f t="shared" ref="H171:H172" si="6">I171/$G$191</f>
        <v>0.29109745435537338</v>
      </c>
      <c r="I171" s="70">
        <f>I66+I78+I85+I89</f>
        <v>2613.5713122593124</v>
      </c>
    </row>
    <row r="172" spans="1:10" ht="15" customHeight="1" x14ac:dyDescent="0.25">
      <c r="A172" s="14">
        <v>3</v>
      </c>
      <c r="B172" s="102" t="s">
        <v>168</v>
      </c>
      <c r="C172" s="102"/>
      <c r="D172" s="102"/>
      <c r="E172" s="102"/>
      <c r="F172" s="102"/>
      <c r="G172" s="102"/>
      <c r="H172" s="23">
        <f t="shared" si="6"/>
        <v>7.005762154953489E-2</v>
      </c>
      <c r="I172" s="70">
        <f>I99</f>
        <v>629.00099999999998</v>
      </c>
    </row>
    <row r="173" spans="1:10" s="28" customFormat="1" ht="15" customHeight="1" x14ac:dyDescent="0.25">
      <c r="A173" s="100" t="s">
        <v>169</v>
      </c>
      <c r="B173" s="100"/>
      <c r="C173" s="100"/>
      <c r="D173" s="100"/>
      <c r="E173" s="100"/>
      <c r="F173" s="100"/>
      <c r="G173" s="100"/>
      <c r="H173" s="47">
        <f>H170+H171+H172</f>
        <v>0.73060464767544342</v>
      </c>
      <c r="I173" s="48">
        <f>SUM(I170:I172)</f>
        <v>6559.6154112593122</v>
      </c>
      <c r="J173" s="35"/>
    </row>
    <row r="174" spans="1:10" ht="4.5" customHeight="1" x14ac:dyDescent="0.25"/>
    <row r="175" spans="1:10" ht="11.25" customHeight="1" x14ac:dyDescent="0.25">
      <c r="A175" s="101" t="s">
        <v>109</v>
      </c>
      <c r="B175" s="101"/>
      <c r="C175" s="101"/>
      <c r="D175" s="101"/>
      <c r="E175" s="101"/>
      <c r="F175" s="101"/>
      <c r="G175" s="101"/>
      <c r="H175" s="101"/>
      <c r="I175" s="101"/>
    </row>
    <row r="176" spans="1:10" ht="15" customHeight="1" x14ac:dyDescent="0.25">
      <c r="A176" s="14">
        <v>1</v>
      </c>
      <c r="B176" s="102" t="s">
        <v>170</v>
      </c>
      <c r="C176" s="102"/>
      <c r="D176" s="102"/>
      <c r="E176" s="102"/>
      <c r="F176" s="102"/>
      <c r="G176" s="102"/>
      <c r="H176" s="23">
        <f t="shared" ref="H176:H178" si="7">I176/$G$191</f>
        <v>7.2462625830198815E-2</v>
      </c>
      <c r="I176" s="24">
        <f>I123</f>
        <v>650.59394112593134</v>
      </c>
    </row>
    <row r="177" spans="1:11" ht="15" customHeight="1" x14ac:dyDescent="0.25">
      <c r="A177" s="14">
        <v>2</v>
      </c>
      <c r="B177" s="102" t="s">
        <v>171</v>
      </c>
      <c r="C177" s="102"/>
      <c r="D177" s="102"/>
      <c r="E177" s="102"/>
      <c r="F177" s="102"/>
      <c r="G177" s="102"/>
      <c r="H177" s="23">
        <f t="shared" si="7"/>
        <v>1.6706878419001297E-2</v>
      </c>
      <c r="I177" s="24">
        <f>I133</f>
        <v>150</v>
      </c>
    </row>
    <row r="178" spans="1:11" ht="15" customHeight="1" x14ac:dyDescent="0.25">
      <c r="A178" s="14">
        <v>3</v>
      </c>
      <c r="B178" s="102" t="s">
        <v>172</v>
      </c>
      <c r="C178" s="102"/>
      <c r="D178" s="102"/>
      <c r="E178" s="102"/>
      <c r="F178" s="102"/>
      <c r="G178" s="102"/>
      <c r="H178" s="23">
        <f t="shared" si="7"/>
        <v>0.11372584807535656</v>
      </c>
      <c r="I178" s="24">
        <f>I137</f>
        <v>1021.0690940266763</v>
      </c>
    </row>
    <row r="179" spans="1:11" ht="15" customHeight="1" x14ac:dyDescent="0.25">
      <c r="A179" s="100" t="s">
        <v>173</v>
      </c>
      <c r="B179" s="100"/>
      <c r="C179" s="100"/>
      <c r="D179" s="100"/>
      <c r="E179" s="100"/>
      <c r="F179" s="100"/>
      <c r="G179" s="100"/>
      <c r="H179" s="47">
        <f>H176+H177+H178</f>
        <v>0.20289535232455669</v>
      </c>
      <c r="I179" s="48">
        <f>I176+I177+I178</f>
        <v>1821.6630351526078</v>
      </c>
    </row>
    <row r="180" spans="1:11" ht="4.5" customHeight="1" x14ac:dyDescent="0.25"/>
    <row r="181" spans="1:11" ht="11.25" customHeight="1" x14ac:dyDescent="0.25">
      <c r="A181" s="101" t="s">
        <v>135</v>
      </c>
      <c r="B181" s="101"/>
      <c r="C181" s="101"/>
      <c r="D181" s="101"/>
      <c r="E181" s="101"/>
      <c r="F181" s="101"/>
      <c r="G181" s="101"/>
      <c r="H181" s="101"/>
      <c r="I181" s="101"/>
    </row>
    <row r="182" spans="1:11" ht="15" customHeight="1" x14ac:dyDescent="0.25">
      <c r="A182" s="14">
        <v>1</v>
      </c>
      <c r="B182" s="102" t="s">
        <v>174</v>
      </c>
      <c r="C182" s="102"/>
      <c r="D182" s="102"/>
      <c r="E182" s="102"/>
      <c r="F182" s="102"/>
      <c r="G182" s="102"/>
      <c r="H182" s="23">
        <f>I182/$G$191</f>
        <v>6.649999999999999E-2</v>
      </c>
      <c r="I182" s="24">
        <f>I152</f>
        <v>597.0594715440734</v>
      </c>
    </row>
    <row r="183" spans="1:11" ht="15" customHeight="1" x14ac:dyDescent="0.25">
      <c r="A183" s="100" t="s">
        <v>175</v>
      </c>
      <c r="B183" s="100"/>
      <c r="C183" s="100"/>
      <c r="D183" s="100"/>
      <c r="E183" s="100"/>
      <c r="F183" s="100"/>
      <c r="G183" s="100"/>
      <c r="H183" s="47">
        <f>H182</f>
        <v>6.649999999999999E-2</v>
      </c>
      <c r="I183" s="48">
        <f>I152</f>
        <v>597.0594715440734</v>
      </c>
      <c r="K183" s="41"/>
    </row>
    <row r="184" spans="1:11" ht="4.5" customHeight="1" x14ac:dyDescent="0.25"/>
    <row r="185" spans="1:11" ht="11.25" customHeight="1" x14ac:dyDescent="0.25">
      <c r="A185" s="103" t="s">
        <v>214</v>
      </c>
      <c r="B185" s="103"/>
      <c r="C185" s="103"/>
      <c r="D185" s="103"/>
      <c r="E185" s="103"/>
      <c r="F185" s="103"/>
      <c r="G185" s="103"/>
      <c r="H185" s="103"/>
      <c r="I185" s="103"/>
    </row>
    <row r="186" spans="1:11" ht="4.9000000000000004" customHeight="1" x14ac:dyDescent="0.25">
      <c r="A186" s="93"/>
      <c r="B186" s="93"/>
      <c r="C186" s="93"/>
      <c r="D186" s="93"/>
      <c r="E186" s="93"/>
      <c r="F186" s="93"/>
      <c r="G186" s="93"/>
      <c r="H186" s="93"/>
      <c r="I186" s="93"/>
    </row>
    <row r="187" spans="1:11" ht="63.75" customHeight="1" x14ac:dyDescent="0.25">
      <c r="A187" s="103" t="s">
        <v>215</v>
      </c>
      <c r="B187" s="103"/>
      <c r="C187" s="103"/>
      <c r="D187" s="103"/>
      <c r="E187" s="103"/>
      <c r="F187" s="103"/>
      <c r="G187" s="155" t="s">
        <v>220</v>
      </c>
      <c r="H187" s="105"/>
      <c r="I187" s="106"/>
    </row>
    <row r="188" spans="1:11" ht="11.25" customHeight="1" x14ac:dyDescent="0.25">
      <c r="A188" s="103"/>
      <c r="B188" s="103"/>
      <c r="C188" s="103"/>
      <c r="D188" s="103"/>
      <c r="E188" s="103"/>
      <c r="F188" s="103"/>
      <c r="G188" s="91"/>
      <c r="H188" s="92"/>
      <c r="I188" s="92">
        <f>((H70+H76+H77+H82+H83+H84)+((H70+H76+H77+H82+H83+H84)*H66))*I55*H191</f>
        <v>2554.2706752343543</v>
      </c>
    </row>
    <row r="189" spans="1:11" ht="4.9000000000000004" customHeight="1" x14ac:dyDescent="0.25">
      <c r="A189" s="93"/>
      <c r="B189" s="93"/>
      <c r="C189" s="93"/>
      <c r="D189" s="93"/>
      <c r="E189" s="93"/>
      <c r="F189" s="93"/>
      <c r="G189" s="93"/>
      <c r="H189" s="93"/>
      <c r="I189" s="93"/>
    </row>
    <row r="190" spans="1:11" ht="35.450000000000003" customHeight="1" x14ac:dyDescent="0.25">
      <c r="A190" s="94" t="s">
        <v>216</v>
      </c>
      <c r="B190" s="95"/>
      <c r="C190" s="95"/>
      <c r="D190" s="95"/>
      <c r="E190" s="95"/>
      <c r="F190" s="96"/>
      <c r="G190" s="86" t="s">
        <v>176</v>
      </c>
      <c r="H190" s="86" t="s">
        <v>177</v>
      </c>
      <c r="I190" s="86" t="s">
        <v>178</v>
      </c>
    </row>
    <row r="191" spans="1:11" ht="14.45" customHeight="1" x14ac:dyDescent="0.25">
      <c r="A191" s="97"/>
      <c r="B191" s="98"/>
      <c r="C191" s="98"/>
      <c r="D191" s="98"/>
      <c r="E191" s="98"/>
      <c r="F191" s="99"/>
      <c r="G191" s="87">
        <f>I173+I179+I183</f>
        <v>8978.3379179559925</v>
      </c>
      <c r="H191" s="88">
        <f>IF(D6="12x36",2,1)</f>
        <v>2</v>
      </c>
      <c r="I191" s="89">
        <f>G191*H191</f>
        <v>17956.675835911985</v>
      </c>
    </row>
  </sheetData>
  <mergeCells count="188">
    <mergeCell ref="A185:I185"/>
    <mergeCell ref="A186:I186"/>
    <mergeCell ref="A187:F188"/>
    <mergeCell ref="G187:I187"/>
    <mergeCell ref="A189:I189"/>
    <mergeCell ref="A190:F191"/>
    <mergeCell ref="B177:G177"/>
    <mergeCell ref="B178:G178"/>
    <mergeCell ref="A179:G179"/>
    <mergeCell ref="A181:I181"/>
    <mergeCell ref="B182:G182"/>
    <mergeCell ref="A183:G183"/>
    <mergeCell ref="B170:G170"/>
    <mergeCell ref="B171:G171"/>
    <mergeCell ref="B172:G172"/>
    <mergeCell ref="A173:G173"/>
    <mergeCell ref="A175:I175"/>
    <mergeCell ref="B176:G176"/>
    <mergeCell ref="A163:I163"/>
    <mergeCell ref="B164:I164"/>
    <mergeCell ref="B165:I165"/>
    <mergeCell ref="A166:G166"/>
    <mergeCell ref="A168:I168"/>
    <mergeCell ref="A169:I169"/>
    <mergeCell ref="A160:B160"/>
    <mergeCell ref="H160:I160"/>
    <mergeCell ref="A161:A162"/>
    <mergeCell ref="B161:E162"/>
    <mergeCell ref="H161:I161"/>
    <mergeCell ref="H162:I162"/>
    <mergeCell ref="A157:B157"/>
    <mergeCell ref="D157:E157"/>
    <mergeCell ref="H157:I157"/>
    <mergeCell ref="A158:B158"/>
    <mergeCell ref="H158:I158"/>
    <mergeCell ref="A159:B159"/>
    <mergeCell ref="H159:I159"/>
    <mergeCell ref="A152:G152"/>
    <mergeCell ref="B153:I153"/>
    <mergeCell ref="B154:I154"/>
    <mergeCell ref="A155:I155"/>
    <mergeCell ref="A156:B156"/>
    <mergeCell ref="D156:E156"/>
    <mergeCell ref="H156:I156"/>
    <mergeCell ref="B146:G146"/>
    <mergeCell ref="B147:G147"/>
    <mergeCell ref="B148:G148"/>
    <mergeCell ref="B149:G149"/>
    <mergeCell ref="B150:G150"/>
    <mergeCell ref="B151:G151"/>
    <mergeCell ref="A137:G137"/>
    <mergeCell ref="A139:E139"/>
    <mergeCell ref="A140:B140"/>
    <mergeCell ref="A141:B141"/>
    <mergeCell ref="A143:G143"/>
    <mergeCell ref="A145:I145"/>
    <mergeCell ref="B130:G130"/>
    <mergeCell ref="B131:G131"/>
    <mergeCell ref="B132:G132"/>
    <mergeCell ref="A133:G133"/>
    <mergeCell ref="B135:G135"/>
    <mergeCell ref="B136:G136"/>
    <mergeCell ref="A123:G123"/>
    <mergeCell ref="B124:I124"/>
    <mergeCell ref="A126:E126"/>
    <mergeCell ref="A127:B127"/>
    <mergeCell ref="A128:B128"/>
    <mergeCell ref="B129:I129"/>
    <mergeCell ref="B117:G117"/>
    <mergeCell ref="B118:G118"/>
    <mergeCell ref="B119:G119"/>
    <mergeCell ref="B120:G120"/>
    <mergeCell ref="B121:G121"/>
    <mergeCell ref="B122:G122"/>
    <mergeCell ref="A109:I109"/>
    <mergeCell ref="A110:B110"/>
    <mergeCell ref="A111:B111"/>
    <mergeCell ref="A113:G113"/>
    <mergeCell ref="A115:I115"/>
    <mergeCell ref="B116:G116"/>
    <mergeCell ref="A101:I101"/>
    <mergeCell ref="A102:B102"/>
    <mergeCell ref="A103:B103"/>
    <mergeCell ref="A105:I105"/>
    <mergeCell ref="A106:B106"/>
    <mergeCell ref="A107:B107"/>
    <mergeCell ref="B95:G95"/>
    <mergeCell ref="B96:G96"/>
    <mergeCell ref="B97:G97"/>
    <mergeCell ref="B98:G98"/>
    <mergeCell ref="A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55:G55"/>
    <mergeCell ref="B57:G57"/>
    <mergeCell ref="B58:G58"/>
    <mergeCell ref="B59:G59"/>
    <mergeCell ref="B60:G60"/>
    <mergeCell ref="B61:G61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A30:F31"/>
    <mergeCell ref="G30:G31"/>
    <mergeCell ref="A32:F33"/>
    <mergeCell ref="G32:G33"/>
    <mergeCell ref="A35:I35"/>
    <mergeCell ref="B36:G36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8"/>
  <sheetViews>
    <sheetView tabSelected="1" view="pageBreakPreview" topLeftCell="B1" workbookViewId="0">
      <selection activeCell="H7" sqref="H7"/>
    </sheetView>
  </sheetViews>
  <sheetFormatPr defaultColWidth="8.42578125" defaultRowHeight="15" x14ac:dyDescent="0.25"/>
  <cols>
    <col min="1" max="1" width="9" style="74" bestFit="1" customWidth="1"/>
    <col min="2" max="2" width="28.28515625" style="74" customWidth="1"/>
    <col min="3" max="3" width="12.7109375" style="74" bestFit="1" customWidth="1"/>
    <col min="4" max="4" width="21.7109375" style="74" customWidth="1"/>
    <col min="5" max="5" width="7.28515625" style="74" customWidth="1"/>
    <col min="6" max="6" width="13.28515625" style="74" customWidth="1"/>
    <col min="7" max="7" width="14.85546875" style="74" customWidth="1"/>
    <col min="8" max="8" width="15.42578125" style="74" customWidth="1"/>
    <col min="9" max="9" width="15" style="74" customWidth="1"/>
    <col min="10" max="16384" width="8.42578125" style="74"/>
  </cols>
  <sheetData>
    <row r="1" spans="1:9" ht="58.9" customHeight="1" x14ac:dyDescent="0.25">
      <c r="A1" s="77" t="s">
        <v>190</v>
      </c>
      <c r="B1" s="77" t="s">
        <v>191</v>
      </c>
      <c r="C1" s="78" t="s">
        <v>192</v>
      </c>
      <c r="D1" s="78" t="s">
        <v>193</v>
      </c>
      <c r="E1" s="79" t="s">
        <v>194</v>
      </c>
      <c r="F1" s="80" t="s">
        <v>208</v>
      </c>
      <c r="G1" s="81" t="s">
        <v>209</v>
      </c>
      <c r="H1" s="81" t="s">
        <v>210</v>
      </c>
      <c r="I1" s="80" t="s">
        <v>211</v>
      </c>
    </row>
    <row r="2" spans="1:9" x14ac:dyDescent="0.25">
      <c r="A2" s="180" t="s">
        <v>221</v>
      </c>
      <c r="B2" s="180" t="s">
        <v>224</v>
      </c>
      <c r="C2" s="75" t="s">
        <v>226</v>
      </c>
      <c r="D2" s="75" t="s">
        <v>225</v>
      </c>
      <c r="E2" s="177">
        <v>1</v>
      </c>
      <c r="F2" s="178">
        <f>'Cargo diurno POA'!I188+'Cargo noturno POA'!I188</f>
        <v>4690.5480484192185</v>
      </c>
      <c r="G2" s="178">
        <f>F2*E2</f>
        <v>4690.5480484192185</v>
      </c>
      <c r="H2" s="179">
        <f>'Cargo diurno POA'!I191+'Cargo noturno POA'!I191</f>
        <v>32946.826096009172</v>
      </c>
      <c r="I2" s="179">
        <f t="shared" ref="I2:I8" si="0">E2*H2</f>
        <v>32946.826096009172</v>
      </c>
    </row>
    <row r="3" spans="1:9" x14ac:dyDescent="0.25">
      <c r="A3" s="180" t="s">
        <v>221</v>
      </c>
      <c r="B3" s="181" t="s">
        <v>238</v>
      </c>
      <c r="C3" s="75" t="s">
        <v>226</v>
      </c>
      <c r="D3" s="75" t="s">
        <v>225</v>
      </c>
      <c r="E3" s="177">
        <v>1</v>
      </c>
      <c r="F3" s="178">
        <f>'Cargo diurno Cachoeira do Sul'!I188+'Cargo noturno Cachoeira do Sul'!I188</f>
        <v>4690.5480484192185</v>
      </c>
      <c r="G3" s="178">
        <f t="shared" ref="G3:G8" si="1">F3*E3</f>
        <v>4690.5480484192185</v>
      </c>
      <c r="H3" s="179">
        <f>'Cargo diurno Cachoeira do Sul'!I191+'Cargo noturno Cachoeira do Sul'!I191</f>
        <v>33444.666621429678</v>
      </c>
      <c r="I3" s="179">
        <f t="shared" si="0"/>
        <v>33444.666621429678</v>
      </c>
    </row>
    <row r="4" spans="1:9" x14ac:dyDescent="0.25">
      <c r="A4" s="180" t="s">
        <v>221</v>
      </c>
      <c r="B4" s="181" t="s">
        <v>239</v>
      </c>
      <c r="C4" s="75" t="s">
        <v>226</v>
      </c>
      <c r="D4" s="75" t="s">
        <v>225</v>
      </c>
      <c r="E4" s="177">
        <v>4</v>
      </c>
      <c r="F4" s="178">
        <f>'Cargo diurno Cachoeirinha'!I188+'Cargo noturno Cachoeirinha '!I188</f>
        <v>4690.5480484192185</v>
      </c>
      <c r="G4" s="178">
        <f t="shared" si="1"/>
        <v>18762.192193676874</v>
      </c>
      <c r="H4" s="179">
        <f>'Cargo diurno Cachoeirinha'!I191+'Cargo noturno Cachoeirinha '!I191</f>
        <v>33458.280544597343</v>
      </c>
      <c r="I4" s="179">
        <f t="shared" si="0"/>
        <v>133833.12217838937</v>
      </c>
    </row>
    <row r="5" spans="1:9" x14ac:dyDescent="0.25">
      <c r="A5" s="180" t="s">
        <v>221</v>
      </c>
      <c r="B5" s="181" t="s">
        <v>240</v>
      </c>
      <c r="C5" s="75" t="s">
        <v>226</v>
      </c>
      <c r="D5" s="75" t="s">
        <v>225</v>
      </c>
      <c r="E5" s="177">
        <v>1</v>
      </c>
      <c r="F5" s="178">
        <f>'Cargo diurno Pamares do Sul '!I188+'Cargo noturno Palmares do Sul'!I188</f>
        <v>4690.5480484192185</v>
      </c>
      <c r="G5" s="178">
        <f t="shared" si="1"/>
        <v>4690.5480484192185</v>
      </c>
      <c r="H5" s="179">
        <f>'Cargo diurno Pamares do Sul '!I191+'Cargo noturno Palmares do Sul'!I191</f>
        <v>33123.295437712484</v>
      </c>
      <c r="I5" s="179">
        <f t="shared" si="0"/>
        <v>33123.295437712484</v>
      </c>
    </row>
    <row r="6" spans="1:9" x14ac:dyDescent="0.25">
      <c r="A6" s="180" t="s">
        <v>221</v>
      </c>
      <c r="B6" s="181" t="s">
        <v>241</v>
      </c>
      <c r="C6" s="75" t="s">
        <v>226</v>
      </c>
      <c r="D6" s="75" t="s">
        <v>225</v>
      </c>
      <c r="E6" s="177">
        <v>1</v>
      </c>
      <c r="F6" s="178">
        <f>'Cargo diurno Pelotas'!I188+'Cargo noturno Pelotas'!I188</f>
        <v>4690.5480484192185</v>
      </c>
      <c r="G6" s="178">
        <f t="shared" si="1"/>
        <v>4690.5480484192185</v>
      </c>
      <c r="H6" s="179">
        <f>'Cargo diurno Pelotas'!I191+'Cargo noturno Pelotas'!I191</f>
        <v>33611.907191234008</v>
      </c>
      <c r="I6" s="179">
        <f t="shared" si="0"/>
        <v>33611.907191234008</v>
      </c>
    </row>
    <row r="7" spans="1:9" ht="15" customHeight="1" x14ac:dyDescent="0.25">
      <c r="A7" s="180" t="s">
        <v>221</v>
      </c>
      <c r="B7" s="181" t="s">
        <v>242</v>
      </c>
      <c r="C7" s="75" t="s">
        <v>226</v>
      </c>
      <c r="D7" s="75" t="s">
        <v>225</v>
      </c>
      <c r="E7" s="177">
        <v>1</v>
      </c>
      <c r="F7" s="178">
        <f>'Cargo diurno Stª Vitória do Pal'!I188+'Cargo noturno Stª Vitória do Pa'!I188</f>
        <v>4690.5480484192185</v>
      </c>
      <c r="G7" s="178">
        <f t="shared" si="1"/>
        <v>4690.5480484192185</v>
      </c>
      <c r="H7" s="179">
        <f>'Cargo diurno Stª Vitória do Pal'!I191+'Cargo noturno Stª Vitória do Pa'!I191</f>
        <v>34373.942300059774</v>
      </c>
      <c r="I7" s="179">
        <f t="shared" si="0"/>
        <v>34373.942300059774</v>
      </c>
    </row>
    <row r="8" spans="1:9" ht="15" customHeight="1" x14ac:dyDescent="0.25">
      <c r="A8" s="180" t="s">
        <v>221</v>
      </c>
      <c r="B8" s="181" t="s">
        <v>243</v>
      </c>
      <c r="C8" s="75" t="s">
        <v>226</v>
      </c>
      <c r="D8" s="75" t="s">
        <v>225</v>
      </c>
      <c r="E8" s="177">
        <v>1</v>
      </c>
      <c r="F8" s="178">
        <f>'Cargo diurno St° Antônio da Pat'!I188+'Cargo noturno Stº Antônio da Pa'!I188</f>
        <v>4690.5480484192185</v>
      </c>
      <c r="G8" s="178">
        <f t="shared" si="1"/>
        <v>4690.5480484192185</v>
      </c>
      <c r="H8" s="179">
        <f>'Cargo diurno St° Antônio da Pat'!I191+'Cargo noturno Stº Antônio da Pa'!I191</f>
        <v>33251.843911199365</v>
      </c>
      <c r="I8" s="179">
        <f t="shared" si="0"/>
        <v>33251.843911199365</v>
      </c>
    </row>
    <row r="9" spans="1:9" ht="6" customHeight="1" x14ac:dyDescent="0.25">
      <c r="A9" s="166"/>
      <c r="B9" s="167"/>
      <c r="C9" s="167"/>
      <c r="D9" s="167"/>
      <c r="E9" s="167"/>
      <c r="F9" s="167"/>
      <c r="G9" s="167"/>
      <c r="H9" s="167"/>
      <c r="I9" s="168"/>
    </row>
    <row r="10" spans="1:9" ht="42.75" customHeight="1" x14ac:dyDescent="0.25">
      <c r="A10" s="169" t="s">
        <v>212</v>
      </c>
      <c r="B10" s="170"/>
      <c r="C10" s="170"/>
      <c r="D10" s="170"/>
      <c r="E10" s="170"/>
      <c r="F10" s="82">
        <f>SUM(G2:G8)</f>
        <v>46905.480484192172</v>
      </c>
      <c r="G10" s="172" t="s">
        <v>218</v>
      </c>
      <c r="H10" s="173"/>
      <c r="I10" s="83">
        <f>F10/I12</f>
        <v>0.14018977493484008</v>
      </c>
    </row>
    <row r="11" spans="1:9" ht="6" customHeight="1" x14ac:dyDescent="0.25">
      <c r="A11" s="174"/>
      <c r="B11" s="175"/>
      <c r="C11" s="175"/>
      <c r="D11" s="175"/>
      <c r="E11" s="175"/>
      <c r="F11" s="175"/>
      <c r="G11" s="175"/>
      <c r="H11" s="175"/>
      <c r="I11" s="176"/>
    </row>
    <row r="12" spans="1:9" ht="26.45" customHeight="1" x14ac:dyDescent="0.25">
      <c r="A12" s="169" t="s">
        <v>217</v>
      </c>
      <c r="B12" s="170"/>
      <c r="C12" s="170"/>
      <c r="D12" s="171"/>
      <c r="E12" s="90">
        <v>10</v>
      </c>
      <c r="F12" s="169" t="s">
        <v>213</v>
      </c>
      <c r="G12" s="170"/>
      <c r="H12" s="171"/>
      <c r="I12" s="84">
        <f>SUM(I2:I8)</f>
        <v>334585.60373603384</v>
      </c>
    </row>
    <row r="13" spans="1:9" ht="6" customHeight="1" x14ac:dyDescent="0.25">
      <c r="A13" s="166"/>
      <c r="B13" s="167"/>
      <c r="C13" s="167"/>
      <c r="D13" s="167"/>
      <c r="E13" s="167"/>
      <c r="F13" s="167"/>
      <c r="G13" s="167"/>
      <c r="H13" s="167"/>
      <c r="I13" s="168"/>
    </row>
    <row r="14" spans="1:9" x14ac:dyDescent="0.25">
      <c r="A14" s="85"/>
      <c r="B14" s="85"/>
      <c r="C14" s="85"/>
      <c r="D14" s="85"/>
      <c r="E14" s="85"/>
      <c r="F14" s="85"/>
      <c r="G14" s="85"/>
      <c r="H14" s="85"/>
      <c r="I14" s="85"/>
    </row>
    <row r="15" spans="1:9" x14ac:dyDescent="0.25">
      <c r="A15" s="85"/>
      <c r="B15" s="85"/>
      <c r="C15" s="85"/>
      <c r="D15" s="85"/>
      <c r="E15" s="85"/>
      <c r="F15" s="85"/>
      <c r="G15" s="85"/>
      <c r="H15" s="85"/>
      <c r="I15" s="85"/>
    </row>
    <row r="18" spans="1:4" x14ac:dyDescent="0.25">
      <c r="A18" s="76"/>
      <c r="B18" s="76"/>
      <c r="C18" s="76"/>
      <c r="D18" s="76"/>
    </row>
  </sheetData>
  <mergeCells count="7">
    <mergeCell ref="A13:I13"/>
    <mergeCell ref="F12:H12"/>
    <mergeCell ref="A12:D12"/>
    <mergeCell ref="A9:I9"/>
    <mergeCell ref="A10:E10"/>
    <mergeCell ref="G10:H10"/>
    <mergeCell ref="A11:I11"/>
  </mergeCells>
  <pageMargins left="0.51180555555555596" right="0.51180555555555596" top="0.78749999999999998" bottom="0.78749999999999998" header="0.511811023622047" footer="0.511811023622047"/>
  <pageSetup paperSize="9" scale="6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15</vt:i4>
      </vt:variant>
      <vt:variant>
        <vt:lpstr>Intervalos Nomeados</vt:lpstr>
      </vt:variant>
      <vt:variant>
        <vt:i4>14</vt:i4>
      </vt:variant>
    </vt:vector>
  </HeadingPairs>
  <TitlesOfParts>
    <vt:vector size="29" baseType="lpstr">
      <vt:lpstr>Cargo diurno Cachoeira do Sul</vt:lpstr>
      <vt:lpstr>Cargo noturno Cachoeira do Sul</vt:lpstr>
      <vt:lpstr>Cargo diurno Cachoeirinha</vt:lpstr>
      <vt:lpstr>Cargo noturno Cachoeirinha </vt:lpstr>
      <vt:lpstr>Cargo diurno Pamares do Sul </vt:lpstr>
      <vt:lpstr>Cargo noturno Palmares do Sul</vt:lpstr>
      <vt:lpstr>Cargo diurno Pelotas</vt:lpstr>
      <vt:lpstr>Cargo noturno Pelotas</vt:lpstr>
      <vt:lpstr>Cargo diurno POA</vt:lpstr>
      <vt:lpstr>Cargo noturno POA</vt:lpstr>
      <vt:lpstr>Cargo diurno Stª Vitória do Pal</vt:lpstr>
      <vt:lpstr>Cargo noturno Stª Vitória do Pa</vt:lpstr>
      <vt:lpstr>Cargo diurno St° Antônio da Pat</vt:lpstr>
      <vt:lpstr>Cargo noturno Stº Antônio da Pa</vt:lpstr>
      <vt:lpstr>Resumo</vt:lpstr>
      <vt:lpstr>'Cargo diurno Cachoeira do Sul'!Area_de_impressao</vt:lpstr>
      <vt:lpstr>'Cargo diurno Cachoeirinha'!Area_de_impressao</vt:lpstr>
      <vt:lpstr>'Cargo diurno Pamares do Sul '!Area_de_impressao</vt:lpstr>
      <vt:lpstr>'Cargo diurno Pelotas'!Area_de_impressao</vt:lpstr>
      <vt:lpstr>'Cargo diurno POA'!Area_de_impressao</vt:lpstr>
      <vt:lpstr>'Cargo diurno St° Antônio da Pat'!Area_de_impressao</vt:lpstr>
      <vt:lpstr>'Cargo diurno Stª Vitória do Pal'!Area_de_impressao</vt:lpstr>
      <vt:lpstr>'Cargo noturno Cachoeira do Sul'!Area_de_impressao</vt:lpstr>
      <vt:lpstr>'Cargo noturno Cachoeirinha '!Area_de_impressao</vt:lpstr>
      <vt:lpstr>'Cargo noturno Palmares do Sul'!Area_de_impressao</vt:lpstr>
      <vt:lpstr>'Cargo noturno Pelotas'!Area_de_impressao</vt:lpstr>
      <vt:lpstr>'Cargo noturno POA'!Area_de_impressao</vt:lpstr>
      <vt:lpstr>'Cargo noturno Stª Vitória do Pa'!Area_de_impressao</vt:lpstr>
      <vt:lpstr>'Cargo noturno Stº Antônio da Pa'!Area_de_impressao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Tiago Erling Torres</cp:lastModifiedBy>
  <cp:revision>1</cp:revision>
  <cp:lastPrinted>2021-01-28T12:18:46Z</cp:lastPrinted>
  <dcterms:created xsi:type="dcterms:W3CDTF">2019-04-12T20:03:09Z</dcterms:created>
  <dcterms:modified xsi:type="dcterms:W3CDTF">2026-02-04T17:38:58Z</dcterms:modified>
  <dc:language>pt-BR</dc:language>
</cp:coreProperties>
</file>