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U:\Compras\Geral\LICITAÇÕES\2026\PREGÕES E DISPENSAS ELETRÔNICAS\EDITAIS E ANEXOS\DISPENSA ELETRÔNICA DE SERVIÇOS 6000- 2026\6004-2026 LIMPEZA NATES EMERGENCIAL\"/>
    </mc:Choice>
  </mc:AlternateContent>
  <xr:revisionPtr revIDLastSave="0" documentId="13_ncr:1_{A1341FB4-BBDE-425B-BEA8-F899EE8455FD}" xr6:coauthVersionLast="47" xr6:coauthVersionMax="47" xr10:uidLastSave="{00000000-0000-0000-0000-000000000000}"/>
  <bookViews>
    <workbookView xWindow="28680" yWindow="-2640" windowWidth="29040" windowHeight="15720" tabRatio="500" xr2:uid="{00000000-000D-0000-FFFF-FFFF00000000}"/>
  </bookViews>
  <sheets>
    <sheet name="Aux Limpeza - Agudo 8h" sheetId="1" r:id="rId1"/>
    <sheet name="Aux Limpeza - Alegrete  8h " sheetId="2" r:id="rId2"/>
    <sheet name="Aux Limpeza - Arroio G  8h " sheetId="3" r:id="rId3"/>
    <sheet name="Aux Limpeza - Bage  8h  " sheetId="4" r:id="rId4"/>
    <sheet name="Aux Limpeza - Caçapava 8h   " sheetId="5" r:id="rId5"/>
    <sheet name="Aux Limpeza - Cacequi 8h" sheetId="6" r:id="rId6"/>
    <sheet name="Aux Limpeza - Camaquã 8h" sheetId="7" r:id="rId7"/>
    <sheet name="Aux Limpeza - Candelária 8h" sheetId="8" r:id="rId8"/>
    <sheet name="Aux Limpeza - Capivari S 8h" sheetId="9" r:id="rId9"/>
    <sheet name="Aux Limpeza - Dom Pedrito 8h" sheetId="10" r:id="rId10"/>
    <sheet name="Aux Limpeza - ER Camaquã 16h" sheetId="11" r:id="rId11"/>
    <sheet name="Aux Limpeza - ER Uruguaiana 16h" sheetId="12" r:id="rId12"/>
    <sheet name="Aux Limpeza - Formigueiro 8h" sheetId="13" r:id="rId13"/>
    <sheet name="Aux Limpeza - General Câmara 8h" sheetId="14" r:id="rId14"/>
    <sheet name="Aux Limpeza - Guaíba 8h" sheetId="15" r:id="rId15"/>
    <sheet name="Aux Limpeza - Itaqui 8h" sheetId="16" r:id="rId16"/>
    <sheet name="Aux Limpeza - Jaguarão 8h" sheetId="17" r:id="rId17"/>
    <sheet name="Aux Limpeza - Mostardas 8h" sheetId="18" r:id="rId18"/>
    <sheet name="Aux Limpeza - Quaraí 8h" sheetId="19" r:id="rId19"/>
    <sheet name="Aux Limpeza - Restinga Seca 8h" sheetId="20" r:id="rId20"/>
    <sheet name="Aux Limpeza - Rio Pardo 8h" sheetId="21" r:id="rId21"/>
    <sheet name="Aux Limpeza - Rosário do Sul 8h" sheetId="22" r:id="rId22"/>
    <sheet name="Aux Limpeza - Santa Maria 8h" sheetId="23" r:id="rId23"/>
    <sheet name="Aux Limpeza - Livramento 8h" sheetId="24" r:id="rId24"/>
    <sheet name="Aux Limpeza - Santo Antônio 8h" sheetId="25" r:id="rId25"/>
    <sheet name="Aux Limpeza - São Borja 8h" sheetId="26" r:id="rId26"/>
    <sheet name="Aux Limpeza - São Gabriel 8h" sheetId="27" r:id="rId27"/>
    <sheet name="Aux Limpeza - São Lourenço 8h" sheetId="28" r:id="rId28"/>
    <sheet name="Aux Limpeza - São Sepé 8h" sheetId="29" r:id="rId29"/>
    <sheet name="Aux Limpeza - São Vicente 8h" sheetId="30" r:id="rId30"/>
    <sheet name="Aux Limpeza - Tapes 8h" sheetId="31" r:id="rId31"/>
    <sheet name="Aux Limpeza - Torres 8h" sheetId="32" r:id="rId32"/>
    <sheet name="Aux Limpeza - Viamão 8h" sheetId="33" r:id="rId33"/>
    <sheet name="Materiais Equipamentos" sheetId="34" r:id="rId34"/>
    <sheet name="Resumo" sheetId="35" r:id="rId35"/>
  </sheets>
  <externalReferences>
    <externalReference r:id="rId36"/>
    <externalReference r:id="rId37"/>
  </externalReferences>
  <definedNames>
    <definedName name="_xlnm.Print_Area" localSheetId="0">'Aux Limpeza - Agudo 8h'!$A$1:$I$196</definedName>
    <definedName name="_xlnm.Print_Area" localSheetId="1">'Aux Limpeza - Alegrete  8h '!$A$1:$I$196</definedName>
    <definedName name="_xlnm.Print_Area" localSheetId="2">'Aux Limpeza - Arroio G  8h '!$A$1:$I$196</definedName>
    <definedName name="_xlnm.Print_Area" localSheetId="3">'Aux Limpeza - Bage  8h  '!$A$1:$I$196</definedName>
    <definedName name="_xlnm.Print_Area" localSheetId="4">'Aux Limpeza - Caçapava 8h   '!$A$1:$I$196</definedName>
    <definedName name="_xlnm.Print_Area" localSheetId="5">'Aux Limpeza - Cacequi 8h'!$A$1:$I$196</definedName>
    <definedName name="_xlnm.Print_Area" localSheetId="6">'Aux Limpeza - Camaquã 8h'!$A$1:$I$196</definedName>
    <definedName name="_xlnm.Print_Area" localSheetId="7">'Aux Limpeza - Candelária 8h'!$A$1:$I$196</definedName>
    <definedName name="_xlnm.Print_Area" localSheetId="8">'Aux Limpeza - Capivari S 8h'!$A$1:$I$196</definedName>
    <definedName name="_xlnm.Print_Area" localSheetId="9">'Aux Limpeza - Dom Pedrito 8h'!$A$1:$I$196</definedName>
    <definedName name="_xlnm.Print_Area" localSheetId="10">'Aux Limpeza - ER Camaquã 16h'!$A$1:$I$196</definedName>
    <definedName name="_xlnm.Print_Area" localSheetId="11">'Aux Limpeza - ER Uruguaiana 16h'!$A$1:$I$196</definedName>
    <definedName name="_xlnm.Print_Area" localSheetId="12">'Aux Limpeza - Formigueiro 8h'!$A$1:$I$196</definedName>
    <definedName name="_xlnm.Print_Area" localSheetId="13">'Aux Limpeza - General Câmara 8h'!$A$1:$I$196</definedName>
    <definedName name="_xlnm.Print_Area" localSheetId="14">'Aux Limpeza - Guaíba 8h'!$A$1:$I$196</definedName>
    <definedName name="_xlnm.Print_Area" localSheetId="15">'Aux Limpeza - Itaqui 8h'!$A$1:$I$196</definedName>
    <definedName name="_xlnm.Print_Area" localSheetId="16">'Aux Limpeza - Jaguarão 8h'!$A$1:$I$196</definedName>
    <definedName name="_xlnm.Print_Area" localSheetId="23">'Aux Limpeza - Livramento 8h'!$A$1:$I$196</definedName>
    <definedName name="_xlnm.Print_Area" localSheetId="17">'Aux Limpeza - Mostardas 8h'!$A$1:$I$196</definedName>
    <definedName name="_xlnm.Print_Area" localSheetId="18">'Aux Limpeza - Quaraí 8h'!$A$1:$I$196</definedName>
    <definedName name="_xlnm.Print_Area" localSheetId="19">'Aux Limpeza - Restinga Seca 8h'!$A$1:$I$196</definedName>
    <definedName name="_xlnm.Print_Area" localSheetId="20">'Aux Limpeza - Rio Pardo 8h'!$A$1:$I$196</definedName>
    <definedName name="_xlnm.Print_Area" localSheetId="21">'Aux Limpeza - Rosário do Sul 8h'!$A$1:$I$196</definedName>
    <definedName name="_xlnm.Print_Area" localSheetId="22">'Aux Limpeza - Santa Maria 8h'!$A$1:$I$196</definedName>
    <definedName name="_xlnm.Print_Area" localSheetId="24">'Aux Limpeza - Santo Antônio 8h'!$A$1:$I$196</definedName>
    <definedName name="_xlnm.Print_Area" localSheetId="25">'Aux Limpeza - São Borja 8h'!$A$1:$I$196</definedName>
    <definedName name="_xlnm.Print_Area" localSheetId="26">'Aux Limpeza - São Gabriel 8h'!$A$1:$I$196</definedName>
    <definedName name="_xlnm.Print_Area" localSheetId="27">'Aux Limpeza - São Lourenço 8h'!$A$1:$I$196</definedName>
    <definedName name="_xlnm.Print_Area" localSheetId="28">'Aux Limpeza - São Sepé 8h'!$A$1:$I$196</definedName>
    <definedName name="_xlnm.Print_Area" localSheetId="29">'Aux Limpeza - São Vicente 8h'!$A$1:$I$196</definedName>
    <definedName name="_xlnm.Print_Area" localSheetId="30">'Aux Limpeza - Tapes 8h'!$A$1:$I$196</definedName>
    <definedName name="_xlnm.Print_Area" localSheetId="31">'Aux Limpeza - Torres 8h'!$A$1:$I$196</definedName>
    <definedName name="_xlnm.Print_Area" localSheetId="32">'Aux Limpeza - Viamão 8h'!$A$1:$I$196</definedName>
    <definedName name="Auxiliar" localSheetId="0">#REF!</definedName>
    <definedName name="Auxiliar" localSheetId="1">#REF!</definedName>
    <definedName name="Auxiliar" localSheetId="2">#REF!</definedName>
    <definedName name="Auxiliar" localSheetId="3">#REF!</definedName>
    <definedName name="Auxiliar" localSheetId="4">#REF!</definedName>
    <definedName name="Auxiliar" localSheetId="33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 localSheetId="2">#REF!</definedName>
    <definedName name="CUSTO_VALE_TRANSPORTE" localSheetId="3">#REF!</definedName>
    <definedName name="CUSTO_VALE_TRANSPORTE" localSheetId="4">#REF!</definedName>
    <definedName name="CUSTO_VALE_TRANSPORTE" localSheetId="33">#REF!</definedName>
    <definedName name="CUSTO_VALE_TRANSPORTE">#REF!</definedName>
    <definedName name="ecwece4c" localSheetId="0">#REF!</definedName>
    <definedName name="ecwece4c" localSheetId="1">#REF!</definedName>
    <definedName name="ecwece4c" localSheetId="2">#REF!</definedName>
    <definedName name="ecwece4c" localSheetId="3">#REF!</definedName>
    <definedName name="ecwece4c" localSheetId="4">#REF!</definedName>
    <definedName name="ecwece4c" localSheetId="33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 localSheetId="2">#REF!</definedName>
    <definedName name="MONA1" localSheetId="3">#REF!</definedName>
    <definedName name="MONA1" localSheetId="4">#REF!</definedName>
    <definedName name="MONA1" localSheetId="33">#REF!</definedName>
    <definedName name="MONA1">#REF!</definedName>
    <definedName name="MONA2" localSheetId="0">#REF!</definedName>
    <definedName name="MONA2" localSheetId="1">#REF!</definedName>
    <definedName name="MONA2" localSheetId="2">#REF!</definedName>
    <definedName name="MONA2" localSheetId="3">#REF!</definedName>
    <definedName name="MONA2" localSheetId="4">#REF!</definedName>
    <definedName name="MONA2" localSheetId="33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 localSheetId="2">#REF!</definedName>
    <definedName name="MONA5" localSheetId="3">#REF!</definedName>
    <definedName name="MONA5" localSheetId="4">#REF!</definedName>
    <definedName name="MONA5" localSheetId="33">#REF!</definedName>
    <definedName name="MONA5">#REF!</definedName>
    <definedName name="MONA6" localSheetId="0">#REF!</definedName>
    <definedName name="MONA6" localSheetId="1">#REF!</definedName>
    <definedName name="MONA6" localSheetId="2">#REF!</definedName>
    <definedName name="MONA6" localSheetId="3">#REF!</definedName>
    <definedName name="MONA6" localSheetId="4">#REF!</definedName>
    <definedName name="MONA6" localSheetId="33">#REF!</definedName>
    <definedName name="MONA6">#REF!</definedName>
    <definedName name="MONA7" localSheetId="0">#REF!</definedName>
    <definedName name="MONA7" localSheetId="1">#REF!</definedName>
    <definedName name="MONA7" localSheetId="2">#REF!</definedName>
    <definedName name="MONA7" localSheetId="3">#REF!</definedName>
    <definedName name="MONA7" localSheetId="4">#REF!</definedName>
    <definedName name="MONA7" localSheetId="33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 localSheetId="2">#REF!</definedName>
    <definedName name="MONB1" localSheetId="3">#REF!</definedName>
    <definedName name="MONB1" localSheetId="4">#REF!</definedName>
    <definedName name="MONB1" localSheetId="33">#REF!</definedName>
    <definedName name="MONB1">#REF!</definedName>
    <definedName name="MONB2" localSheetId="0">#REF!</definedName>
    <definedName name="MONB2" localSheetId="1">#REF!</definedName>
    <definedName name="MONB2" localSheetId="2">#REF!</definedName>
    <definedName name="MONB2" localSheetId="3">#REF!</definedName>
    <definedName name="MONB2" localSheetId="4">#REF!</definedName>
    <definedName name="MONB2" localSheetId="33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 localSheetId="2">#REF!</definedName>
    <definedName name="MONB5" localSheetId="3">#REF!</definedName>
    <definedName name="MONB5" localSheetId="4">#REF!</definedName>
    <definedName name="MONB5" localSheetId="33">#REF!</definedName>
    <definedName name="MONB5">#REF!</definedName>
    <definedName name="MONB6" localSheetId="0">#REF!</definedName>
    <definedName name="MONB6" localSheetId="1">#REF!</definedName>
    <definedName name="MONB6" localSheetId="2">#REF!</definedName>
    <definedName name="MONB6" localSheetId="3">#REF!</definedName>
    <definedName name="MONB6" localSheetId="4">#REF!</definedName>
    <definedName name="MONB6" localSheetId="33">#REF!</definedName>
    <definedName name="MONB6">#REF!</definedName>
    <definedName name="MONB7" localSheetId="0">#REF!</definedName>
    <definedName name="MONB7" localSheetId="1">#REF!</definedName>
    <definedName name="MONB7" localSheetId="2">#REF!</definedName>
    <definedName name="MONB7" localSheetId="3">#REF!</definedName>
    <definedName name="MONB7" localSheetId="4">#REF!</definedName>
    <definedName name="MONB7" localSheetId="33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 localSheetId="2">#REF!</definedName>
    <definedName name="MONC1" localSheetId="3">#REF!</definedName>
    <definedName name="MONC1" localSheetId="4">#REF!</definedName>
    <definedName name="MONC1" localSheetId="33">#REF!</definedName>
    <definedName name="MONC1">#REF!</definedName>
    <definedName name="MONC2" localSheetId="0">#REF!</definedName>
    <definedName name="MONC2" localSheetId="1">#REF!</definedName>
    <definedName name="MONC2" localSheetId="2">#REF!</definedName>
    <definedName name="MONC2" localSheetId="3">#REF!</definedName>
    <definedName name="MONC2" localSheetId="4">#REF!</definedName>
    <definedName name="MONC2" localSheetId="33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 localSheetId="2">#REF!</definedName>
    <definedName name="MONC5" localSheetId="3">#REF!</definedName>
    <definedName name="MONC5" localSheetId="4">#REF!</definedName>
    <definedName name="MONC5" localSheetId="33">#REF!</definedName>
    <definedName name="MONC5">#REF!</definedName>
    <definedName name="MONC6" localSheetId="0">#REF!</definedName>
    <definedName name="MONC6" localSheetId="1">#REF!</definedName>
    <definedName name="MONC6" localSheetId="2">#REF!</definedName>
    <definedName name="MONC6" localSheetId="3">#REF!</definedName>
    <definedName name="MONC6" localSheetId="4">#REF!</definedName>
    <definedName name="MONC6" localSheetId="33">#REF!</definedName>
    <definedName name="MONC6">#REF!</definedName>
    <definedName name="MONC7" localSheetId="0">#REF!</definedName>
    <definedName name="MONC7" localSheetId="1">#REF!</definedName>
    <definedName name="MONC7" localSheetId="2">#REF!</definedName>
    <definedName name="MONC7" localSheetId="3">#REF!</definedName>
    <definedName name="MONC7" localSheetId="4">#REF!</definedName>
    <definedName name="MONC7" localSheetId="33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 localSheetId="2">#REF!</definedName>
    <definedName name="mont" localSheetId="3">#REF!</definedName>
    <definedName name="mont" localSheetId="4">#REF!</definedName>
    <definedName name="mont" localSheetId="33">#REF!</definedName>
    <definedName name="mont">#REF!</definedName>
    <definedName name="MONTANTEA" localSheetId="0">#REF!</definedName>
    <definedName name="MONTANTEA" localSheetId="1">#REF!</definedName>
    <definedName name="MONTANTEA" localSheetId="2">#REF!</definedName>
    <definedName name="MONTANTEA" localSheetId="3">#REF!</definedName>
    <definedName name="MONTANTEA" localSheetId="4">#REF!</definedName>
    <definedName name="MONTANTEA" localSheetId="33">#REF!</definedName>
    <definedName name="MONTANTEA">#REF!</definedName>
    <definedName name="MONTANTEA1" localSheetId="0">#REF!</definedName>
    <definedName name="MONTANTEA1" localSheetId="1">#REF!</definedName>
    <definedName name="MONTANTEA1" localSheetId="2">#REF!</definedName>
    <definedName name="MONTANTEA1" localSheetId="3">#REF!</definedName>
    <definedName name="MONTANTEA1" localSheetId="4">#REF!</definedName>
    <definedName name="MONTANTEA1" localSheetId="33">#REF!</definedName>
    <definedName name="MONTANTEA1">#REF!</definedName>
    <definedName name="MONTANTEA2" localSheetId="0">#REF!</definedName>
    <definedName name="MONTANTEA2" localSheetId="1">#REF!</definedName>
    <definedName name="MONTANTEA2" localSheetId="2">#REF!</definedName>
    <definedName name="MONTANTEA2" localSheetId="3">#REF!</definedName>
    <definedName name="MONTANTEA2" localSheetId="4">#REF!</definedName>
    <definedName name="MONTANTEA2" localSheetId="33">#REF!</definedName>
    <definedName name="MONTANTEA2">#REF!</definedName>
    <definedName name="MONTANTEB" localSheetId="0">#REF!</definedName>
    <definedName name="MONTANTEB" localSheetId="1">#REF!</definedName>
    <definedName name="MONTANTEB" localSheetId="2">#REF!</definedName>
    <definedName name="MONTANTEB" localSheetId="3">#REF!</definedName>
    <definedName name="MONTANTEB" localSheetId="4">#REF!</definedName>
    <definedName name="MONTANTEB" localSheetId="33">#REF!</definedName>
    <definedName name="MONTANTEB">#REF!</definedName>
    <definedName name="MONTANTEB1" localSheetId="0">#REF!</definedName>
    <definedName name="MONTANTEB1" localSheetId="1">#REF!</definedName>
    <definedName name="MONTANTEB1" localSheetId="2">#REF!</definedName>
    <definedName name="MONTANTEB1" localSheetId="3">#REF!</definedName>
    <definedName name="MONTANTEB1" localSheetId="4">#REF!</definedName>
    <definedName name="MONTANTEB1" localSheetId="33">#REF!</definedName>
    <definedName name="MONTANTEB1">#REF!</definedName>
    <definedName name="MONTANTEB2" localSheetId="0">#REF!</definedName>
    <definedName name="MONTANTEB2" localSheetId="1">#REF!</definedName>
    <definedName name="MONTANTEB2" localSheetId="2">#REF!</definedName>
    <definedName name="MONTANTEB2" localSheetId="3">#REF!</definedName>
    <definedName name="MONTANTEB2" localSheetId="4">#REF!</definedName>
    <definedName name="MONTANTEB2" localSheetId="33">#REF!</definedName>
    <definedName name="MONTANTEB2">#REF!</definedName>
    <definedName name="MONTANTEC" localSheetId="0">#REF!</definedName>
    <definedName name="MONTANTEC" localSheetId="1">#REF!</definedName>
    <definedName name="MONTANTEC" localSheetId="2">#REF!</definedName>
    <definedName name="MONTANTEC" localSheetId="3">#REF!</definedName>
    <definedName name="MONTANTEC" localSheetId="4">#REF!</definedName>
    <definedName name="MONTANTEC" localSheetId="33">#REF!</definedName>
    <definedName name="MONTANTEC">#REF!</definedName>
    <definedName name="MONTANTEC1" localSheetId="0">#REF!</definedName>
    <definedName name="MONTANTEC1" localSheetId="1">#REF!</definedName>
    <definedName name="MONTANTEC1" localSheetId="2">#REF!</definedName>
    <definedName name="MONTANTEC1" localSheetId="3">#REF!</definedName>
    <definedName name="MONTANTEC1" localSheetId="4">#REF!</definedName>
    <definedName name="MONTANTEC1" localSheetId="33">#REF!</definedName>
    <definedName name="MONTANTEC1">#REF!</definedName>
    <definedName name="MONTANTEC2" localSheetId="0">#REF!</definedName>
    <definedName name="MONTANTEC2" localSheetId="1">#REF!</definedName>
    <definedName name="MONTANTEC2" localSheetId="2">#REF!</definedName>
    <definedName name="MONTANTEC2" localSheetId="3">#REF!</definedName>
    <definedName name="MONTANTEC2" localSheetId="4">#REF!</definedName>
    <definedName name="MONTANTEC2" localSheetId="33">#REF!</definedName>
    <definedName name="MONTANTEC2">#REF!</definedName>
    <definedName name="ok" localSheetId="0">#REF!</definedName>
    <definedName name="ok" localSheetId="1">#REF!</definedName>
    <definedName name="ok" localSheetId="2">#REF!</definedName>
    <definedName name="ok" localSheetId="3">#REF!</definedName>
    <definedName name="ok" localSheetId="4">#REF!</definedName>
    <definedName name="ok" localSheetId="33">#REF!</definedName>
    <definedName name="ok">#REF!</definedName>
    <definedName name="REMUNERACAO1" localSheetId="0">#REF!</definedName>
    <definedName name="REMUNERACAO1" localSheetId="1">#REF!</definedName>
    <definedName name="REMUNERACAO1" localSheetId="2">#REF!</definedName>
    <definedName name="REMUNERACAO1" localSheetId="3">#REF!</definedName>
    <definedName name="REMUNERACAO1" localSheetId="4">#REF!</definedName>
    <definedName name="REMUNERACAO1" localSheetId="33">#REF!</definedName>
    <definedName name="REMUNERACAO1">#REF!</definedName>
    <definedName name="REMUNERACAO2" localSheetId="0">#REF!</definedName>
    <definedName name="REMUNERACAO2" localSheetId="1">#REF!</definedName>
    <definedName name="REMUNERACAO2" localSheetId="2">#REF!</definedName>
    <definedName name="REMUNERACAO2" localSheetId="3">#REF!</definedName>
    <definedName name="REMUNERACAO2" localSheetId="4">#REF!</definedName>
    <definedName name="REMUNERACAO2" localSheetId="3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 localSheetId="2">#REF!</definedName>
    <definedName name="REMUNERACAO5" localSheetId="3">#REF!</definedName>
    <definedName name="REMUNERACAO5" localSheetId="4">#REF!</definedName>
    <definedName name="REMUNERACAO5" localSheetId="33">#REF!</definedName>
    <definedName name="REMUNERACAO5">#REF!</definedName>
    <definedName name="REMUNERACAO6" localSheetId="0">#REF!</definedName>
    <definedName name="REMUNERACAO6" localSheetId="1">#REF!</definedName>
    <definedName name="REMUNERACAO6" localSheetId="2">#REF!</definedName>
    <definedName name="REMUNERACAO6" localSheetId="3">#REF!</definedName>
    <definedName name="REMUNERACAO6" localSheetId="4">#REF!</definedName>
    <definedName name="REMUNERACAO6" localSheetId="33">#REF!</definedName>
    <definedName name="REMUNERACAO6">#REF!</definedName>
    <definedName name="REMUNERACAO7" localSheetId="0">#REF!</definedName>
    <definedName name="REMUNERACAO7" localSheetId="1">#REF!</definedName>
    <definedName name="REMUNERACAO7" localSheetId="2">#REF!</definedName>
    <definedName name="REMUNERACAO7" localSheetId="3">#REF!</definedName>
    <definedName name="REMUNERACAO7" localSheetId="4">#REF!</definedName>
    <definedName name="REMUNERACAO7" localSheetId="33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 localSheetId="2">#REF!</definedName>
    <definedName name="TOTAL_MONT_A" localSheetId="3">#REF!</definedName>
    <definedName name="TOTAL_MONT_A" localSheetId="4">#REF!</definedName>
    <definedName name="TOTAL_MONT_A" localSheetId="33">#REF!</definedName>
    <definedName name="TOTAL_MONT_A">#REF!</definedName>
    <definedName name="TOTAL1" localSheetId="0">#REF!</definedName>
    <definedName name="TOTAL1" localSheetId="1">#REF!</definedName>
    <definedName name="TOTAL1" localSheetId="2">#REF!</definedName>
    <definedName name="TOTAL1" localSheetId="3">#REF!</definedName>
    <definedName name="TOTAL1" localSheetId="4">#REF!</definedName>
    <definedName name="TOTAL1" localSheetId="33">#REF!</definedName>
    <definedName name="TOTAL1">#REF!</definedName>
    <definedName name="TOTAL2" localSheetId="0">#REF!</definedName>
    <definedName name="TOTAL2" localSheetId="1">#REF!</definedName>
    <definedName name="TOTAL2" localSheetId="2">#REF!</definedName>
    <definedName name="TOTAL2" localSheetId="3">#REF!</definedName>
    <definedName name="TOTAL2" localSheetId="4">#REF!</definedName>
    <definedName name="TOTAL2" localSheetId="33">#REF!</definedName>
    <definedName name="TOTAL2">#REF!</definedName>
    <definedName name="VALE_TRANSPORTE" localSheetId="0">#REF!</definedName>
    <definedName name="VALE_TRANSPORTE" localSheetId="1">#REF!</definedName>
    <definedName name="VALE_TRANSPORTE" localSheetId="2">#REF!</definedName>
    <definedName name="VALE_TRANSPORTE" localSheetId="3">#REF!</definedName>
    <definedName name="VALE_TRANSPORTE" localSheetId="4">#REF!</definedName>
    <definedName name="VALE_TRANSPORTE" localSheetId="33">#REF!</definedName>
    <definedName name="VALE_TRANSPOR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23" i="1" l="1"/>
  <c r="I190" i="1"/>
  <c r="E36" i="35"/>
  <c r="D35" i="34"/>
  <c r="H196" i="33"/>
  <c r="I190" i="33"/>
  <c r="F34" i="35" s="1"/>
  <c r="G34" i="35" s="1"/>
  <c r="E164" i="33"/>
  <c r="H163" i="33"/>
  <c r="H166" i="33" s="1"/>
  <c r="G163" i="33"/>
  <c r="G166" i="33" s="1"/>
  <c r="F163" i="33"/>
  <c r="D163" i="33"/>
  <c r="E163" i="33" s="1"/>
  <c r="F162" i="33"/>
  <c r="D162" i="33"/>
  <c r="E162" i="33" s="1"/>
  <c r="F161" i="33"/>
  <c r="I141" i="33"/>
  <c r="I181" i="33" s="1"/>
  <c r="I137" i="33"/>
  <c r="I180" i="33" s="1"/>
  <c r="F130" i="33"/>
  <c r="I121" i="33"/>
  <c r="I127" i="33" s="1"/>
  <c r="G114" i="33"/>
  <c r="C114" i="33"/>
  <c r="A114" i="33"/>
  <c r="E114" i="33" s="1"/>
  <c r="H113" i="33"/>
  <c r="F112" i="33"/>
  <c r="G110" i="33"/>
  <c r="C110" i="33"/>
  <c r="A110" i="33"/>
  <c r="E110" i="33" s="1"/>
  <c r="G106" i="33"/>
  <c r="C106" i="33"/>
  <c r="A106" i="33"/>
  <c r="E106" i="33" s="1"/>
  <c r="I101" i="33"/>
  <c r="I100" i="33"/>
  <c r="I99" i="33"/>
  <c r="I98" i="33"/>
  <c r="A95" i="33"/>
  <c r="A96" i="33" s="1"/>
  <c r="A97" i="33" s="1"/>
  <c r="A98" i="33" s="1"/>
  <c r="H85" i="33"/>
  <c r="H78" i="33"/>
  <c r="H66" i="33"/>
  <c r="I45" i="33"/>
  <c r="I44" i="33"/>
  <c r="I43" i="33"/>
  <c r="I41" i="33"/>
  <c r="I40" i="33"/>
  <c r="I39" i="33"/>
  <c r="A39" i="33"/>
  <c r="A40" i="33" s="1"/>
  <c r="A41" i="33" s="1"/>
  <c r="A42" i="33" s="1"/>
  <c r="A43" i="33" s="1"/>
  <c r="A44" i="33" s="1"/>
  <c r="A45" i="33" s="1"/>
  <c r="G11" i="33"/>
  <c r="A6" i="33"/>
  <c r="I5" i="33"/>
  <c r="G5" i="33"/>
  <c r="H196" i="32"/>
  <c r="I190" i="32"/>
  <c r="F33" i="35" s="1"/>
  <c r="G33" i="35" s="1"/>
  <c r="E164" i="32"/>
  <c r="H163" i="32"/>
  <c r="H166" i="32" s="1"/>
  <c r="G163" i="32"/>
  <c r="G166" i="32" s="1"/>
  <c r="F163" i="32"/>
  <c r="D163" i="32"/>
  <c r="E163" i="32" s="1"/>
  <c r="F162" i="32"/>
  <c r="D162" i="32"/>
  <c r="E162" i="32" s="1"/>
  <c r="F161" i="32"/>
  <c r="I141" i="32"/>
  <c r="I181" i="32" s="1"/>
  <c r="I137" i="32"/>
  <c r="I180" i="32" s="1"/>
  <c r="F130" i="32"/>
  <c r="I121" i="32"/>
  <c r="I127" i="32" s="1"/>
  <c r="G114" i="32"/>
  <c r="C114" i="32"/>
  <c r="A114" i="32"/>
  <c r="E114" i="32" s="1"/>
  <c r="H113" i="32"/>
  <c r="F112" i="32"/>
  <c r="G110" i="32"/>
  <c r="C110" i="32"/>
  <c r="A110" i="32"/>
  <c r="E110" i="32" s="1"/>
  <c r="G106" i="32"/>
  <c r="C106" i="32"/>
  <c r="A106" i="32"/>
  <c r="E106" i="32" s="1"/>
  <c r="I101" i="32"/>
  <c r="I100" i="32"/>
  <c r="I99" i="32"/>
  <c r="I98" i="32"/>
  <c r="A95" i="32"/>
  <c r="A96" i="32" s="1"/>
  <c r="A97" i="32" s="1"/>
  <c r="A98" i="32" s="1"/>
  <c r="H85" i="32"/>
  <c r="H78" i="32"/>
  <c r="H66" i="32"/>
  <c r="I45" i="32"/>
  <c r="I44" i="32"/>
  <c r="I43" i="32"/>
  <c r="I41" i="32"/>
  <c r="I40" i="32"/>
  <c r="I39" i="32"/>
  <c r="A39" i="32"/>
  <c r="A40" i="32" s="1"/>
  <c r="A41" i="32" s="1"/>
  <c r="A42" i="32" s="1"/>
  <c r="A43" i="32" s="1"/>
  <c r="A44" i="32" s="1"/>
  <c r="A45" i="32" s="1"/>
  <c r="G11" i="32"/>
  <c r="A6" i="32"/>
  <c r="I5" i="32"/>
  <c r="G5" i="32"/>
  <c r="H196" i="31"/>
  <c r="I190" i="31"/>
  <c r="F32" i="35" s="1"/>
  <c r="G32" i="35" s="1"/>
  <c r="E164" i="31"/>
  <c r="H163" i="31"/>
  <c r="H166" i="31" s="1"/>
  <c r="G163" i="31"/>
  <c r="G166" i="31" s="1"/>
  <c r="F163" i="31"/>
  <c r="D163" i="31"/>
  <c r="E163" i="31" s="1"/>
  <c r="F162" i="31"/>
  <c r="D162" i="31"/>
  <c r="E162" i="31" s="1"/>
  <c r="F161" i="31"/>
  <c r="I141" i="31"/>
  <c r="I181" i="31" s="1"/>
  <c r="I137" i="31"/>
  <c r="I180" i="31" s="1"/>
  <c r="F130" i="31"/>
  <c r="I121" i="31"/>
  <c r="I127" i="31" s="1"/>
  <c r="G114" i="31"/>
  <c r="C114" i="31"/>
  <c r="A114" i="31"/>
  <c r="E114" i="31" s="1"/>
  <c r="H113" i="31"/>
  <c r="F112" i="31"/>
  <c r="G110" i="31"/>
  <c r="C110" i="31"/>
  <c r="A110" i="31"/>
  <c r="E110" i="31" s="1"/>
  <c r="G106" i="31"/>
  <c r="C106" i="31"/>
  <c r="A106" i="31"/>
  <c r="E106" i="31" s="1"/>
  <c r="I101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4" i="31"/>
  <c r="I43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G5" i="31"/>
  <c r="H196" i="30"/>
  <c r="I190" i="30"/>
  <c r="F31" i="35" s="1"/>
  <c r="G31" i="35" s="1"/>
  <c r="E164" i="30"/>
  <c r="H163" i="30"/>
  <c r="H166" i="30" s="1"/>
  <c r="G163" i="30"/>
  <c r="G166" i="30" s="1"/>
  <c r="F163" i="30"/>
  <c r="D163" i="30"/>
  <c r="E163" i="30" s="1"/>
  <c r="F162" i="30"/>
  <c r="D162" i="30"/>
  <c r="E162" i="30" s="1"/>
  <c r="F161" i="30"/>
  <c r="I141" i="30"/>
  <c r="I181" i="30" s="1"/>
  <c r="I137" i="30"/>
  <c r="I180" i="30" s="1"/>
  <c r="F130" i="30"/>
  <c r="I121" i="30"/>
  <c r="I127" i="30" s="1"/>
  <c r="G114" i="30"/>
  <c r="C114" i="30"/>
  <c r="A114" i="30"/>
  <c r="E114" i="30" s="1"/>
  <c r="H113" i="30"/>
  <c r="F112" i="30"/>
  <c r="G110" i="30"/>
  <c r="C110" i="30"/>
  <c r="A110" i="30"/>
  <c r="E110" i="30" s="1"/>
  <c r="G106" i="30"/>
  <c r="C106" i="30"/>
  <c r="A106" i="30"/>
  <c r="E106" i="30" s="1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4" i="30"/>
  <c r="I43" i="30"/>
  <c r="I41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G5" i="30"/>
  <c r="H196" i="29"/>
  <c r="I190" i="29"/>
  <c r="F30" i="35" s="1"/>
  <c r="G30" i="35" s="1"/>
  <c r="E164" i="29"/>
  <c r="H163" i="29"/>
  <c r="H166" i="29" s="1"/>
  <c r="G163" i="29"/>
  <c r="G166" i="29" s="1"/>
  <c r="F163" i="29"/>
  <c r="D163" i="29"/>
  <c r="E163" i="29" s="1"/>
  <c r="F162" i="29"/>
  <c r="D162" i="29"/>
  <c r="E162" i="29" s="1"/>
  <c r="F161" i="29"/>
  <c r="I141" i="29"/>
  <c r="I181" i="29" s="1"/>
  <c r="I137" i="29"/>
  <c r="I180" i="29" s="1"/>
  <c r="F130" i="29"/>
  <c r="I121" i="29"/>
  <c r="I127" i="29" s="1"/>
  <c r="G114" i="29"/>
  <c r="C114" i="29"/>
  <c r="A114" i="29"/>
  <c r="E114" i="29" s="1"/>
  <c r="H113" i="29"/>
  <c r="F112" i="29"/>
  <c r="G110" i="29"/>
  <c r="C110" i="29"/>
  <c r="A110" i="29"/>
  <c r="E110" i="29" s="1"/>
  <c r="G106" i="29"/>
  <c r="C106" i="29"/>
  <c r="A106" i="29"/>
  <c r="E106" i="29" s="1"/>
  <c r="I101" i="29"/>
  <c r="I100" i="29"/>
  <c r="I99" i="29"/>
  <c r="I98" i="29"/>
  <c r="A95" i="29"/>
  <c r="A96" i="29" s="1"/>
  <c r="A97" i="29" s="1"/>
  <c r="A98" i="29" s="1"/>
  <c r="H85" i="29"/>
  <c r="H78" i="29"/>
  <c r="H66" i="29"/>
  <c r="I45" i="29"/>
  <c r="I44" i="29"/>
  <c r="I43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G5" i="29"/>
  <c r="H196" i="28"/>
  <c r="I190" i="28"/>
  <c r="F29" i="35" s="1"/>
  <c r="G29" i="35" s="1"/>
  <c r="E164" i="28"/>
  <c r="H163" i="28"/>
  <c r="H166" i="28" s="1"/>
  <c r="G163" i="28"/>
  <c r="G166" i="28" s="1"/>
  <c r="F163" i="28"/>
  <c r="D163" i="28"/>
  <c r="E163" i="28" s="1"/>
  <c r="F162" i="28"/>
  <c r="D162" i="28"/>
  <c r="E162" i="28" s="1"/>
  <c r="F161" i="28"/>
  <c r="I141" i="28"/>
  <c r="I181" i="28" s="1"/>
  <c r="I137" i="28"/>
  <c r="I180" i="28" s="1"/>
  <c r="F130" i="28"/>
  <c r="I121" i="28"/>
  <c r="I127" i="28" s="1"/>
  <c r="G114" i="28"/>
  <c r="C114" i="28"/>
  <c r="A114" i="28"/>
  <c r="E114" i="28" s="1"/>
  <c r="H113" i="28"/>
  <c r="F112" i="28"/>
  <c r="G110" i="28"/>
  <c r="C110" i="28"/>
  <c r="A110" i="28"/>
  <c r="E110" i="28" s="1"/>
  <c r="G106" i="28"/>
  <c r="C106" i="28"/>
  <c r="A106" i="28"/>
  <c r="E106" i="28" s="1"/>
  <c r="I101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4" i="28"/>
  <c r="I43" i="28"/>
  <c r="I41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G5" i="28"/>
  <c r="H196" i="27"/>
  <c r="I190" i="27"/>
  <c r="F28" i="35" s="1"/>
  <c r="G28" i="35" s="1"/>
  <c r="E164" i="27"/>
  <c r="H163" i="27"/>
  <c r="H166" i="27" s="1"/>
  <c r="G163" i="27"/>
  <c r="G166" i="27" s="1"/>
  <c r="F163" i="27"/>
  <c r="D163" i="27"/>
  <c r="E163" i="27" s="1"/>
  <c r="F162" i="27"/>
  <c r="D162" i="27"/>
  <c r="E162" i="27" s="1"/>
  <c r="F161" i="27"/>
  <c r="I141" i="27"/>
  <c r="I181" i="27" s="1"/>
  <c r="I137" i="27"/>
  <c r="I180" i="27" s="1"/>
  <c r="F130" i="27"/>
  <c r="I121" i="27"/>
  <c r="I127" i="27" s="1"/>
  <c r="G114" i="27"/>
  <c r="C114" i="27"/>
  <c r="A114" i="27"/>
  <c r="E114" i="27" s="1"/>
  <c r="H113" i="27"/>
  <c r="F112" i="27"/>
  <c r="G110" i="27"/>
  <c r="C110" i="27"/>
  <c r="A110" i="27"/>
  <c r="E110" i="27" s="1"/>
  <c r="G106" i="27"/>
  <c r="C106" i="27"/>
  <c r="A106" i="27"/>
  <c r="E106" i="27" s="1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4" i="27"/>
  <c r="I43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G5" i="27"/>
  <c r="H196" i="26"/>
  <c r="I190" i="26"/>
  <c r="F27" i="35" s="1"/>
  <c r="G27" i="35" s="1"/>
  <c r="E164" i="26"/>
  <c r="H163" i="26"/>
  <c r="H166" i="26" s="1"/>
  <c r="G163" i="26"/>
  <c r="G166" i="26" s="1"/>
  <c r="F163" i="26"/>
  <c r="D163" i="26"/>
  <c r="E163" i="26" s="1"/>
  <c r="F162" i="26"/>
  <c r="D162" i="26"/>
  <c r="E162" i="26" s="1"/>
  <c r="F161" i="26"/>
  <c r="I141" i="26"/>
  <c r="I181" i="26" s="1"/>
  <c r="I137" i="26"/>
  <c r="I180" i="26" s="1"/>
  <c r="F130" i="26"/>
  <c r="I121" i="26"/>
  <c r="I127" i="26" s="1"/>
  <c r="G114" i="26"/>
  <c r="C114" i="26"/>
  <c r="A114" i="26"/>
  <c r="E114" i="26" s="1"/>
  <c r="H113" i="26"/>
  <c r="F112" i="26"/>
  <c r="G110" i="26"/>
  <c r="C110" i="26"/>
  <c r="A110" i="26"/>
  <c r="E110" i="26" s="1"/>
  <c r="G106" i="26"/>
  <c r="C106" i="26"/>
  <c r="A106" i="26"/>
  <c r="E106" i="26" s="1"/>
  <c r="I101" i="26"/>
  <c r="I100" i="26"/>
  <c r="I99" i="26"/>
  <c r="I98" i="26"/>
  <c r="A95" i="26"/>
  <c r="A96" i="26" s="1"/>
  <c r="A97" i="26" s="1"/>
  <c r="A98" i="26" s="1"/>
  <c r="H85" i="26"/>
  <c r="H78" i="26"/>
  <c r="H66" i="26"/>
  <c r="I45" i="26"/>
  <c r="I44" i="26"/>
  <c r="I43" i="26"/>
  <c r="I41" i="26"/>
  <c r="I40" i="26"/>
  <c r="I39" i="26"/>
  <c r="A39" i="26"/>
  <c r="A40" i="26" s="1"/>
  <c r="A41" i="26" s="1"/>
  <c r="A42" i="26" s="1"/>
  <c r="A43" i="26" s="1"/>
  <c r="A44" i="26" s="1"/>
  <c r="A45" i="26" s="1"/>
  <c r="G11" i="26"/>
  <c r="A6" i="26"/>
  <c r="I5" i="26"/>
  <c r="G5" i="26"/>
  <c r="H196" i="25"/>
  <c r="I190" i="25"/>
  <c r="F26" i="35" s="1"/>
  <c r="G26" i="35" s="1"/>
  <c r="E164" i="25"/>
  <c r="H163" i="25"/>
  <c r="H166" i="25" s="1"/>
  <c r="G163" i="25"/>
  <c r="G166" i="25" s="1"/>
  <c r="F163" i="25"/>
  <c r="D163" i="25"/>
  <c r="E163" i="25" s="1"/>
  <c r="F162" i="25"/>
  <c r="D162" i="25"/>
  <c r="E162" i="25" s="1"/>
  <c r="F161" i="25"/>
  <c r="I141" i="25"/>
  <c r="I181" i="25" s="1"/>
  <c r="I137" i="25"/>
  <c r="I180" i="25" s="1"/>
  <c r="F130" i="25"/>
  <c r="I121" i="25"/>
  <c r="I127" i="25" s="1"/>
  <c r="G114" i="25"/>
  <c r="C114" i="25"/>
  <c r="A114" i="25"/>
  <c r="E114" i="25" s="1"/>
  <c r="H113" i="25"/>
  <c r="F112" i="25"/>
  <c r="G110" i="25"/>
  <c r="C110" i="25"/>
  <c r="A110" i="25"/>
  <c r="E110" i="25" s="1"/>
  <c r="G106" i="25"/>
  <c r="C106" i="25"/>
  <c r="A106" i="25"/>
  <c r="E106" i="25" s="1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4" i="25"/>
  <c r="I43" i="25"/>
  <c r="I41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G5" i="25"/>
  <c r="H196" i="24"/>
  <c r="I190" i="24"/>
  <c r="F25" i="35" s="1"/>
  <c r="G25" i="35" s="1"/>
  <c r="E164" i="24"/>
  <c r="H163" i="24"/>
  <c r="H166" i="24" s="1"/>
  <c r="G163" i="24"/>
  <c r="G166" i="24" s="1"/>
  <c r="F163" i="24"/>
  <c r="D163" i="24"/>
  <c r="E163" i="24" s="1"/>
  <c r="F162" i="24"/>
  <c r="D162" i="24"/>
  <c r="E162" i="24" s="1"/>
  <c r="F161" i="24"/>
  <c r="I141" i="24"/>
  <c r="I181" i="24" s="1"/>
  <c r="I137" i="24"/>
  <c r="I180" i="24" s="1"/>
  <c r="F130" i="24"/>
  <c r="I121" i="24"/>
  <c r="I127" i="24" s="1"/>
  <c r="G114" i="24"/>
  <c r="C114" i="24"/>
  <c r="A114" i="24"/>
  <c r="E114" i="24" s="1"/>
  <c r="H113" i="24"/>
  <c r="F112" i="24"/>
  <c r="G110" i="24"/>
  <c r="C110" i="24"/>
  <c r="A110" i="24"/>
  <c r="E110" i="24" s="1"/>
  <c r="G106" i="24"/>
  <c r="C106" i="24"/>
  <c r="A106" i="24"/>
  <c r="E106" i="24" s="1"/>
  <c r="I101" i="24"/>
  <c r="I100" i="24"/>
  <c r="I99" i="24"/>
  <c r="I98" i="24"/>
  <c r="A95" i="24"/>
  <c r="A96" i="24" s="1"/>
  <c r="A97" i="24" s="1"/>
  <c r="A98" i="24" s="1"/>
  <c r="H85" i="24"/>
  <c r="H78" i="24"/>
  <c r="H66" i="24"/>
  <c r="I45" i="24"/>
  <c r="I44" i="24"/>
  <c r="I43" i="24"/>
  <c r="I41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G5" i="24"/>
  <c r="H196" i="23"/>
  <c r="I190" i="23"/>
  <c r="F24" i="35" s="1"/>
  <c r="G24" i="35" s="1"/>
  <c r="E164" i="23"/>
  <c r="H163" i="23"/>
  <c r="H166" i="23" s="1"/>
  <c r="G163" i="23"/>
  <c r="G166" i="23" s="1"/>
  <c r="F163" i="23"/>
  <c r="D163" i="23"/>
  <c r="E163" i="23" s="1"/>
  <c r="F162" i="23"/>
  <c r="D162" i="23"/>
  <c r="E162" i="23" s="1"/>
  <c r="F161" i="23"/>
  <c r="I141" i="23"/>
  <c r="I181" i="23" s="1"/>
  <c r="I137" i="23"/>
  <c r="I180" i="23" s="1"/>
  <c r="F130" i="23"/>
  <c r="I121" i="23"/>
  <c r="I127" i="23" s="1"/>
  <c r="G114" i="23"/>
  <c r="C114" i="23"/>
  <c r="A114" i="23"/>
  <c r="E114" i="23" s="1"/>
  <c r="H113" i="23"/>
  <c r="F112" i="23"/>
  <c r="G110" i="23"/>
  <c r="C110" i="23"/>
  <c r="A110" i="23"/>
  <c r="E110" i="23" s="1"/>
  <c r="G106" i="23"/>
  <c r="C106" i="23"/>
  <c r="A106" i="23"/>
  <c r="E106" i="23" s="1"/>
  <c r="I101" i="23"/>
  <c r="I100" i="23"/>
  <c r="I99" i="23"/>
  <c r="I98" i="23"/>
  <c r="A95" i="23"/>
  <c r="A96" i="23" s="1"/>
  <c r="A97" i="23" s="1"/>
  <c r="A98" i="23" s="1"/>
  <c r="H85" i="23"/>
  <c r="H78" i="23"/>
  <c r="H66" i="23"/>
  <c r="I45" i="23"/>
  <c r="I44" i="23"/>
  <c r="I43" i="23"/>
  <c r="I41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G5" i="23"/>
  <c r="H196" i="22"/>
  <c r="I190" i="22"/>
  <c r="F23" i="35" s="1"/>
  <c r="G23" i="35" s="1"/>
  <c r="E164" i="22"/>
  <c r="H163" i="22"/>
  <c r="H166" i="22" s="1"/>
  <c r="G163" i="22"/>
  <c r="G166" i="22" s="1"/>
  <c r="F163" i="22"/>
  <c r="D163" i="22"/>
  <c r="E163" i="22" s="1"/>
  <c r="F162" i="22"/>
  <c r="D162" i="22"/>
  <c r="E162" i="22" s="1"/>
  <c r="F161" i="22"/>
  <c r="I141" i="22"/>
  <c r="I181" i="22" s="1"/>
  <c r="I137" i="22"/>
  <c r="I180" i="22" s="1"/>
  <c r="F130" i="22"/>
  <c r="I121" i="22"/>
  <c r="I127" i="22" s="1"/>
  <c r="G114" i="22"/>
  <c r="C114" i="22"/>
  <c r="A114" i="22"/>
  <c r="E114" i="22" s="1"/>
  <c r="H113" i="22"/>
  <c r="F112" i="22"/>
  <c r="G110" i="22"/>
  <c r="C110" i="22"/>
  <c r="A110" i="22"/>
  <c r="E110" i="22" s="1"/>
  <c r="G106" i="22"/>
  <c r="C106" i="22"/>
  <c r="A106" i="22"/>
  <c r="E106" i="22" s="1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4" i="22"/>
  <c r="I43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G5" i="22"/>
  <c r="H196" i="21"/>
  <c r="I190" i="21"/>
  <c r="F22" i="35" s="1"/>
  <c r="G22" i="35" s="1"/>
  <c r="E164" i="21"/>
  <c r="H163" i="21"/>
  <c r="H166" i="21" s="1"/>
  <c r="G163" i="21"/>
  <c r="G166" i="21" s="1"/>
  <c r="F163" i="21"/>
  <c r="D163" i="21"/>
  <c r="E163" i="21" s="1"/>
  <c r="F162" i="21"/>
  <c r="D162" i="21"/>
  <c r="E162" i="21" s="1"/>
  <c r="F161" i="21"/>
  <c r="I141" i="21"/>
  <c r="I181" i="21" s="1"/>
  <c r="I137" i="21"/>
  <c r="I180" i="21" s="1"/>
  <c r="F130" i="21"/>
  <c r="I121" i="21"/>
  <c r="I127" i="21" s="1"/>
  <c r="G114" i="21"/>
  <c r="C114" i="21"/>
  <c r="A114" i="21"/>
  <c r="E114" i="21" s="1"/>
  <c r="H113" i="21"/>
  <c r="F112" i="21"/>
  <c r="G110" i="21"/>
  <c r="C110" i="21"/>
  <c r="A110" i="21"/>
  <c r="E110" i="21" s="1"/>
  <c r="G106" i="21"/>
  <c r="C106" i="21"/>
  <c r="A106" i="21"/>
  <c r="E106" i="21" s="1"/>
  <c r="I101" i="21"/>
  <c r="I100" i="21"/>
  <c r="I99" i="21"/>
  <c r="I98" i="21"/>
  <c r="A95" i="21"/>
  <c r="A96" i="21" s="1"/>
  <c r="A97" i="21" s="1"/>
  <c r="A98" i="21" s="1"/>
  <c r="H85" i="21"/>
  <c r="H78" i="21"/>
  <c r="H66" i="21"/>
  <c r="I45" i="21"/>
  <c r="I44" i="21"/>
  <c r="I43" i="21"/>
  <c r="I41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G5" i="21"/>
  <c r="H196" i="20"/>
  <c r="I190" i="20"/>
  <c r="F21" i="35" s="1"/>
  <c r="G21" i="35" s="1"/>
  <c r="E164" i="20"/>
  <c r="H163" i="20"/>
  <c r="H166" i="20" s="1"/>
  <c r="G163" i="20"/>
  <c r="G166" i="20" s="1"/>
  <c r="F163" i="20"/>
  <c r="D163" i="20"/>
  <c r="E163" i="20" s="1"/>
  <c r="F162" i="20"/>
  <c r="D162" i="20"/>
  <c r="E162" i="20" s="1"/>
  <c r="F161" i="20"/>
  <c r="I141" i="20"/>
  <c r="I181" i="20" s="1"/>
  <c r="I137" i="20"/>
  <c r="I180" i="20" s="1"/>
  <c r="F130" i="20"/>
  <c r="I121" i="20"/>
  <c r="I127" i="20" s="1"/>
  <c r="G114" i="20"/>
  <c r="C114" i="20"/>
  <c r="A114" i="20"/>
  <c r="E114" i="20" s="1"/>
  <c r="H113" i="20"/>
  <c r="F112" i="20"/>
  <c r="G110" i="20"/>
  <c r="C110" i="20"/>
  <c r="A110" i="20"/>
  <c r="E110" i="20" s="1"/>
  <c r="G106" i="20"/>
  <c r="C106" i="20"/>
  <c r="A106" i="20"/>
  <c r="E106" i="20" s="1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I43" i="20"/>
  <c r="I41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I5" i="20"/>
  <c r="G5" i="20"/>
  <c r="H196" i="19"/>
  <c r="I190" i="19"/>
  <c r="F20" i="35" s="1"/>
  <c r="G20" i="35" s="1"/>
  <c r="E164" i="19"/>
  <c r="H163" i="19"/>
  <c r="H166" i="19" s="1"/>
  <c r="G163" i="19"/>
  <c r="G166" i="19" s="1"/>
  <c r="F163" i="19"/>
  <c r="D163" i="19"/>
  <c r="E163" i="19" s="1"/>
  <c r="F162" i="19"/>
  <c r="D162" i="19"/>
  <c r="E162" i="19" s="1"/>
  <c r="F161" i="19"/>
  <c r="I141" i="19"/>
  <c r="I181" i="19" s="1"/>
  <c r="I137" i="19"/>
  <c r="I180" i="19" s="1"/>
  <c r="F130" i="19"/>
  <c r="I121" i="19"/>
  <c r="I127" i="19" s="1"/>
  <c r="G114" i="19"/>
  <c r="C114" i="19"/>
  <c r="A114" i="19"/>
  <c r="E114" i="19" s="1"/>
  <c r="H113" i="19"/>
  <c r="F112" i="19"/>
  <c r="G110" i="19"/>
  <c r="C110" i="19"/>
  <c r="A110" i="19"/>
  <c r="E110" i="19" s="1"/>
  <c r="G106" i="19"/>
  <c r="C106" i="19"/>
  <c r="A106" i="19"/>
  <c r="E106" i="19" s="1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1" i="19"/>
  <c r="I40" i="19"/>
  <c r="I39" i="19"/>
  <c r="A39" i="19"/>
  <c r="A40" i="19" s="1"/>
  <c r="A41" i="19" s="1"/>
  <c r="A42" i="19" s="1"/>
  <c r="A43" i="19" s="1"/>
  <c r="A44" i="19" s="1"/>
  <c r="A45" i="19" s="1"/>
  <c r="G11" i="19"/>
  <c r="A6" i="19"/>
  <c r="I5" i="19"/>
  <c r="G5" i="19"/>
  <c r="H196" i="18"/>
  <c r="I190" i="18"/>
  <c r="F19" i="35" s="1"/>
  <c r="G19" i="35" s="1"/>
  <c r="E164" i="18"/>
  <c r="H163" i="18"/>
  <c r="H166" i="18" s="1"/>
  <c r="G163" i="18"/>
  <c r="G166" i="18" s="1"/>
  <c r="F163" i="18"/>
  <c r="D163" i="18"/>
  <c r="E163" i="18" s="1"/>
  <c r="F162" i="18"/>
  <c r="D162" i="18"/>
  <c r="E162" i="18" s="1"/>
  <c r="F161" i="18"/>
  <c r="I141" i="18"/>
  <c r="I181" i="18" s="1"/>
  <c r="I137" i="18"/>
  <c r="I180" i="18" s="1"/>
  <c r="F130" i="18"/>
  <c r="I121" i="18"/>
  <c r="I127" i="18" s="1"/>
  <c r="G114" i="18"/>
  <c r="C114" i="18"/>
  <c r="A114" i="18"/>
  <c r="E114" i="18" s="1"/>
  <c r="H113" i="18"/>
  <c r="F112" i="18"/>
  <c r="G110" i="18"/>
  <c r="C110" i="18"/>
  <c r="A110" i="18"/>
  <c r="E110" i="18" s="1"/>
  <c r="G106" i="18"/>
  <c r="C106" i="18"/>
  <c r="A106" i="18"/>
  <c r="E106" i="18" s="1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3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G5" i="18"/>
  <c r="H196" i="17"/>
  <c r="I190" i="17"/>
  <c r="F18" i="35" s="1"/>
  <c r="G18" i="35" s="1"/>
  <c r="E164" i="17"/>
  <c r="H163" i="17"/>
  <c r="H166" i="17" s="1"/>
  <c r="G163" i="17"/>
  <c r="G166" i="17" s="1"/>
  <c r="F163" i="17"/>
  <c r="D163" i="17"/>
  <c r="E163" i="17" s="1"/>
  <c r="F162" i="17"/>
  <c r="D162" i="17"/>
  <c r="E162" i="17" s="1"/>
  <c r="F161" i="17"/>
  <c r="I141" i="17"/>
  <c r="I181" i="17" s="1"/>
  <c r="I137" i="17"/>
  <c r="I180" i="17" s="1"/>
  <c r="F130" i="17"/>
  <c r="I121" i="17"/>
  <c r="I127" i="17" s="1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E106" i="17" s="1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G5" i="17"/>
  <c r="H196" i="16"/>
  <c r="I190" i="16"/>
  <c r="F17" i="35" s="1"/>
  <c r="G17" i="35" s="1"/>
  <c r="E164" i="16"/>
  <c r="H163" i="16"/>
  <c r="H166" i="16" s="1"/>
  <c r="G163" i="16"/>
  <c r="G166" i="16" s="1"/>
  <c r="F163" i="16"/>
  <c r="D163" i="16"/>
  <c r="E163" i="16" s="1"/>
  <c r="F162" i="16"/>
  <c r="D162" i="16"/>
  <c r="E162" i="16" s="1"/>
  <c r="F161" i="16"/>
  <c r="I141" i="16"/>
  <c r="I181" i="16" s="1"/>
  <c r="I137" i="16"/>
  <c r="I180" i="16" s="1"/>
  <c r="F130" i="16"/>
  <c r="I121" i="16"/>
  <c r="I127" i="16" s="1"/>
  <c r="G114" i="16"/>
  <c r="C114" i="16"/>
  <c r="A114" i="16"/>
  <c r="E114" i="16" s="1"/>
  <c r="H113" i="16"/>
  <c r="F112" i="16"/>
  <c r="G110" i="16"/>
  <c r="C110" i="16"/>
  <c r="A110" i="16"/>
  <c r="E110" i="16" s="1"/>
  <c r="G106" i="16"/>
  <c r="C106" i="16"/>
  <c r="A106" i="16"/>
  <c r="E106" i="16" s="1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G5" i="16"/>
  <c r="H196" i="15"/>
  <c r="I190" i="15"/>
  <c r="F16" i="35" s="1"/>
  <c r="G16" i="35" s="1"/>
  <c r="E164" i="15"/>
  <c r="H163" i="15"/>
  <c r="H166" i="15" s="1"/>
  <c r="G163" i="15"/>
  <c r="G166" i="15" s="1"/>
  <c r="F163" i="15"/>
  <c r="D163" i="15"/>
  <c r="E163" i="15" s="1"/>
  <c r="F162" i="15"/>
  <c r="D162" i="15"/>
  <c r="E162" i="15" s="1"/>
  <c r="F161" i="15"/>
  <c r="I141" i="15"/>
  <c r="I181" i="15" s="1"/>
  <c r="I137" i="15"/>
  <c r="I180" i="15" s="1"/>
  <c r="F130" i="15"/>
  <c r="I121" i="15"/>
  <c r="I127" i="15" s="1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E106" i="15" s="1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G5" i="15"/>
  <c r="H196" i="14"/>
  <c r="I190" i="14"/>
  <c r="F15" i="35" s="1"/>
  <c r="G15" i="35" s="1"/>
  <c r="E164" i="14"/>
  <c r="H163" i="14"/>
  <c r="H166" i="14" s="1"/>
  <c r="G163" i="14"/>
  <c r="G166" i="14" s="1"/>
  <c r="F163" i="14"/>
  <c r="D163" i="14"/>
  <c r="E163" i="14" s="1"/>
  <c r="F162" i="14"/>
  <c r="D162" i="14"/>
  <c r="E162" i="14" s="1"/>
  <c r="F161" i="14"/>
  <c r="I141" i="14"/>
  <c r="I181" i="14" s="1"/>
  <c r="I137" i="14"/>
  <c r="I180" i="14" s="1"/>
  <c r="F130" i="14"/>
  <c r="I121" i="14"/>
  <c r="I127" i="14" s="1"/>
  <c r="G114" i="14"/>
  <c r="C114" i="14"/>
  <c r="A114" i="14"/>
  <c r="E114" i="14" s="1"/>
  <c r="H113" i="14"/>
  <c r="F112" i="14"/>
  <c r="G110" i="14"/>
  <c r="C110" i="14"/>
  <c r="A110" i="14"/>
  <c r="E110" i="14" s="1"/>
  <c r="G106" i="14"/>
  <c r="C106" i="14"/>
  <c r="A106" i="14"/>
  <c r="E106" i="14" s="1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G5" i="14"/>
  <c r="H196" i="13"/>
  <c r="I190" i="13"/>
  <c r="F14" i="35" s="1"/>
  <c r="G14" i="35" s="1"/>
  <c r="E164" i="13"/>
  <c r="H163" i="13"/>
  <c r="H166" i="13" s="1"/>
  <c r="G163" i="13"/>
  <c r="G166" i="13" s="1"/>
  <c r="F163" i="13"/>
  <c r="D163" i="13"/>
  <c r="E163" i="13" s="1"/>
  <c r="F162" i="13"/>
  <c r="D162" i="13"/>
  <c r="E162" i="13" s="1"/>
  <c r="F161" i="13"/>
  <c r="I141" i="13"/>
  <c r="I181" i="13" s="1"/>
  <c r="I137" i="13"/>
  <c r="I180" i="13" s="1"/>
  <c r="F130" i="13"/>
  <c r="I121" i="13"/>
  <c r="I127" i="13" s="1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E106" i="13" s="1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G5" i="13"/>
  <c r="H196" i="12"/>
  <c r="I190" i="12"/>
  <c r="F13" i="35" s="1"/>
  <c r="G13" i="35" s="1"/>
  <c r="E164" i="12"/>
  <c r="H163" i="12"/>
  <c r="H166" i="12" s="1"/>
  <c r="G163" i="12"/>
  <c r="G166" i="12" s="1"/>
  <c r="F163" i="12"/>
  <c r="D163" i="12"/>
  <c r="E163" i="12" s="1"/>
  <c r="F162" i="12"/>
  <c r="D162" i="12"/>
  <c r="E162" i="12" s="1"/>
  <c r="F161" i="12"/>
  <c r="I141" i="12"/>
  <c r="I181" i="12" s="1"/>
  <c r="I137" i="12"/>
  <c r="I180" i="12" s="1"/>
  <c r="F130" i="12"/>
  <c r="I121" i="12"/>
  <c r="I127" i="12" s="1"/>
  <c r="G114" i="12"/>
  <c r="C114" i="12"/>
  <c r="A114" i="12"/>
  <c r="E114" i="12" s="1"/>
  <c r="H113" i="12"/>
  <c r="F112" i="12"/>
  <c r="G110" i="12"/>
  <c r="C110" i="12"/>
  <c r="A110" i="12"/>
  <c r="E110" i="12" s="1"/>
  <c r="G106" i="12"/>
  <c r="C106" i="12"/>
  <c r="A106" i="12"/>
  <c r="E106" i="12" s="1"/>
  <c r="I101" i="12"/>
  <c r="I100" i="12"/>
  <c r="I99" i="12"/>
  <c r="I98" i="12"/>
  <c r="A95" i="12"/>
  <c r="A96" i="12" s="1"/>
  <c r="A97" i="12" s="1"/>
  <c r="A98" i="12" s="1"/>
  <c r="H85" i="12"/>
  <c r="H78" i="12"/>
  <c r="H66" i="12"/>
  <c r="I45" i="12"/>
  <c r="I44" i="12"/>
  <c r="I43" i="12"/>
  <c r="I41" i="12"/>
  <c r="I40" i="12"/>
  <c r="I39" i="12"/>
  <c r="A39" i="12"/>
  <c r="A40" i="12" s="1"/>
  <c r="A41" i="12" s="1"/>
  <c r="A42" i="12" s="1"/>
  <c r="A43" i="12" s="1"/>
  <c r="A44" i="12" s="1"/>
  <c r="A45" i="12" s="1"/>
  <c r="G11" i="12"/>
  <c r="A6" i="12"/>
  <c r="I5" i="12"/>
  <c r="G5" i="12"/>
  <c r="H196" i="11"/>
  <c r="I190" i="11"/>
  <c r="F12" i="35" s="1"/>
  <c r="G12" i="35" s="1"/>
  <c r="E164" i="11"/>
  <c r="H163" i="11"/>
  <c r="H166" i="11" s="1"/>
  <c r="G163" i="11"/>
  <c r="G166" i="11" s="1"/>
  <c r="F163" i="11"/>
  <c r="D163" i="11"/>
  <c r="E163" i="11" s="1"/>
  <c r="F162" i="11"/>
  <c r="D162" i="11"/>
  <c r="E162" i="11" s="1"/>
  <c r="F161" i="11"/>
  <c r="I141" i="11"/>
  <c r="I181" i="11" s="1"/>
  <c r="I137" i="11"/>
  <c r="I180" i="11" s="1"/>
  <c r="F130" i="11"/>
  <c r="I121" i="11"/>
  <c r="I127" i="11" s="1"/>
  <c r="G114" i="11"/>
  <c r="C114" i="11"/>
  <c r="A114" i="11"/>
  <c r="E114" i="11" s="1"/>
  <c r="H113" i="11"/>
  <c r="F112" i="11"/>
  <c r="G110" i="11"/>
  <c r="C110" i="11"/>
  <c r="A110" i="11"/>
  <c r="E110" i="11" s="1"/>
  <c r="G106" i="11"/>
  <c r="C106" i="11"/>
  <c r="A106" i="11"/>
  <c r="E106" i="11" s="1"/>
  <c r="I101" i="11"/>
  <c r="I100" i="11"/>
  <c r="I99" i="11"/>
  <c r="I98" i="11"/>
  <c r="A95" i="11"/>
  <c r="A96" i="11" s="1"/>
  <c r="A97" i="11" s="1"/>
  <c r="A98" i="11" s="1"/>
  <c r="H85" i="11"/>
  <c r="H78" i="11"/>
  <c r="H66" i="11"/>
  <c r="I45" i="11"/>
  <c r="I44" i="11"/>
  <c r="I43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G5" i="11"/>
  <c r="H196" i="10"/>
  <c r="I190" i="10"/>
  <c r="F11" i="35" s="1"/>
  <c r="G11" i="35" s="1"/>
  <c r="E164" i="10"/>
  <c r="H163" i="10"/>
  <c r="H166" i="10" s="1"/>
  <c r="G163" i="10"/>
  <c r="G166" i="10" s="1"/>
  <c r="F163" i="10"/>
  <c r="D163" i="10"/>
  <c r="E163" i="10" s="1"/>
  <c r="F162" i="10"/>
  <c r="D162" i="10"/>
  <c r="E162" i="10" s="1"/>
  <c r="F161" i="10"/>
  <c r="I141" i="10"/>
  <c r="I181" i="10" s="1"/>
  <c r="I137" i="10"/>
  <c r="I180" i="10" s="1"/>
  <c r="F130" i="10"/>
  <c r="I121" i="10"/>
  <c r="I127" i="10" s="1"/>
  <c r="G114" i="10"/>
  <c r="C114" i="10"/>
  <c r="A114" i="10"/>
  <c r="E114" i="10" s="1"/>
  <c r="H113" i="10"/>
  <c r="F112" i="10"/>
  <c r="G110" i="10"/>
  <c r="C110" i="10"/>
  <c r="A110" i="10"/>
  <c r="E110" i="10" s="1"/>
  <c r="G106" i="10"/>
  <c r="C106" i="10"/>
  <c r="A106" i="10"/>
  <c r="E106" i="10" s="1"/>
  <c r="I101" i="10"/>
  <c r="I100" i="10"/>
  <c r="I99" i="10"/>
  <c r="I98" i="10"/>
  <c r="A95" i="10"/>
  <c r="A96" i="10" s="1"/>
  <c r="A97" i="10" s="1"/>
  <c r="A98" i="10" s="1"/>
  <c r="H85" i="10"/>
  <c r="H78" i="10"/>
  <c r="H66" i="10"/>
  <c r="I45" i="10"/>
  <c r="I44" i="10"/>
  <c r="I43" i="10"/>
  <c r="I41" i="10"/>
  <c r="I40" i="10"/>
  <c r="I39" i="10"/>
  <c r="A39" i="10"/>
  <c r="A40" i="10" s="1"/>
  <c r="A41" i="10" s="1"/>
  <c r="A42" i="10" s="1"/>
  <c r="A43" i="10" s="1"/>
  <c r="A44" i="10" s="1"/>
  <c r="A45" i="10" s="1"/>
  <c r="G11" i="10"/>
  <c r="A6" i="10"/>
  <c r="I5" i="10"/>
  <c r="G5" i="10"/>
  <c r="H196" i="9"/>
  <c r="I190" i="9"/>
  <c r="F10" i="35" s="1"/>
  <c r="G10" i="35" s="1"/>
  <c r="E164" i="9"/>
  <c r="H163" i="9"/>
  <c r="H166" i="9" s="1"/>
  <c r="G163" i="9"/>
  <c r="G166" i="9" s="1"/>
  <c r="F163" i="9"/>
  <c r="D163" i="9"/>
  <c r="E163" i="9" s="1"/>
  <c r="F162" i="9"/>
  <c r="D162" i="9"/>
  <c r="E162" i="9" s="1"/>
  <c r="F161" i="9"/>
  <c r="I141" i="9"/>
  <c r="I181" i="9" s="1"/>
  <c r="I137" i="9"/>
  <c r="I180" i="9" s="1"/>
  <c r="F130" i="9"/>
  <c r="I121" i="9"/>
  <c r="I127" i="9" s="1"/>
  <c r="G114" i="9"/>
  <c r="C114" i="9"/>
  <c r="A114" i="9"/>
  <c r="E114" i="9" s="1"/>
  <c r="H113" i="9"/>
  <c r="F112" i="9"/>
  <c r="G110" i="9"/>
  <c r="C110" i="9"/>
  <c r="A110" i="9"/>
  <c r="E110" i="9" s="1"/>
  <c r="G106" i="9"/>
  <c r="C106" i="9"/>
  <c r="A106" i="9"/>
  <c r="E106" i="9" s="1"/>
  <c r="I101" i="9"/>
  <c r="I100" i="9"/>
  <c r="I99" i="9"/>
  <c r="I98" i="9"/>
  <c r="A95" i="9"/>
  <c r="A96" i="9" s="1"/>
  <c r="A97" i="9" s="1"/>
  <c r="A98" i="9" s="1"/>
  <c r="H85" i="9"/>
  <c r="H78" i="9"/>
  <c r="H66" i="9"/>
  <c r="I45" i="9"/>
  <c r="I44" i="9"/>
  <c r="I43" i="9"/>
  <c r="I41" i="9"/>
  <c r="I40" i="9"/>
  <c r="I39" i="9"/>
  <c r="A39" i="9"/>
  <c r="A40" i="9" s="1"/>
  <c r="A41" i="9" s="1"/>
  <c r="A42" i="9" s="1"/>
  <c r="A43" i="9" s="1"/>
  <c r="A44" i="9" s="1"/>
  <c r="A45" i="9" s="1"/>
  <c r="G11" i="9"/>
  <c r="A6" i="9"/>
  <c r="I5" i="9"/>
  <c r="G5" i="9"/>
  <c r="H196" i="8"/>
  <c r="I190" i="8"/>
  <c r="F9" i="35" s="1"/>
  <c r="G9" i="35" s="1"/>
  <c r="E164" i="8"/>
  <c r="H163" i="8"/>
  <c r="H166" i="8" s="1"/>
  <c r="G163" i="8"/>
  <c r="G166" i="8" s="1"/>
  <c r="F163" i="8"/>
  <c r="D163" i="8"/>
  <c r="E163" i="8" s="1"/>
  <c r="F162" i="8"/>
  <c r="D162" i="8"/>
  <c r="E162" i="8" s="1"/>
  <c r="F161" i="8"/>
  <c r="I141" i="8"/>
  <c r="I181" i="8" s="1"/>
  <c r="I137" i="8"/>
  <c r="I180" i="8" s="1"/>
  <c r="F130" i="8"/>
  <c r="I121" i="8"/>
  <c r="I127" i="8" s="1"/>
  <c r="G114" i="8"/>
  <c r="C114" i="8"/>
  <c r="A114" i="8"/>
  <c r="E114" i="8" s="1"/>
  <c r="H113" i="8"/>
  <c r="F112" i="8"/>
  <c r="G110" i="8"/>
  <c r="C110" i="8"/>
  <c r="A110" i="8"/>
  <c r="E110" i="8" s="1"/>
  <c r="G106" i="8"/>
  <c r="C106" i="8"/>
  <c r="A106" i="8"/>
  <c r="E106" i="8" s="1"/>
  <c r="I101" i="8"/>
  <c r="I100" i="8"/>
  <c r="I99" i="8"/>
  <c r="I98" i="8"/>
  <c r="A95" i="8"/>
  <c r="A96" i="8" s="1"/>
  <c r="A97" i="8" s="1"/>
  <c r="A98" i="8" s="1"/>
  <c r="H85" i="8"/>
  <c r="H78" i="8"/>
  <c r="H66" i="8"/>
  <c r="I45" i="8"/>
  <c r="I44" i="8"/>
  <c r="I43" i="8"/>
  <c r="I41" i="8"/>
  <c r="I40" i="8"/>
  <c r="I39" i="8"/>
  <c r="A39" i="8"/>
  <c r="A40" i="8" s="1"/>
  <c r="A41" i="8" s="1"/>
  <c r="A42" i="8" s="1"/>
  <c r="A43" i="8" s="1"/>
  <c r="A44" i="8" s="1"/>
  <c r="A45" i="8" s="1"/>
  <c r="G11" i="8"/>
  <c r="A6" i="8"/>
  <c r="I5" i="8"/>
  <c r="G5" i="8"/>
  <c r="H196" i="7"/>
  <c r="I190" i="7"/>
  <c r="F8" i="35" s="1"/>
  <c r="G8" i="35" s="1"/>
  <c r="E164" i="7"/>
  <c r="H163" i="7"/>
  <c r="H166" i="7" s="1"/>
  <c r="G163" i="7"/>
  <c r="G166" i="7" s="1"/>
  <c r="F163" i="7"/>
  <c r="D163" i="7"/>
  <c r="E163" i="7" s="1"/>
  <c r="F162" i="7"/>
  <c r="D162" i="7"/>
  <c r="E162" i="7" s="1"/>
  <c r="F161" i="7"/>
  <c r="I141" i="7"/>
  <c r="I181" i="7" s="1"/>
  <c r="I137" i="7"/>
  <c r="I180" i="7" s="1"/>
  <c r="F130" i="7"/>
  <c r="I121" i="7"/>
  <c r="I127" i="7" s="1"/>
  <c r="G114" i="7"/>
  <c r="C114" i="7"/>
  <c r="A114" i="7"/>
  <c r="E114" i="7" s="1"/>
  <c r="H113" i="7"/>
  <c r="F112" i="7"/>
  <c r="G110" i="7"/>
  <c r="C110" i="7"/>
  <c r="A110" i="7"/>
  <c r="E110" i="7" s="1"/>
  <c r="G106" i="7"/>
  <c r="C106" i="7"/>
  <c r="A106" i="7"/>
  <c r="E106" i="7" s="1"/>
  <c r="I101" i="7"/>
  <c r="I100" i="7"/>
  <c r="I99" i="7"/>
  <c r="I98" i="7"/>
  <c r="A95" i="7"/>
  <c r="A96" i="7" s="1"/>
  <c r="A97" i="7" s="1"/>
  <c r="A98" i="7" s="1"/>
  <c r="H85" i="7"/>
  <c r="H78" i="7"/>
  <c r="H66" i="7"/>
  <c r="I45" i="7"/>
  <c r="I44" i="7"/>
  <c r="I43" i="7"/>
  <c r="I41" i="7"/>
  <c r="I40" i="7"/>
  <c r="I39" i="7"/>
  <c r="A39" i="7"/>
  <c r="A40" i="7" s="1"/>
  <c r="A41" i="7" s="1"/>
  <c r="A42" i="7" s="1"/>
  <c r="A43" i="7" s="1"/>
  <c r="A44" i="7" s="1"/>
  <c r="A45" i="7" s="1"/>
  <c r="G11" i="7"/>
  <c r="A6" i="7"/>
  <c r="I5" i="7"/>
  <c r="G5" i="7"/>
  <c r="H196" i="6"/>
  <c r="I190" i="6"/>
  <c r="F7" i="35" s="1"/>
  <c r="G7" i="35" s="1"/>
  <c r="E164" i="6"/>
  <c r="H163" i="6"/>
  <c r="H166" i="6" s="1"/>
  <c r="G163" i="6"/>
  <c r="G166" i="6" s="1"/>
  <c r="F163" i="6"/>
  <c r="D163" i="6"/>
  <c r="E163" i="6" s="1"/>
  <c r="F162" i="6"/>
  <c r="D162" i="6"/>
  <c r="E162" i="6" s="1"/>
  <c r="F161" i="6"/>
  <c r="I141" i="6"/>
  <c r="I181" i="6" s="1"/>
  <c r="I137" i="6"/>
  <c r="I180" i="6" s="1"/>
  <c r="F130" i="6"/>
  <c r="I121" i="6"/>
  <c r="I127" i="6" s="1"/>
  <c r="G114" i="6"/>
  <c r="C114" i="6"/>
  <c r="A114" i="6"/>
  <c r="E114" i="6" s="1"/>
  <c r="H113" i="6"/>
  <c r="F112" i="6"/>
  <c r="G110" i="6"/>
  <c r="C110" i="6"/>
  <c r="A110" i="6"/>
  <c r="E110" i="6" s="1"/>
  <c r="G106" i="6"/>
  <c r="C106" i="6"/>
  <c r="A106" i="6"/>
  <c r="E106" i="6" s="1"/>
  <c r="I101" i="6"/>
  <c r="I100" i="6"/>
  <c r="I99" i="6"/>
  <c r="I98" i="6"/>
  <c r="A95" i="6"/>
  <c r="A96" i="6" s="1"/>
  <c r="A97" i="6" s="1"/>
  <c r="A98" i="6" s="1"/>
  <c r="H85" i="6"/>
  <c r="H78" i="6"/>
  <c r="H66" i="6"/>
  <c r="I45" i="6"/>
  <c r="I44" i="6"/>
  <c r="I43" i="6"/>
  <c r="I41" i="6"/>
  <c r="I40" i="6"/>
  <c r="I39" i="6"/>
  <c r="A39" i="6"/>
  <c r="A40" i="6" s="1"/>
  <c r="A41" i="6" s="1"/>
  <c r="A42" i="6" s="1"/>
  <c r="A43" i="6" s="1"/>
  <c r="A44" i="6" s="1"/>
  <c r="A45" i="6" s="1"/>
  <c r="G11" i="6"/>
  <c r="A6" i="6"/>
  <c r="I5" i="6"/>
  <c r="G5" i="6"/>
  <c r="H196" i="4"/>
  <c r="I190" i="4"/>
  <c r="F5" i="35" s="1"/>
  <c r="G5" i="35" s="1"/>
  <c r="E164" i="4"/>
  <c r="H163" i="4"/>
  <c r="H166" i="4" s="1"/>
  <c r="G163" i="4"/>
  <c r="G166" i="4" s="1"/>
  <c r="F163" i="4"/>
  <c r="D163" i="4"/>
  <c r="E163" i="4" s="1"/>
  <c r="F162" i="4"/>
  <c r="D162" i="4"/>
  <c r="E162" i="4" s="1"/>
  <c r="F161" i="4"/>
  <c r="I141" i="4"/>
  <c r="I181" i="4" s="1"/>
  <c r="I137" i="4"/>
  <c r="I180" i="4" s="1"/>
  <c r="F130" i="4"/>
  <c r="I121" i="4"/>
  <c r="I127" i="4" s="1"/>
  <c r="G114" i="4"/>
  <c r="C114" i="4"/>
  <c r="A114" i="4"/>
  <c r="E114" i="4" s="1"/>
  <c r="H113" i="4"/>
  <c r="F112" i="4"/>
  <c r="G110" i="4"/>
  <c r="C110" i="4"/>
  <c r="A110" i="4"/>
  <c r="E110" i="4" s="1"/>
  <c r="G106" i="4"/>
  <c r="C106" i="4"/>
  <c r="A106" i="4"/>
  <c r="E106" i="4" s="1"/>
  <c r="I101" i="4"/>
  <c r="I100" i="4"/>
  <c r="I99" i="4"/>
  <c r="I98" i="4"/>
  <c r="A95" i="4"/>
  <c r="A96" i="4" s="1"/>
  <c r="A97" i="4" s="1"/>
  <c r="A98" i="4" s="1"/>
  <c r="H85" i="4"/>
  <c r="H78" i="4"/>
  <c r="H66" i="4"/>
  <c r="I45" i="4"/>
  <c r="I44" i="4"/>
  <c r="I43" i="4"/>
  <c r="I41" i="4"/>
  <c r="I40" i="4"/>
  <c r="I39" i="4"/>
  <c r="A39" i="4"/>
  <c r="A40" i="4" s="1"/>
  <c r="A41" i="4" s="1"/>
  <c r="A42" i="4" s="1"/>
  <c r="A43" i="4" s="1"/>
  <c r="A44" i="4" s="1"/>
  <c r="A45" i="4" s="1"/>
  <c r="G11" i="4"/>
  <c r="A6" i="4"/>
  <c r="I5" i="4"/>
  <c r="G5" i="4"/>
  <c r="H196" i="3"/>
  <c r="I190" i="3"/>
  <c r="F4" i="35" s="1"/>
  <c r="G4" i="35" s="1"/>
  <c r="E164" i="3"/>
  <c r="H163" i="3"/>
  <c r="H166" i="3" s="1"/>
  <c r="G163" i="3"/>
  <c r="G166" i="3" s="1"/>
  <c r="F163" i="3"/>
  <c r="D163" i="3"/>
  <c r="E163" i="3" s="1"/>
  <c r="F162" i="3"/>
  <c r="D162" i="3"/>
  <c r="E162" i="3" s="1"/>
  <c r="F161" i="3"/>
  <c r="I141" i="3"/>
  <c r="I181" i="3" s="1"/>
  <c r="I137" i="3"/>
  <c r="I180" i="3" s="1"/>
  <c r="F130" i="3"/>
  <c r="I121" i="3"/>
  <c r="I127" i="3" s="1"/>
  <c r="G114" i="3"/>
  <c r="C114" i="3"/>
  <c r="A114" i="3"/>
  <c r="E114" i="3" s="1"/>
  <c r="H113" i="3"/>
  <c r="F112" i="3"/>
  <c r="G110" i="3"/>
  <c r="C110" i="3"/>
  <c r="A110" i="3"/>
  <c r="E110" i="3" s="1"/>
  <c r="G106" i="3"/>
  <c r="C106" i="3"/>
  <c r="A106" i="3"/>
  <c r="E106" i="3" s="1"/>
  <c r="I101" i="3"/>
  <c r="I100" i="3"/>
  <c r="I99" i="3"/>
  <c r="I98" i="3"/>
  <c r="A95" i="3"/>
  <c r="A96" i="3" s="1"/>
  <c r="A97" i="3" s="1"/>
  <c r="A98" i="3" s="1"/>
  <c r="H85" i="3"/>
  <c r="H78" i="3"/>
  <c r="H66" i="3"/>
  <c r="I45" i="3"/>
  <c r="I44" i="3"/>
  <c r="I43" i="3"/>
  <c r="I41" i="3"/>
  <c r="I40" i="3"/>
  <c r="I39" i="3"/>
  <c r="A39" i="3"/>
  <c r="A40" i="3" s="1"/>
  <c r="A41" i="3" s="1"/>
  <c r="A42" i="3" s="1"/>
  <c r="A43" i="3" s="1"/>
  <c r="A44" i="3" s="1"/>
  <c r="A45" i="3" s="1"/>
  <c r="G11" i="3"/>
  <c r="A6" i="3"/>
  <c r="I5" i="3"/>
  <c r="G5" i="3"/>
  <c r="H196" i="2"/>
  <c r="I190" i="2"/>
  <c r="F3" i="35" s="1"/>
  <c r="G3" i="35" s="1"/>
  <c r="E164" i="2"/>
  <c r="H163" i="2"/>
  <c r="H166" i="2" s="1"/>
  <c r="G163" i="2"/>
  <c r="G166" i="2" s="1"/>
  <c r="F163" i="2"/>
  <c r="D163" i="2"/>
  <c r="E163" i="2" s="1"/>
  <c r="F162" i="2"/>
  <c r="D162" i="2"/>
  <c r="E162" i="2" s="1"/>
  <c r="F161" i="2"/>
  <c r="I141" i="2"/>
  <c r="I181" i="2" s="1"/>
  <c r="I137" i="2"/>
  <c r="I180" i="2" s="1"/>
  <c r="F130" i="2"/>
  <c r="I121" i="2"/>
  <c r="I127" i="2" s="1"/>
  <c r="G114" i="2"/>
  <c r="C114" i="2"/>
  <c r="A114" i="2"/>
  <c r="E114" i="2" s="1"/>
  <c r="H113" i="2"/>
  <c r="F112" i="2"/>
  <c r="G110" i="2"/>
  <c r="C110" i="2"/>
  <c r="A110" i="2"/>
  <c r="E110" i="2" s="1"/>
  <c r="G106" i="2"/>
  <c r="C106" i="2"/>
  <c r="A106" i="2"/>
  <c r="E106" i="2" s="1"/>
  <c r="I101" i="2"/>
  <c r="I100" i="2"/>
  <c r="I99" i="2"/>
  <c r="I98" i="2"/>
  <c r="A95" i="2"/>
  <c r="A96" i="2" s="1"/>
  <c r="A97" i="2" s="1"/>
  <c r="A98" i="2" s="1"/>
  <c r="H85" i="2"/>
  <c r="H78" i="2"/>
  <c r="H66" i="2"/>
  <c r="I45" i="2"/>
  <c r="I44" i="2"/>
  <c r="I43" i="2"/>
  <c r="I41" i="2"/>
  <c r="I40" i="2"/>
  <c r="I39" i="2"/>
  <c r="A39" i="2"/>
  <c r="A40" i="2" s="1"/>
  <c r="A41" i="2" s="1"/>
  <c r="A42" i="2" s="1"/>
  <c r="A43" i="2" s="1"/>
  <c r="A44" i="2" s="1"/>
  <c r="A45" i="2" s="1"/>
  <c r="G11" i="2"/>
  <c r="A6" i="2"/>
  <c r="I5" i="2"/>
  <c r="G5" i="2"/>
  <c r="H196" i="1"/>
  <c r="F2" i="35"/>
  <c r="G2" i="35" s="1"/>
  <c r="E164" i="1"/>
  <c r="H163" i="1"/>
  <c r="H166" i="1" s="1"/>
  <c r="G163" i="1"/>
  <c r="G166" i="1" s="1"/>
  <c r="F163" i="1"/>
  <c r="D163" i="1"/>
  <c r="E163" i="1" s="1"/>
  <c r="F162" i="1"/>
  <c r="D162" i="1"/>
  <c r="E162" i="1" s="1"/>
  <c r="F161" i="1"/>
  <c r="I141" i="1"/>
  <c r="I181" i="1" s="1"/>
  <c r="I137" i="1"/>
  <c r="I180" i="1" s="1"/>
  <c r="F130" i="1"/>
  <c r="I121" i="1"/>
  <c r="G114" i="1"/>
  <c r="C114" i="1"/>
  <c r="A114" i="1"/>
  <c r="E114" i="1" s="1"/>
  <c r="H113" i="1"/>
  <c r="F112" i="1"/>
  <c r="G110" i="1"/>
  <c r="C110" i="1"/>
  <c r="A110" i="1"/>
  <c r="E110" i="1" s="1"/>
  <c r="G106" i="1"/>
  <c r="C106" i="1"/>
  <c r="A106" i="1"/>
  <c r="E106" i="1" s="1"/>
  <c r="I101" i="1"/>
  <c r="I100" i="1"/>
  <c r="I99" i="1"/>
  <c r="I98" i="1"/>
  <c r="A95" i="1"/>
  <c r="A96" i="1" s="1"/>
  <c r="A97" i="1" s="1"/>
  <c r="A98" i="1" s="1"/>
  <c r="H85" i="1"/>
  <c r="H78" i="1"/>
  <c r="H66" i="1"/>
  <c r="I45" i="1"/>
  <c r="I44" i="1"/>
  <c r="I43" i="1"/>
  <c r="I41" i="1"/>
  <c r="I40" i="1"/>
  <c r="I39" i="1"/>
  <c r="A39" i="1"/>
  <c r="A40" i="1" s="1"/>
  <c r="A41" i="1" s="1"/>
  <c r="A42" i="1" s="1"/>
  <c r="A43" i="1" s="1"/>
  <c r="A44" i="1" s="1"/>
  <c r="A45" i="1" s="1"/>
  <c r="G11" i="1"/>
  <c r="A6" i="1"/>
  <c r="I5" i="1"/>
  <c r="G5" i="1"/>
  <c r="H196" i="5"/>
  <c r="I190" i="5"/>
  <c r="F6" i="35" s="1"/>
  <c r="G6" i="35" s="1"/>
  <c r="E164" i="5"/>
  <c r="H163" i="5"/>
  <c r="H166" i="5" s="1"/>
  <c r="G163" i="5"/>
  <c r="G166" i="5" s="1"/>
  <c r="F163" i="5"/>
  <c r="D163" i="5"/>
  <c r="E163" i="5" s="1"/>
  <c r="F162" i="5"/>
  <c r="D162" i="5"/>
  <c r="E162" i="5" s="1"/>
  <c r="F161" i="5"/>
  <c r="I141" i="5"/>
  <c r="I181" i="5" s="1"/>
  <c r="I137" i="5"/>
  <c r="I180" i="5" s="1"/>
  <c r="F130" i="5"/>
  <c r="I121" i="5"/>
  <c r="I127" i="5" s="1"/>
  <c r="G114" i="5"/>
  <c r="C114" i="5"/>
  <c r="A114" i="5"/>
  <c r="E114" i="5" s="1"/>
  <c r="H113" i="5"/>
  <c r="F112" i="5"/>
  <c r="G110" i="5"/>
  <c r="C110" i="5"/>
  <c r="A110" i="5"/>
  <c r="E110" i="5" s="1"/>
  <c r="G106" i="5"/>
  <c r="C106" i="5"/>
  <c r="A106" i="5"/>
  <c r="E106" i="5" s="1"/>
  <c r="I101" i="5"/>
  <c r="I100" i="5"/>
  <c r="I99" i="5"/>
  <c r="I98" i="5"/>
  <c r="A95" i="5"/>
  <c r="A96" i="5" s="1"/>
  <c r="A97" i="5" s="1"/>
  <c r="A98" i="5" s="1"/>
  <c r="H85" i="5"/>
  <c r="H78" i="5"/>
  <c r="H66" i="5"/>
  <c r="I45" i="5"/>
  <c r="I44" i="5"/>
  <c r="I43" i="5"/>
  <c r="I41" i="5"/>
  <c r="I40" i="5"/>
  <c r="I39" i="5"/>
  <c r="A39" i="5"/>
  <c r="A40" i="5" s="1"/>
  <c r="A41" i="5" s="1"/>
  <c r="A42" i="5" s="1"/>
  <c r="A43" i="5" s="1"/>
  <c r="A44" i="5" s="1"/>
  <c r="A45" i="5" s="1"/>
  <c r="G11" i="5"/>
  <c r="A6" i="5"/>
  <c r="I5" i="5"/>
  <c r="G5" i="5"/>
  <c r="I38" i="5" l="1"/>
  <c r="I25" i="5"/>
  <c r="I42" i="5" s="1"/>
  <c r="H88" i="5"/>
  <c r="H89" i="5" s="1"/>
  <c r="H91" i="5" s="1"/>
  <c r="F110" i="5"/>
  <c r="H110" i="5" s="1"/>
  <c r="I110" i="5" s="1"/>
  <c r="I95" i="5" s="1"/>
  <c r="F114" i="5"/>
  <c r="H114" i="5" s="1"/>
  <c r="I114" i="5" s="1"/>
  <c r="I94" i="5" s="1"/>
  <c r="I179" i="5"/>
  <c r="I147" i="5"/>
  <c r="C161" i="5" s="1"/>
  <c r="I38" i="1"/>
  <c r="I25" i="1"/>
  <c r="I42" i="1" s="1"/>
  <c r="H88" i="1"/>
  <c r="H89" i="1" s="1"/>
  <c r="H91" i="1" s="1"/>
  <c r="F110" i="1"/>
  <c r="H110" i="1" s="1"/>
  <c r="I110" i="1" s="1"/>
  <c r="I95" i="1" s="1"/>
  <c r="F114" i="1"/>
  <c r="H114" i="1" s="1"/>
  <c r="I114" i="1" s="1"/>
  <c r="I94" i="1" s="1"/>
  <c r="I179" i="1"/>
  <c r="I147" i="1"/>
  <c r="C161" i="1" s="1"/>
  <c r="G36" i="35"/>
  <c r="I38" i="2"/>
  <c r="I25" i="2"/>
  <c r="I42" i="2" s="1"/>
  <c r="H88" i="2"/>
  <c r="H89" i="2" s="1"/>
  <c r="H91" i="2" s="1"/>
  <c r="F110" i="2"/>
  <c r="H110" i="2" s="1"/>
  <c r="I110" i="2" s="1"/>
  <c r="I95" i="2" s="1"/>
  <c r="F114" i="2"/>
  <c r="H114" i="2" s="1"/>
  <c r="I114" i="2" s="1"/>
  <c r="I94" i="2" s="1"/>
  <c r="I179" i="2"/>
  <c r="I147" i="2"/>
  <c r="C161" i="2" s="1"/>
  <c r="I38" i="3"/>
  <c r="I25" i="3"/>
  <c r="I42" i="3" s="1"/>
  <c r="H88" i="3"/>
  <c r="H89" i="3" s="1"/>
  <c r="H91" i="3" s="1"/>
  <c r="F110" i="3"/>
  <c r="H110" i="3" s="1"/>
  <c r="I110" i="3" s="1"/>
  <c r="I95" i="3" s="1"/>
  <c r="F114" i="3"/>
  <c r="H114" i="3" s="1"/>
  <c r="I114" i="3" s="1"/>
  <c r="I94" i="3" s="1"/>
  <c r="I179" i="3"/>
  <c r="I147" i="3"/>
  <c r="C161" i="3" s="1"/>
  <c r="I38" i="4"/>
  <c r="I25" i="4"/>
  <c r="I42" i="4" s="1"/>
  <c r="H88" i="4"/>
  <c r="H89" i="4" s="1"/>
  <c r="H91" i="4" s="1"/>
  <c r="F110" i="4"/>
  <c r="H110" i="4" s="1"/>
  <c r="I110" i="4" s="1"/>
  <c r="I95" i="4" s="1"/>
  <c r="F114" i="4"/>
  <c r="H114" i="4" s="1"/>
  <c r="I114" i="4" s="1"/>
  <c r="I94" i="4" s="1"/>
  <c r="I179" i="4"/>
  <c r="I147" i="4"/>
  <c r="C161" i="4" s="1"/>
  <c r="I38" i="6"/>
  <c r="I25" i="6"/>
  <c r="I42" i="6" s="1"/>
  <c r="H88" i="6"/>
  <c r="H89" i="6" s="1"/>
  <c r="H91" i="6" s="1"/>
  <c r="F110" i="6"/>
  <c r="H110" i="6" s="1"/>
  <c r="I110" i="6" s="1"/>
  <c r="I95" i="6" s="1"/>
  <c r="F114" i="6"/>
  <c r="H114" i="6" s="1"/>
  <c r="I114" i="6" s="1"/>
  <c r="I94" i="6" s="1"/>
  <c r="I179" i="6"/>
  <c r="I147" i="6"/>
  <c r="C161" i="6" s="1"/>
  <c r="I38" i="7"/>
  <c r="I25" i="7"/>
  <c r="I42" i="7" s="1"/>
  <c r="H88" i="7"/>
  <c r="H89" i="7" s="1"/>
  <c r="H91" i="7" s="1"/>
  <c r="F110" i="7"/>
  <c r="H110" i="7" s="1"/>
  <c r="I110" i="7" s="1"/>
  <c r="I95" i="7" s="1"/>
  <c r="F114" i="7"/>
  <c r="H114" i="7" s="1"/>
  <c r="I114" i="7" s="1"/>
  <c r="I94" i="7" s="1"/>
  <c r="I179" i="7"/>
  <c r="I147" i="7"/>
  <c r="C161" i="7" s="1"/>
  <c r="I38" i="8"/>
  <c r="I25" i="8"/>
  <c r="I42" i="8" s="1"/>
  <c r="H88" i="8"/>
  <c r="H89" i="8" s="1"/>
  <c r="H91" i="8" s="1"/>
  <c r="F110" i="8"/>
  <c r="H110" i="8" s="1"/>
  <c r="I110" i="8" s="1"/>
  <c r="I95" i="8" s="1"/>
  <c r="F114" i="8"/>
  <c r="H114" i="8" s="1"/>
  <c r="I114" i="8" s="1"/>
  <c r="I94" i="8" s="1"/>
  <c r="I179" i="8"/>
  <c r="I147" i="8"/>
  <c r="C161" i="8" s="1"/>
  <c r="I38" i="9"/>
  <c r="I25" i="9"/>
  <c r="I42" i="9" s="1"/>
  <c r="H88" i="9"/>
  <c r="H89" i="9" s="1"/>
  <c r="H91" i="9" s="1"/>
  <c r="F110" i="9"/>
  <c r="H110" i="9" s="1"/>
  <c r="I110" i="9" s="1"/>
  <c r="I95" i="9" s="1"/>
  <c r="F114" i="9"/>
  <c r="H114" i="9" s="1"/>
  <c r="I114" i="9" s="1"/>
  <c r="I94" i="9" s="1"/>
  <c r="I179" i="9"/>
  <c r="I147" i="9"/>
  <c r="C161" i="9" s="1"/>
  <c r="I38" i="10"/>
  <c r="I25" i="10"/>
  <c r="I42" i="10" s="1"/>
  <c r="H88" i="10"/>
  <c r="H89" i="10" s="1"/>
  <c r="H91" i="10" s="1"/>
  <c r="F110" i="10"/>
  <c r="H110" i="10" s="1"/>
  <c r="I110" i="10" s="1"/>
  <c r="I95" i="10" s="1"/>
  <c r="F114" i="10"/>
  <c r="H114" i="10" s="1"/>
  <c r="I114" i="10" s="1"/>
  <c r="I94" i="10" s="1"/>
  <c r="I179" i="10"/>
  <c r="I147" i="10"/>
  <c r="C161" i="10" s="1"/>
  <c r="I38" i="11"/>
  <c r="I25" i="11"/>
  <c r="I42" i="11" s="1"/>
  <c r="H88" i="11"/>
  <c r="H89" i="11" s="1"/>
  <c r="H91" i="11" s="1"/>
  <c r="F110" i="11"/>
  <c r="H110" i="11" s="1"/>
  <c r="I110" i="11" s="1"/>
  <c r="I95" i="11" s="1"/>
  <c r="F114" i="11"/>
  <c r="H114" i="11" s="1"/>
  <c r="I114" i="11" s="1"/>
  <c r="I94" i="11" s="1"/>
  <c r="I179" i="11"/>
  <c r="I147" i="11"/>
  <c r="C161" i="11" s="1"/>
  <c r="I38" i="12"/>
  <c r="I25" i="12"/>
  <c r="I42" i="12" s="1"/>
  <c r="H88" i="12"/>
  <c r="H89" i="12" s="1"/>
  <c r="H91" i="12" s="1"/>
  <c r="F110" i="12"/>
  <c r="H110" i="12" s="1"/>
  <c r="I110" i="12" s="1"/>
  <c r="I95" i="12" s="1"/>
  <c r="F114" i="12"/>
  <c r="H114" i="12" s="1"/>
  <c r="I114" i="12" s="1"/>
  <c r="I94" i="12" s="1"/>
  <c r="I179" i="12"/>
  <c r="I147" i="12"/>
  <c r="C161" i="12" s="1"/>
  <c r="I38" i="13"/>
  <c r="I25" i="13"/>
  <c r="I42" i="13" s="1"/>
  <c r="H88" i="13"/>
  <c r="H89" i="13" s="1"/>
  <c r="H91" i="13" s="1"/>
  <c r="F110" i="13"/>
  <c r="H110" i="13" s="1"/>
  <c r="I110" i="13" s="1"/>
  <c r="I95" i="13" s="1"/>
  <c r="F114" i="13"/>
  <c r="H114" i="13" s="1"/>
  <c r="I114" i="13" s="1"/>
  <c r="I94" i="13" s="1"/>
  <c r="I179" i="13"/>
  <c r="I147" i="13"/>
  <c r="C161" i="13" s="1"/>
  <c r="I38" i="14"/>
  <c r="I25" i="14"/>
  <c r="I42" i="14" s="1"/>
  <c r="H88" i="14"/>
  <c r="H89" i="14" s="1"/>
  <c r="H91" i="14" s="1"/>
  <c r="F110" i="14"/>
  <c r="H110" i="14" s="1"/>
  <c r="I110" i="14" s="1"/>
  <c r="I95" i="14" s="1"/>
  <c r="F114" i="14"/>
  <c r="H114" i="14" s="1"/>
  <c r="I114" i="14" s="1"/>
  <c r="I94" i="14" s="1"/>
  <c r="I179" i="14"/>
  <c r="I147" i="14"/>
  <c r="C161" i="14" s="1"/>
  <c r="I38" i="15"/>
  <c r="I25" i="15"/>
  <c r="I42" i="15" s="1"/>
  <c r="H88" i="15"/>
  <c r="H89" i="15" s="1"/>
  <c r="H91" i="15" s="1"/>
  <c r="F110" i="15"/>
  <c r="H110" i="15" s="1"/>
  <c r="I110" i="15" s="1"/>
  <c r="I95" i="15" s="1"/>
  <c r="F114" i="15"/>
  <c r="H114" i="15" s="1"/>
  <c r="I114" i="15" s="1"/>
  <c r="I94" i="15" s="1"/>
  <c r="I179" i="15"/>
  <c r="I147" i="15"/>
  <c r="C161" i="15" s="1"/>
  <c r="I38" i="16"/>
  <c r="I25" i="16"/>
  <c r="I42" i="16" s="1"/>
  <c r="H88" i="16"/>
  <c r="H89" i="16" s="1"/>
  <c r="H91" i="16" s="1"/>
  <c r="F110" i="16"/>
  <c r="H110" i="16" s="1"/>
  <c r="I110" i="16" s="1"/>
  <c r="I95" i="16" s="1"/>
  <c r="F114" i="16"/>
  <c r="H114" i="16" s="1"/>
  <c r="I114" i="16" s="1"/>
  <c r="I94" i="16" s="1"/>
  <c r="I179" i="16"/>
  <c r="I147" i="16"/>
  <c r="C161" i="16" s="1"/>
  <c r="I38" i="17"/>
  <c r="I25" i="17"/>
  <c r="I42" i="17" s="1"/>
  <c r="H88" i="17"/>
  <c r="H89" i="17" s="1"/>
  <c r="H91" i="17" s="1"/>
  <c r="F110" i="17"/>
  <c r="H110" i="17" s="1"/>
  <c r="I110" i="17" s="1"/>
  <c r="I95" i="17" s="1"/>
  <c r="F114" i="17"/>
  <c r="H114" i="17" s="1"/>
  <c r="I114" i="17" s="1"/>
  <c r="I94" i="17" s="1"/>
  <c r="I179" i="17"/>
  <c r="I147" i="17"/>
  <c r="C161" i="17" s="1"/>
  <c r="I38" i="18"/>
  <c r="I25" i="18"/>
  <c r="I42" i="18" s="1"/>
  <c r="H88" i="18"/>
  <c r="H89" i="18" s="1"/>
  <c r="H91" i="18" s="1"/>
  <c r="F110" i="18"/>
  <c r="H110" i="18" s="1"/>
  <c r="I110" i="18" s="1"/>
  <c r="I95" i="18" s="1"/>
  <c r="F114" i="18"/>
  <c r="H114" i="18" s="1"/>
  <c r="I114" i="18" s="1"/>
  <c r="I94" i="18" s="1"/>
  <c r="I179" i="18"/>
  <c r="I147" i="18"/>
  <c r="C161" i="18" s="1"/>
  <c r="I38" i="19"/>
  <c r="I25" i="19"/>
  <c r="I42" i="19" s="1"/>
  <c r="H88" i="19"/>
  <c r="H89" i="19" s="1"/>
  <c r="H91" i="19" s="1"/>
  <c r="F110" i="19"/>
  <c r="H110" i="19" s="1"/>
  <c r="I110" i="19" s="1"/>
  <c r="I95" i="19" s="1"/>
  <c r="F114" i="19"/>
  <c r="H114" i="19" s="1"/>
  <c r="I114" i="19" s="1"/>
  <c r="I94" i="19" s="1"/>
  <c r="I179" i="19"/>
  <c r="I147" i="19"/>
  <c r="C161" i="19" s="1"/>
  <c r="I38" i="20"/>
  <c r="I25" i="20"/>
  <c r="I42" i="20" s="1"/>
  <c r="H88" i="20"/>
  <c r="H89" i="20" s="1"/>
  <c r="H91" i="20" s="1"/>
  <c r="F110" i="20"/>
  <c r="H110" i="20" s="1"/>
  <c r="I110" i="20" s="1"/>
  <c r="I95" i="20" s="1"/>
  <c r="F114" i="20"/>
  <c r="H114" i="20" s="1"/>
  <c r="I114" i="20" s="1"/>
  <c r="I94" i="20" s="1"/>
  <c r="I179" i="20"/>
  <c r="I147" i="20"/>
  <c r="C161" i="20" s="1"/>
  <c r="I38" i="21"/>
  <c r="I25" i="21"/>
  <c r="I42" i="21" s="1"/>
  <c r="H88" i="21"/>
  <c r="H89" i="21" s="1"/>
  <c r="H91" i="21" s="1"/>
  <c r="F110" i="21"/>
  <c r="H110" i="21" s="1"/>
  <c r="I110" i="21" s="1"/>
  <c r="I95" i="21" s="1"/>
  <c r="F114" i="21"/>
  <c r="H114" i="21" s="1"/>
  <c r="I114" i="21" s="1"/>
  <c r="I94" i="21" s="1"/>
  <c r="I179" i="21"/>
  <c r="I147" i="21"/>
  <c r="C161" i="21" s="1"/>
  <c r="I38" i="22"/>
  <c r="I25" i="22"/>
  <c r="I42" i="22" s="1"/>
  <c r="H88" i="22"/>
  <c r="H89" i="22" s="1"/>
  <c r="H91" i="22" s="1"/>
  <c r="F110" i="22"/>
  <c r="H110" i="22" s="1"/>
  <c r="I110" i="22" s="1"/>
  <c r="I95" i="22" s="1"/>
  <c r="F114" i="22"/>
  <c r="H114" i="22" s="1"/>
  <c r="I114" i="22" s="1"/>
  <c r="I94" i="22" s="1"/>
  <c r="I179" i="22"/>
  <c r="I147" i="22"/>
  <c r="C161" i="22" s="1"/>
  <c r="I38" i="23"/>
  <c r="I25" i="23"/>
  <c r="I42" i="23" s="1"/>
  <c r="H88" i="23"/>
  <c r="H89" i="23" s="1"/>
  <c r="H91" i="23" s="1"/>
  <c r="F110" i="23"/>
  <c r="H110" i="23" s="1"/>
  <c r="I110" i="23" s="1"/>
  <c r="I95" i="23" s="1"/>
  <c r="F114" i="23"/>
  <c r="H114" i="23" s="1"/>
  <c r="I114" i="23" s="1"/>
  <c r="I94" i="23" s="1"/>
  <c r="I179" i="23"/>
  <c r="I147" i="23"/>
  <c r="C161" i="23" s="1"/>
  <c r="I38" i="24"/>
  <c r="I25" i="24"/>
  <c r="I42" i="24" s="1"/>
  <c r="H88" i="24"/>
  <c r="H89" i="24" s="1"/>
  <c r="H91" i="24" s="1"/>
  <c r="F110" i="24"/>
  <c r="H110" i="24" s="1"/>
  <c r="I110" i="24" s="1"/>
  <c r="I95" i="24" s="1"/>
  <c r="F114" i="24"/>
  <c r="H114" i="24" s="1"/>
  <c r="I114" i="24" s="1"/>
  <c r="I94" i="24" s="1"/>
  <c r="I179" i="24"/>
  <c r="I147" i="24"/>
  <c r="C161" i="24" s="1"/>
  <c r="I38" i="25"/>
  <c r="I25" i="25"/>
  <c r="I42" i="25" s="1"/>
  <c r="H88" i="25"/>
  <c r="H89" i="25" s="1"/>
  <c r="H91" i="25" s="1"/>
  <c r="F110" i="25"/>
  <c r="H110" i="25" s="1"/>
  <c r="I110" i="25" s="1"/>
  <c r="I95" i="25" s="1"/>
  <c r="F114" i="25"/>
  <c r="H114" i="25" s="1"/>
  <c r="I114" i="25" s="1"/>
  <c r="I94" i="25" s="1"/>
  <c r="I179" i="25"/>
  <c r="I147" i="25"/>
  <c r="C161" i="25" s="1"/>
  <c r="I38" i="26"/>
  <c r="I25" i="26"/>
  <c r="I42" i="26" s="1"/>
  <c r="H88" i="26"/>
  <c r="H89" i="26" s="1"/>
  <c r="H91" i="26" s="1"/>
  <c r="F110" i="26"/>
  <c r="H110" i="26" s="1"/>
  <c r="I110" i="26" s="1"/>
  <c r="I95" i="26" s="1"/>
  <c r="F114" i="26"/>
  <c r="H114" i="26" s="1"/>
  <c r="I114" i="26" s="1"/>
  <c r="I94" i="26" s="1"/>
  <c r="I179" i="26"/>
  <c r="I147" i="26"/>
  <c r="C161" i="26" s="1"/>
  <c r="I38" i="27"/>
  <c r="I25" i="27"/>
  <c r="I42" i="27" s="1"/>
  <c r="H88" i="27"/>
  <c r="H89" i="27" s="1"/>
  <c r="H91" i="27" s="1"/>
  <c r="F110" i="27"/>
  <c r="H110" i="27" s="1"/>
  <c r="I110" i="27" s="1"/>
  <c r="I95" i="27" s="1"/>
  <c r="F114" i="27"/>
  <c r="H114" i="27" s="1"/>
  <c r="I114" i="27" s="1"/>
  <c r="I94" i="27" s="1"/>
  <c r="I179" i="27"/>
  <c r="I147" i="27"/>
  <c r="C161" i="27" s="1"/>
  <c r="I38" i="28"/>
  <c r="I25" i="28"/>
  <c r="I42" i="28" s="1"/>
  <c r="H88" i="28"/>
  <c r="H89" i="28" s="1"/>
  <c r="H91" i="28" s="1"/>
  <c r="F110" i="28"/>
  <c r="H110" i="28" s="1"/>
  <c r="I110" i="28" s="1"/>
  <c r="I95" i="28" s="1"/>
  <c r="F114" i="28"/>
  <c r="H114" i="28" s="1"/>
  <c r="I114" i="28" s="1"/>
  <c r="I94" i="28" s="1"/>
  <c r="I179" i="28"/>
  <c r="I147" i="28"/>
  <c r="C161" i="28" s="1"/>
  <c r="I38" i="29"/>
  <c r="I25" i="29"/>
  <c r="I42" i="29" s="1"/>
  <c r="H88" i="29"/>
  <c r="H89" i="29" s="1"/>
  <c r="H91" i="29" s="1"/>
  <c r="F110" i="29"/>
  <c r="H110" i="29" s="1"/>
  <c r="I110" i="29" s="1"/>
  <c r="I95" i="29" s="1"/>
  <c r="F114" i="29"/>
  <c r="H114" i="29" s="1"/>
  <c r="I114" i="29" s="1"/>
  <c r="I94" i="29" s="1"/>
  <c r="I179" i="29"/>
  <c r="I147" i="29"/>
  <c r="C161" i="29" s="1"/>
  <c r="I38" i="30"/>
  <c r="I25" i="30"/>
  <c r="I42" i="30" s="1"/>
  <c r="H88" i="30"/>
  <c r="H89" i="30" s="1"/>
  <c r="H91" i="30" s="1"/>
  <c r="F110" i="30"/>
  <c r="H110" i="30" s="1"/>
  <c r="I110" i="30" s="1"/>
  <c r="I95" i="30" s="1"/>
  <c r="F114" i="30"/>
  <c r="H114" i="30" s="1"/>
  <c r="I114" i="30" s="1"/>
  <c r="I94" i="30" s="1"/>
  <c r="I179" i="30"/>
  <c r="I147" i="30"/>
  <c r="C161" i="30" s="1"/>
  <c r="I38" i="31"/>
  <c r="I25" i="31"/>
  <c r="I42" i="31" s="1"/>
  <c r="H88" i="31"/>
  <c r="H89" i="31" s="1"/>
  <c r="H91" i="31" s="1"/>
  <c r="F110" i="31"/>
  <c r="H110" i="31" s="1"/>
  <c r="I110" i="31" s="1"/>
  <c r="I95" i="31" s="1"/>
  <c r="F114" i="31"/>
  <c r="H114" i="31" s="1"/>
  <c r="I114" i="31" s="1"/>
  <c r="I94" i="31" s="1"/>
  <c r="I179" i="31"/>
  <c r="I147" i="31"/>
  <c r="C161" i="31" s="1"/>
  <c r="I38" i="32"/>
  <c r="I25" i="32"/>
  <c r="I42" i="32" s="1"/>
  <c r="H88" i="32"/>
  <c r="H89" i="32" s="1"/>
  <c r="H91" i="32" s="1"/>
  <c r="F110" i="32"/>
  <c r="H110" i="32" s="1"/>
  <c r="I110" i="32" s="1"/>
  <c r="I95" i="32" s="1"/>
  <c r="F114" i="32"/>
  <c r="H114" i="32" s="1"/>
  <c r="I114" i="32" s="1"/>
  <c r="I94" i="32" s="1"/>
  <c r="I179" i="32"/>
  <c r="I147" i="32"/>
  <c r="C161" i="32" s="1"/>
  <c r="I38" i="33"/>
  <c r="I25" i="33"/>
  <c r="I42" i="33" s="1"/>
  <c r="H88" i="33"/>
  <c r="H89" i="33" s="1"/>
  <c r="H91" i="33" s="1"/>
  <c r="F110" i="33"/>
  <c r="H110" i="33" s="1"/>
  <c r="I110" i="33" s="1"/>
  <c r="I95" i="33" s="1"/>
  <c r="F114" i="33"/>
  <c r="H114" i="33" s="1"/>
  <c r="I114" i="33" s="1"/>
  <c r="I94" i="33" s="1"/>
  <c r="I179" i="33"/>
  <c r="I147" i="33"/>
  <c r="C161" i="33" s="1"/>
  <c r="I182" i="33" l="1"/>
  <c r="F106" i="33"/>
  <c r="H106" i="33" s="1"/>
  <c r="I106" i="33" s="1"/>
  <c r="I97" i="33" s="1"/>
  <c r="I46" i="33"/>
  <c r="H38" i="33"/>
  <c r="I182" i="32"/>
  <c r="F106" i="32"/>
  <c r="H106" i="32" s="1"/>
  <c r="I106" i="32" s="1"/>
  <c r="I97" i="32" s="1"/>
  <c r="I46" i="32"/>
  <c r="H38" i="32"/>
  <c r="I182" i="31"/>
  <c r="F106" i="31"/>
  <c r="H106" i="31" s="1"/>
  <c r="I106" i="31" s="1"/>
  <c r="I97" i="31" s="1"/>
  <c r="I46" i="31"/>
  <c r="H38" i="31"/>
  <c r="I182" i="30"/>
  <c r="F106" i="30"/>
  <c r="H106" i="30" s="1"/>
  <c r="I106" i="30" s="1"/>
  <c r="I97" i="30" s="1"/>
  <c r="I46" i="30"/>
  <c r="H38" i="30"/>
  <c r="I182" i="29"/>
  <c r="F106" i="29"/>
  <c r="H106" i="29" s="1"/>
  <c r="I106" i="29" s="1"/>
  <c r="I97" i="29" s="1"/>
  <c r="I46" i="29"/>
  <c r="H38" i="29"/>
  <c r="I182" i="28"/>
  <c r="F106" i="28"/>
  <c r="H106" i="28" s="1"/>
  <c r="I106" i="28" s="1"/>
  <c r="I97" i="28" s="1"/>
  <c r="I46" i="28"/>
  <c r="H38" i="28"/>
  <c r="I182" i="27"/>
  <c r="F106" i="27"/>
  <c r="H106" i="27" s="1"/>
  <c r="I106" i="27" s="1"/>
  <c r="I97" i="27" s="1"/>
  <c r="I46" i="27"/>
  <c r="H38" i="27"/>
  <c r="I182" i="26"/>
  <c r="F106" i="26"/>
  <c r="H106" i="26" s="1"/>
  <c r="I106" i="26" s="1"/>
  <c r="I97" i="26" s="1"/>
  <c r="I46" i="26"/>
  <c r="H38" i="26"/>
  <c r="I182" i="25"/>
  <c r="F106" i="25"/>
  <c r="H106" i="25" s="1"/>
  <c r="I106" i="25" s="1"/>
  <c r="I97" i="25" s="1"/>
  <c r="I46" i="25"/>
  <c r="H38" i="25"/>
  <c r="I182" i="24"/>
  <c r="F106" i="24"/>
  <c r="H106" i="24" s="1"/>
  <c r="I106" i="24" s="1"/>
  <c r="I97" i="24" s="1"/>
  <c r="I46" i="24"/>
  <c r="H38" i="24"/>
  <c r="I182" i="23"/>
  <c r="F106" i="23"/>
  <c r="H106" i="23" s="1"/>
  <c r="I106" i="23" s="1"/>
  <c r="I97" i="23" s="1"/>
  <c r="I46" i="23"/>
  <c r="H38" i="23"/>
  <c r="I182" i="22"/>
  <c r="F106" i="22"/>
  <c r="H106" i="22" s="1"/>
  <c r="I106" i="22" s="1"/>
  <c r="I97" i="22" s="1"/>
  <c r="I46" i="22"/>
  <c r="H38" i="22"/>
  <c r="I182" i="21"/>
  <c r="F106" i="21"/>
  <c r="H106" i="21" s="1"/>
  <c r="I106" i="21" s="1"/>
  <c r="I97" i="21" s="1"/>
  <c r="I46" i="21"/>
  <c r="H38" i="21"/>
  <c r="I182" i="20"/>
  <c r="F106" i="20"/>
  <c r="H106" i="20" s="1"/>
  <c r="I106" i="20" s="1"/>
  <c r="I97" i="20" s="1"/>
  <c r="I46" i="20"/>
  <c r="H38" i="20"/>
  <c r="I182" i="19"/>
  <c r="F106" i="19"/>
  <c r="H106" i="19" s="1"/>
  <c r="I106" i="19" s="1"/>
  <c r="I97" i="19" s="1"/>
  <c r="I46" i="19"/>
  <c r="H38" i="19"/>
  <c r="I182" i="18"/>
  <c r="F106" i="18"/>
  <c r="H106" i="18" s="1"/>
  <c r="I106" i="18" s="1"/>
  <c r="I97" i="18" s="1"/>
  <c r="I46" i="18"/>
  <c r="H38" i="18"/>
  <c r="I182" i="17"/>
  <c r="F106" i="17"/>
  <c r="H106" i="17" s="1"/>
  <c r="I106" i="17" s="1"/>
  <c r="I97" i="17" s="1"/>
  <c r="I46" i="17"/>
  <c r="H38" i="17"/>
  <c r="I182" i="16"/>
  <c r="F106" i="16"/>
  <c r="H106" i="16" s="1"/>
  <c r="I106" i="16" s="1"/>
  <c r="I97" i="16" s="1"/>
  <c r="I46" i="16"/>
  <c r="H38" i="16"/>
  <c r="I182" i="15"/>
  <c r="F106" i="15"/>
  <c r="H106" i="15" s="1"/>
  <c r="I106" i="15" s="1"/>
  <c r="I97" i="15" s="1"/>
  <c r="I46" i="15"/>
  <c r="H38" i="15"/>
  <c r="I182" i="14"/>
  <c r="F106" i="14"/>
  <c r="H106" i="14" s="1"/>
  <c r="I106" i="14" s="1"/>
  <c r="I97" i="14" s="1"/>
  <c r="I46" i="14"/>
  <c r="H38" i="14"/>
  <c r="I182" i="13"/>
  <c r="F106" i="13"/>
  <c r="H106" i="13" s="1"/>
  <c r="I106" i="13" s="1"/>
  <c r="I97" i="13" s="1"/>
  <c r="I46" i="13"/>
  <c r="H38" i="13"/>
  <c r="I182" i="12"/>
  <c r="F106" i="12"/>
  <c r="H106" i="12" s="1"/>
  <c r="I106" i="12" s="1"/>
  <c r="I97" i="12" s="1"/>
  <c r="I46" i="12"/>
  <c r="H38" i="12"/>
  <c r="I182" i="11"/>
  <c r="F106" i="11"/>
  <c r="H106" i="11" s="1"/>
  <c r="I106" i="11" s="1"/>
  <c r="I97" i="11" s="1"/>
  <c r="I46" i="11"/>
  <c r="H38" i="11"/>
  <c r="I182" i="10"/>
  <c r="F106" i="10"/>
  <c r="H106" i="10" s="1"/>
  <c r="I106" i="10" s="1"/>
  <c r="I97" i="10" s="1"/>
  <c r="I46" i="10"/>
  <c r="H38" i="10"/>
  <c r="I182" i="9"/>
  <c r="F106" i="9"/>
  <c r="H106" i="9" s="1"/>
  <c r="I106" i="9" s="1"/>
  <c r="I97" i="9" s="1"/>
  <c r="I46" i="9"/>
  <c r="H38" i="9"/>
  <c r="I182" i="8"/>
  <c r="F106" i="8"/>
  <c r="H106" i="8" s="1"/>
  <c r="I106" i="8" s="1"/>
  <c r="I97" i="8" s="1"/>
  <c r="I46" i="8"/>
  <c r="H38" i="8"/>
  <c r="I182" i="7"/>
  <c r="F106" i="7"/>
  <c r="H106" i="7" s="1"/>
  <c r="I106" i="7" s="1"/>
  <c r="I97" i="7" s="1"/>
  <c r="I46" i="7"/>
  <c r="H38" i="7"/>
  <c r="I182" i="6"/>
  <c r="F106" i="6"/>
  <c r="H106" i="6" s="1"/>
  <c r="I106" i="6" s="1"/>
  <c r="I97" i="6" s="1"/>
  <c r="I46" i="6"/>
  <c r="H38" i="6"/>
  <c r="I182" i="4"/>
  <c r="F106" i="4"/>
  <c r="H106" i="4" s="1"/>
  <c r="I106" i="4" s="1"/>
  <c r="I97" i="4" s="1"/>
  <c r="I46" i="4"/>
  <c r="H38" i="4"/>
  <c r="I182" i="3"/>
  <c r="F106" i="3"/>
  <c r="H106" i="3" s="1"/>
  <c r="I106" i="3" s="1"/>
  <c r="I97" i="3" s="1"/>
  <c r="I46" i="3"/>
  <c r="H38" i="3"/>
  <c r="I182" i="2"/>
  <c r="F106" i="2"/>
  <c r="H106" i="2" s="1"/>
  <c r="I106" i="2" s="1"/>
  <c r="I97" i="2" s="1"/>
  <c r="I46" i="2"/>
  <c r="H38" i="2"/>
  <c r="I182" i="1"/>
  <c r="F106" i="1"/>
  <c r="H106" i="1" s="1"/>
  <c r="I106" i="1" s="1"/>
  <c r="I97" i="1" s="1"/>
  <c r="I46" i="1"/>
  <c r="H38" i="1"/>
  <c r="I182" i="5"/>
  <c r="F106" i="5"/>
  <c r="H106" i="5" s="1"/>
  <c r="I106" i="5" s="1"/>
  <c r="I97" i="5" s="1"/>
  <c r="I46" i="5"/>
  <c r="H38" i="5"/>
  <c r="I173" i="5" l="1"/>
  <c r="A145" i="5"/>
  <c r="A132" i="5"/>
  <c r="H101" i="5"/>
  <c r="H100" i="5"/>
  <c r="H99" i="5"/>
  <c r="H98" i="5"/>
  <c r="H96" i="5"/>
  <c r="I88" i="5"/>
  <c r="I89" i="5" s="1"/>
  <c r="I84" i="5"/>
  <c r="I83" i="5"/>
  <c r="I82" i="5"/>
  <c r="I85" i="5" s="1"/>
  <c r="I77" i="5"/>
  <c r="I76" i="5"/>
  <c r="I75" i="5"/>
  <c r="I74" i="5"/>
  <c r="I73" i="5"/>
  <c r="I72" i="5"/>
  <c r="I71" i="5"/>
  <c r="I70" i="5"/>
  <c r="I78" i="5" s="1"/>
  <c r="I65" i="5"/>
  <c r="I64" i="5"/>
  <c r="I63" i="5"/>
  <c r="I62" i="5"/>
  <c r="I61" i="5"/>
  <c r="I60" i="5"/>
  <c r="I59" i="5"/>
  <c r="I58" i="5"/>
  <c r="I66" i="5" s="1"/>
  <c r="H45" i="5"/>
  <c r="H44" i="5"/>
  <c r="H43" i="5"/>
  <c r="H41" i="5"/>
  <c r="H40" i="5"/>
  <c r="H39" i="5"/>
  <c r="I193" i="5"/>
  <c r="H6" i="35" s="1"/>
  <c r="I6" i="35" s="1"/>
  <c r="H94" i="5"/>
  <c r="H95" i="5"/>
  <c r="H42" i="5"/>
  <c r="I143" i="5"/>
  <c r="I130" i="5"/>
  <c r="H97" i="5"/>
  <c r="I102" i="5"/>
  <c r="I173" i="1"/>
  <c r="A145" i="1"/>
  <c r="A132" i="1"/>
  <c r="H101" i="1"/>
  <c r="H100" i="1"/>
  <c r="H99" i="1"/>
  <c r="H98" i="1"/>
  <c r="H96" i="1"/>
  <c r="I88" i="1"/>
  <c r="I89" i="1" s="1"/>
  <c r="I84" i="1"/>
  <c r="I83" i="1"/>
  <c r="I82" i="1"/>
  <c r="I85" i="1" s="1"/>
  <c r="I77" i="1"/>
  <c r="I76" i="1"/>
  <c r="I75" i="1"/>
  <c r="I74" i="1"/>
  <c r="I73" i="1"/>
  <c r="I72" i="1"/>
  <c r="I71" i="1"/>
  <c r="I70" i="1"/>
  <c r="I78" i="1" s="1"/>
  <c r="I65" i="1"/>
  <c r="I64" i="1"/>
  <c r="I63" i="1"/>
  <c r="I62" i="1"/>
  <c r="I61" i="1"/>
  <c r="I60" i="1"/>
  <c r="I59" i="1"/>
  <c r="I58" i="1"/>
  <c r="I66" i="1" s="1"/>
  <c r="H45" i="1"/>
  <c r="H44" i="1"/>
  <c r="H43" i="1"/>
  <c r="H41" i="1"/>
  <c r="H40" i="1"/>
  <c r="H39" i="1"/>
  <c r="I193" i="1"/>
  <c r="H2" i="35" s="1"/>
  <c r="I2" i="35" s="1"/>
  <c r="H94" i="1"/>
  <c r="H95" i="1"/>
  <c r="H42" i="1"/>
  <c r="I143" i="1"/>
  <c r="I130" i="1"/>
  <c r="H97" i="1"/>
  <c r="I102" i="1"/>
  <c r="I173" i="2"/>
  <c r="A145" i="2"/>
  <c r="A132" i="2"/>
  <c r="H101" i="2"/>
  <c r="H100" i="2"/>
  <c r="H99" i="2"/>
  <c r="H98" i="2"/>
  <c r="H96" i="2"/>
  <c r="I88" i="2"/>
  <c r="I89" i="2" s="1"/>
  <c r="I84" i="2"/>
  <c r="I83" i="2"/>
  <c r="I82" i="2"/>
  <c r="I85" i="2" s="1"/>
  <c r="I77" i="2"/>
  <c r="I76" i="2"/>
  <c r="I75" i="2"/>
  <c r="I74" i="2"/>
  <c r="I73" i="2"/>
  <c r="I72" i="2"/>
  <c r="I71" i="2"/>
  <c r="I70" i="2"/>
  <c r="I78" i="2" s="1"/>
  <c r="I65" i="2"/>
  <c r="I64" i="2"/>
  <c r="I63" i="2"/>
  <c r="I62" i="2"/>
  <c r="I61" i="2"/>
  <c r="I60" i="2"/>
  <c r="I59" i="2"/>
  <c r="I58" i="2"/>
  <c r="I66" i="2" s="1"/>
  <c r="H45" i="2"/>
  <c r="H44" i="2"/>
  <c r="H43" i="2"/>
  <c r="H41" i="2"/>
  <c r="H40" i="2"/>
  <c r="H39" i="2"/>
  <c r="I193" i="2"/>
  <c r="H3" i="35" s="1"/>
  <c r="I3" i="35" s="1"/>
  <c r="H94" i="2"/>
  <c r="H95" i="2"/>
  <c r="H42" i="2"/>
  <c r="I143" i="2"/>
  <c r="I130" i="2"/>
  <c r="H97" i="2"/>
  <c r="I102" i="2"/>
  <c r="I173" i="3"/>
  <c r="A145" i="3"/>
  <c r="A132" i="3"/>
  <c r="H101" i="3"/>
  <c r="H100" i="3"/>
  <c r="H99" i="3"/>
  <c r="H98" i="3"/>
  <c r="H96" i="3"/>
  <c r="I88" i="3"/>
  <c r="I89" i="3" s="1"/>
  <c r="I84" i="3"/>
  <c r="I83" i="3"/>
  <c r="I82" i="3"/>
  <c r="I85" i="3" s="1"/>
  <c r="I77" i="3"/>
  <c r="I76" i="3"/>
  <c r="I75" i="3"/>
  <c r="I74" i="3"/>
  <c r="I73" i="3"/>
  <c r="I72" i="3"/>
  <c r="I71" i="3"/>
  <c r="I70" i="3"/>
  <c r="I78" i="3" s="1"/>
  <c r="I65" i="3"/>
  <c r="I64" i="3"/>
  <c r="I63" i="3"/>
  <c r="I62" i="3"/>
  <c r="I61" i="3"/>
  <c r="I60" i="3"/>
  <c r="I59" i="3"/>
  <c r="I58" i="3"/>
  <c r="I66" i="3" s="1"/>
  <c r="H45" i="3"/>
  <c r="H44" i="3"/>
  <c r="H43" i="3"/>
  <c r="H41" i="3"/>
  <c r="H40" i="3"/>
  <c r="H39" i="3"/>
  <c r="I193" i="3"/>
  <c r="H4" i="35" s="1"/>
  <c r="I4" i="35" s="1"/>
  <c r="H94" i="3"/>
  <c r="H95" i="3"/>
  <c r="H42" i="3"/>
  <c r="I143" i="3"/>
  <c r="I130" i="3"/>
  <c r="H97" i="3"/>
  <c r="I102" i="3"/>
  <c r="I173" i="4"/>
  <c r="A145" i="4"/>
  <c r="A132" i="4"/>
  <c r="H101" i="4"/>
  <c r="H100" i="4"/>
  <c r="H99" i="4"/>
  <c r="H98" i="4"/>
  <c r="H96" i="4"/>
  <c r="I88" i="4"/>
  <c r="I89" i="4" s="1"/>
  <c r="I84" i="4"/>
  <c r="I83" i="4"/>
  <c r="I82" i="4"/>
  <c r="I85" i="4" s="1"/>
  <c r="I77" i="4"/>
  <c r="I76" i="4"/>
  <c r="I75" i="4"/>
  <c r="I74" i="4"/>
  <c r="I73" i="4"/>
  <c r="I72" i="4"/>
  <c r="I71" i="4"/>
  <c r="I70" i="4"/>
  <c r="I78" i="4" s="1"/>
  <c r="I65" i="4"/>
  <c r="I64" i="4"/>
  <c r="I63" i="4"/>
  <c r="I62" i="4"/>
  <c r="I61" i="4"/>
  <c r="I60" i="4"/>
  <c r="I59" i="4"/>
  <c r="I58" i="4"/>
  <c r="I66" i="4" s="1"/>
  <c r="H45" i="4"/>
  <c r="H44" i="4"/>
  <c r="H43" i="4"/>
  <c r="H41" i="4"/>
  <c r="H40" i="4"/>
  <c r="H39" i="4"/>
  <c r="I193" i="4"/>
  <c r="H5" i="35" s="1"/>
  <c r="I5" i="35" s="1"/>
  <c r="H94" i="4"/>
  <c r="H95" i="4"/>
  <c r="H42" i="4"/>
  <c r="I143" i="4"/>
  <c r="I130" i="4"/>
  <c r="H97" i="4"/>
  <c r="I102" i="4"/>
  <c r="I173" i="6"/>
  <c r="A145" i="6"/>
  <c r="A132" i="6"/>
  <c r="H101" i="6"/>
  <c r="H100" i="6"/>
  <c r="H99" i="6"/>
  <c r="H98" i="6"/>
  <c r="H96" i="6"/>
  <c r="I88" i="6"/>
  <c r="I89" i="6" s="1"/>
  <c r="I84" i="6"/>
  <c r="I83" i="6"/>
  <c r="I82" i="6"/>
  <c r="I85" i="6" s="1"/>
  <c r="I77" i="6"/>
  <c r="I76" i="6"/>
  <c r="I75" i="6"/>
  <c r="I74" i="6"/>
  <c r="I73" i="6"/>
  <c r="I72" i="6"/>
  <c r="I71" i="6"/>
  <c r="I70" i="6"/>
  <c r="I78" i="6" s="1"/>
  <c r="I65" i="6"/>
  <c r="I64" i="6"/>
  <c r="I63" i="6"/>
  <c r="I62" i="6"/>
  <c r="I61" i="6"/>
  <c r="I60" i="6"/>
  <c r="I59" i="6"/>
  <c r="I58" i="6"/>
  <c r="I66" i="6" s="1"/>
  <c r="H45" i="6"/>
  <c r="H44" i="6"/>
  <c r="H43" i="6"/>
  <c r="H41" i="6"/>
  <c r="H40" i="6"/>
  <c r="H39" i="6"/>
  <c r="I193" i="6"/>
  <c r="H7" i="35" s="1"/>
  <c r="I7" i="35" s="1"/>
  <c r="H94" i="6"/>
  <c r="H95" i="6"/>
  <c r="H42" i="6"/>
  <c r="I143" i="6"/>
  <c r="I130" i="6"/>
  <c r="H97" i="6"/>
  <c r="I102" i="6"/>
  <c r="I173" i="7"/>
  <c r="A145" i="7"/>
  <c r="A132" i="7"/>
  <c r="H101" i="7"/>
  <c r="H100" i="7"/>
  <c r="H99" i="7"/>
  <c r="H98" i="7"/>
  <c r="H96" i="7"/>
  <c r="I88" i="7"/>
  <c r="I89" i="7" s="1"/>
  <c r="I84" i="7"/>
  <c r="I83" i="7"/>
  <c r="I82" i="7"/>
  <c r="I85" i="7" s="1"/>
  <c r="I77" i="7"/>
  <c r="I76" i="7"/>
  <c r="I75" i="7"/>
  <c r="I74" i="7"/>
  <c r="I73" i="7"/>
  <c r="I72" i="7"/>
  <c r="I71" i="7"/>
  <c r="I70" i="7"/>
  <c r="I78" i="7" s="1"/>
  <c r="I65" i="7"/>
  <c r="I64" i="7"/>
  <c r="I63" i="7"/>
  <c r="I62" i="7"/>
  <c r="I61" i="7"/>
  <c r="I60" i="7"/>
  <c r="I59" i="7"/>
  <c r="I58" i="7"/>
  <c r="I66" i="7" s="1"/>
  <c r="H45" i="7"/>
  <c r="H44" i="7"/>
  <c r="H43" i="7"/>
  <c r="H41" i="7"/>
  <c r="H40" i="7"/>
  <c r="H39" i="7"/>
  <c r="I193" i="7"/>
  <c r="H8" i="35" s="1"/>
  <c r="I8" i="35" s="1"/>
  <c r="H94" i="7"/>
  <c r="H95" i="7"/>
  <c r="H42" i="7"/>
  <c r="I143" i="7"/>
  <c r="I130" i="7"/>
  <c r="H97" i="7"/>
  <c r="I102" i="7"/>
  <c r="I173" i="8"/>
  <c r="A145" i="8"/>
  <c r="A132" i="8"/>
  <c r="H101" i="8"/>
  <c r="H100" i="8"/>
  <c r="H99" i="8"/>
  <c r="H98" i="8"/>
  <c r="H96" i="8"/>
  <c r="I88" i="8"/>
  <c r="I89" i="8" s="1"/>
  <c r="I84" i="8"/>
  <c r="I83" i="8"/>
  <c r="I82" i="8"/>
  <c r="I77" i="8"/>
  <c r="I76" i="8"/>
  <c r="I75" i="8"/>
  <c r="I74" i="8"/>
  <c r="I73" i="8"/>
  <c r="I72" i="8"/>
  <c r="I71" i="8"/>
  <c r="I70" i="8"/>
  <c r="I65" i="8"/>
  <c r="I64" i="8"/>
  <c r="I63" i="8"/>
  <c r="I62" i="8"/>
  <c r="I61" i="8"/>
  <c r="I60" i="8"/>
  <c r="I59" i="8"/>
  <c r="I58" i="8"/>
  <c r="H45" i="8"/>
  <c r="H44" i="8"/>
  <c r="H43" i="8"/>
  <c r="H41" i="8"/>
  <c r="H40" i="8"/>
  <c r="H39" i="8"/>
  <c r="I193" i="8"/>
  <c r="H9" i="35" s="1"/>
  <c r="I9" i="35" s="1"/>
  <c r="H94" i="8"/>
  <c r="H95" i="8"/>
  <c r="H42" i="8"/>
  <c r="I143" i="8"/>
  <c r="I130" i="8"/>
  <c r="H97" i="8"/>
  <c r="I102" i="8"/>
  <c r="I173" i="9"/>
  <c r="A145" i="9"/>
  <c r="A132" i="9"/>
  <c r="H101" i="9"/>
  <c r="H100" i="9"/>
  <c r="H99" i="9"/>
  <c r="H98" i="9"/>
  <c r="H96" i="9"/>
  <c r="I88" i="9"/>
  <c r="I89" i="9" s="1"/>
  <c r="I84" i="9"/>
  <c r="I83" i="9"/>
  <c r="I82" i="9"/>
  <c r="I85" i="9" s="1"/>
  <c r="I77" i="9"/>
  <c r="I76" i="9"/>
  <c r="I75" i="9"/>
  <c r="I74" i="9"/>
  <c r="I73" i="9"/>
  <c r="I72" i="9"/>
  <c r="I71" i="9"/>
  <c r="I70" i="9"/>
  <c r="I78" i="9" s="1"/>
  <c r="I65" i="9"/>
  <c r="I64" i="9"/>
  <c r="I63" i="9"/>
  <c r="I62" i="9"/>
  <c r="I61" i="9"/>
  <c r="I60" i="9"/>
  <c r="I59" i="9"/>
  <c r="I58" i="9"/>
  <c r="I66" i="9" s="1"/>
  <c r="H45" i="9"/>
  <c r="H44" i="9"/>
  <c r="H43" i="9"/>
  <c r="H41" i="9"/>
  <c r="H40" i="9"/>
  <c r="H39" i="9"/>
  <c r="I193" i="9"/>
  <c r="H10" i="35" s="1"/>
  <c r="I10" i="35" s="1"/>
  <c r="H94" i="9"/>
  <c r="H95" i="9"/>
  <c r="H42" i="9"/>
  <c r="I143" i="9"/>
  <c r="I130" i="9"/>
  <c r="H97" i="9"/>
  <c r="I102" i="9"/>
  <c r="I173" i="10"/>
  <c r="A145" i="10"/>
  <c r="A132" i="10"/>
  <c r="H101" i="10"/>
  <c r="H100" i="10"/>
  <c r="H99" i="10"/>
  <c r="H98" i="10"/>
  <c r="H96" i="10"/>
  <c r="I88" i="10"/>
  <c r="I89" i="10" s="1"/>
  <c r="I84" i="10"/>
  <c r="I83" i="10"/>
  <c r="I82" i="10"/>
  <c r="I85" i="10" s="1"/>
  <c r="I77" i="10"/>
  <c r="I76" i="10"/>
  <c r="I75" i="10"/>
  <c r="I74" i="10"/>
  <c r="I73" i="10"/>
  <c r="I72" i="10"/>
  <c r="I71" i="10"/>
  <c r="I70" i="10"/>
  <c r="I78" i="10" s="1"/>
  <c r="I65" i="10"/>
  <c r="I64" i="10"/>
  <c r="I63" i="10"/>
  <c r="I62" i="10"/>
  <c r="I61" i="10"/>
  <c r="I60" i="10"/>
  <c r="I59" i="10"/>
  <c r="I58" i="10"/>
  <c r="I66" i="10" s="1"/>
  <c r="H45" i="10"/>
  <c r="H44" i="10"/>
  <c r="H43" i="10"/>
  <c r="H41" i="10"/>
  <c r="H40" i="10"/>
  <c r="H39" i="10"/>
  <c r="I193" i="10"/>
  <c r="H11" i="35" s="1"/>
  <c r="I11" i="35" s="1"/>
  <c r="H94" i="10"/>
  <c r="H95" i="10"/>
  <c r="H42" i="10"/>
  <c r="I143" i="10"/>
  <c r="I130" i="10"/>
  <c r="H97" i="10"/>
  <c r="I102" i="10"/>
  <c r="I173" i="11"/>
  <c r="A145" i="11"/>
  <c r="A132" i="11"/>
  <c r="H101" i="11"/>
  <c r="H100" i="11"/>
  <c r="H99" i="11"/>
  <c r="H98" i="11"/>
  <c r="H96" i="11"/>
  <c r="I88" i="11"/>
  <c r="I89" i="11" s="1"/>
  <c r="I84" i="11"/>
  <c r="I83" i="11"/>
  <c r="I82" i="11"/>
  <c r="I85" i="11" s="1"/>
  <c r="I77" i="11"/>
  <c r="I76" i="11"/>
  <c r="I75" i="11"/>
  <c r="I74" i="11"/>
  <c r="I73" i="11"/>
  <c r="I72" i="11"/>
  <c r="I71" i="11"/>
  <c r="I70" i="11"/>
  <c r="I78" i="11" s="1"/>
  <c r="I65" i="11"/>
  <c r="I64" i="11"/>
  <c r="I63" i="11"/>
  <c r="I62" i="11"/>
  <c r="I61" i="11"/>
  <c r="I60" i="11"/>
  <c r="I59" i="11"/>
  <c r="I58" i="11"/>
  <c r="I66" i="11" s="1"/>
  <c r="H45" i="11"/>
  <c r="H44" i="11"/>
  <c r="H43" i="11"/>
  <c r="H41" i="11"/>
  <c r="H40" i="11"/>
  <c r="H39" i="11"/>
  <c r="I193" i="11"/>
  <c r="H12" i="35" s="1"/>
  <c r="I12" i="35" s="1"/>
  <c r="H94" i="11"/>
  <c r="H95" i="11"/>
  <c r="H42" i="11"/>
  <c r="I143" i="11"/>
  <c r="I130" i="11"/>
  <c r="H97" i="11"/>
  <c r="I102" i="11"/>
  <c r="I173" i="12"/>
  <c r="A145" i="12"/>
  <c r="A132" i="12"/>
  <c r="H101" i="12"/>
  <c r="H100" i="12"/>
  <c r="H99" i="12"/>
  <c r="H98" i="12"/>
  <c r="H96" i="12"/>
  <c r="I88" i="12"/>
  <c r="I89" i="12" s="1"/>
  <c r="I84" i="12"/>
  <c r="I83" i="12"/>
  <c r="I82" i="12"/>
  <c r="I85" i="12" s="1"/>
  <c r="I77" i="12"/>
  <c r="I76" i="12"/>
  <c r="I75" i="12"/>
  <c r="I74" i="12"/>
  <c r="I73" i="12"/>
  <c r="I72" i="12"/>
  <c r="I71" i="12"/>
  <c r="I70" i="12"/>
  <c r="I78" i="12" s="1"/>
  <c r="I65" i="12"/>
  <c r="I64" i="12"/>
  <c r="I63" i="12"/>
  <c r="I62" i="12"/>
  <c r="I61" i="12"/>
  <c r="I60" i="12"/>
  <c r="I59" i="12"/>
  <c r="I58" i="12"/>
  <c r="I66" i="12" s="1"/>
  <c r="H45" i="12"/>
  <c r="H44" i="12"/>
  <c r="H43" i="12"/>
  <c r="H41" i="12"/>
  <c r="H40" i="12"/>
  <c r="H39" i="12"/>
  <c r="I193" i="12"/>
  <c r="H13" i="35" s="1"/>
  <c r="I13" i="35" s="1"/>
  <c r="H94" i="12"/>
  <c r="H95" i="12"/>
  <c r="H42" i="12"/>
  <c r="I143" i="12"/>
  <c r="I130" i="12"/>
  <c r="H97" i="12"/>
  <c r="I102" i="12"/>
  <c r="I173" i="13"/>
  <c r="A145" i="13"/>
  <c r="A132" i="13"/>
  <c r="H101" i="13"/>
  <c r="H100" i="13"/>
  <c r="H99" i="13"/>
  <c r="H98" i="13"/>
  <c r="H96" i="13"/>
  <c r="I88" i="13"/>
  <c r="I89" i="13" s="1"/>
  <c r="I84" i="13"/>
  <c r="I83" i="13"/>
  <c r="I82" i="13"/>
  <c r="I85" i="13" s="1"/>
  <c r="I77" i="13"/>
  <c r="I76" i="13"/>
  <c r="I75" i="13"/>
  <c r="I74" i="13"/>
  <c r="I73" i="13"/>
  <c r="I72" i="13"/>
  <c r="I71" i="13"/>
  <c r="I70" i="13"/>
  <c r="I78" i="13" s="1"/>
  <c r="I65" i="13"/>
  <c r="I64" i="13"/>
  <c r="I63" i="13"/>
  <c r="I62" i="13"/>
  <c r="I61" i="13"/>
  <c r="I60" i="13"/>
  <c r="I59" i="13"/>
  <c r="I58" i="13"/>
  <c r="I66" i="13" s="1"/>
  <c r="H45" i="13"/>
  <c r="H44" i="13"/>
  <c r="H43" i="13"/>
  <c r="H41" i="13"/>
  <c r="H40" i="13"/>
  <c r="H39" i="13"/>
  <c r="I193" i="13"/>
  <c r="H14" i="35" s="1"/>
  <c r="I14" i="35" s="1"/>
  <c r="H94" i="13"/>
  <c r="H95" i="13"/>
  <c r="H42" i="13"/>
  <c r="I143" i="13"/>
  <c r="I130" i="13"/>
  <c r="H97" i="13"/>
  <c r="I102" i="13"/>
  <c r="I173" i="14"/>
  <c r="A145" i="14"/>
  <c r="A132" i="14"/>
  <c r="H101" i="14"/>
  <c r="H100" i="14"/>
  <c r="H99" i="14"/>
  <c r="H98" i="14"/>
  <c r="H96" i="14"/>
  <c r="I88" i="14"/>
  <c r="I89" i="14" s="1"/>
  <c r="I84" i="14"/>
  <c r="I83" i="14"/>
  <c r="I82" i="14"/>
  <c r="I85" i="14" s="1"/>
  <c r="I77" i="14"/>
  <c r="I76" i="14"/>
  <c r="I75" i="14"/>
  <c r="I74" i="14"/>
  <c r="I73" i="14"/>
  <c r="I72" i="14"/>
  <c r="I71" i="14"/>
  <c r="I70" i="14"/>
  <c r="I78" i="14" s="1"/>
  <c r="I65" i="14"/>
  <c r="I64" i="14"/>
  <c r="I63" i="14"/>
  <c r="I62" i="14"/>
  <c r="I61" i="14"/>
  <c r="I60" i="14"/>
  <c r="I59" i="14"/>
  <c r="I58" i="14"/>
  <c r="I66" i="14" s="1"/>
  <c r="H45" i="14"/>
  <c r="H44" i="14"/>
  <c r="H43" i="14"/>
  <c r="H41" i="14"/>
  <c r="H40" i="14"/>
  <c r="H39" i="14"/>
  <c r="I193" i="14"/>
  <c r="H15" i="35" s="1"/>
  <c r="I15" i="35" s="1"/>
  <c r="H94" i="14"/>
  <c r="H95" i="14"/>
  <c r="H42" i="14"/>
  <c r="I143" i="14"/>
  <c r="I130" i="14"/>
  <c r="H97" i="14"/>
  <c r="I102" i="14"/>
  <c r="I173" i="15"/>
  <c r="A145" i="15"/>
  <c r="A132" i="15"/>
  <c r="H101" i="15"/>
  <c r="H100" i="15"/>
  <c r="H99" i="15"/>
  <c r="H98" i="15"/>
  <c r="H96" i="15"/>
  <c r="I88" i="15"/>
  <c r="I89" i="15" s="1"/>
  <c r="I84" i="15"/>
  <c r="I83" i="15"/>
  <c r="I82" i="15"/>
  <c r="I85" i="15" s="1"/>
  <c r="I77" i="15"/>
  <c r="I76" i="15"/>
  <c r="I75" i="15"/>
  <c r="I74" i="15"/>
  <c r="I73" i="15"/>
  <c r="I72" i="15"/>
  <c r="I71" i="15"/>
  <c r="I70" i="15"/>
  <c r="I78" i="15" s="1"/>
  <c r="I65" i="15"/>
  <c r="I64" i="15"/>
  <c r="I63" i="15"/>
  <c r="I62" i="15"/>
  <c r="I61" i="15"/>
  <c r="I60" i="15"/>
  <c r="I59" i="15"/>
  <c r="I58" i="15"/>
  <c r="I66" i="15" s="1"/>
  <c r="H45" i="15"/>
  <c r="H44" i="15"/>
  <c r="H43" i="15"/>
  <c r="H41" i="15"/>
  <c r="H40" i="15"/>
  <c r="H39" i="15"/>
  <c r="I193" i="15"/>
  <c r="H16" i="35" s="1"/>
  <c r="I16" i="35" s="1"/>
  <c r="H94" i="15"/>
  <c r="H95" i="15"/>
  <c r="H42" i="15"/>
  <c r="I143" i="15"/>
  <c r="I130" i="15"/>
  <c r="H97" i="15"/>
  <c r="I102" i="15"/>
  <c r="I173" i="16"/>
  <c r="A145" i="16"/>
  <c r="A132" i="16"/>
  <c r="H101" i="16"/>
  <c r="H100" i="16"/>
  <c r="H99" i="16"/>
  <c r="H98" i="16"/>
  <c r="H96" i="16"/>
  <c r="I88" i="16"/>
  <c r="I89" i="16" s="1"/>
  <c r="I84" i="16"/>
  <c r="I83" i="16"/>
  <c r="I82" i="16"/>
  <c r="I85" i="16" s="1"/>
  <c r="I77" i="16"/>
  <c r="I76" i="16"/>
  <c r="I75" i="16"/>
  <c r="I74" i="16"/>
  <c r="I73" i="16"/>
  <c r="I72" i="16"/>
  <c r="I71" i="16"/>
  <c r="I70" i="16"/>
  <c r="I78" i="16" s="1"/>
  <c r="I65" i="16"/>
  <c r="I64" i="16"/>
  <c r="I63" i="16"/>
  <c r="I62" i="16"/>
  <c r="I61" i="16"/>
  <c r="I60" i="16"/>
  <c r="I59" i="16"/>
  <c r="I58" i="16"/>
  <c r="I66" i="16" s="1"/>
  <c r="H45" i="16"/>
  <c r="H44" i="16"/>
  <c r="H43" i="16"/>
  <c r="H41" i="16"/>
  <c r="H40" i="16"/>
  <c r="H39" i="16"/>
  <c r="I193" i="16"/>
  <c r="H17" i="35" s="1"/>
  <c r="I17" i="35" s="1"/>
  <c r="H94" i="16"/>
  <c r="H95" i="16"/>
  <c r="H42" i="16"/>
  <c r="I143" i="16"/>
  <c r="I130" i="16"/>
  <c r="H97" i="16"/>
  <c r="I102" i="16"/>
  <c r="I173" i="17"/>
  <c r="A145" i="17"/>
  <c r="A132" i="17"/>
  <c r="H101" i="17"/>
  <c r="H100" i="17"/>
  <c r="H99" i="17"/>
  <c r="H98" i="17"/>
  <c r="H96" i="17"/>
  <c r="I88" i="17"/>
  <c r="I89" i="17" s="1"/>
  <c r="I84" i="17"/>
  <c r="I83" i="17"/>
  <c r="I82" i="17"/>
  <c r="I85" i="17" s="1"/>
  <c r="I77" i="17"/>
  <c r="I76" i="17"/>
  <c r="I75" i="17"/>
  <c r="I74" i="17"/>
  <c r="I73" i="17"/>
  <c r="I72" i="17"/>
  <c r="I71" i="17"/>
  <c r="I70" i="17"/>
  <c r="I78" i="17" s="1"/>
  <c r="I65" i="17"/>
  <c r="I64" i="17"/>
  <c r="I63" i="17"/>
  <c r="I62" i="17"/>
  <c r="I61" i="17"/>
  <c r="I60" i="17"/>
  <c r="I59" i="17"/>
  <c r="I58" i="17"/>
  <c r="I66" i="17" s="1"/>
  <c r="H45" i="17"/>
  <c r="H44" i="17"/>
  <c r="H43" i="17"/>
  <c r="H41" i="17"/>
  <c r="H40" i="17"/>
  <c r="H39" i="17"/>
  <c r="I193" i="17"/>
  <c r="H18" i="35" s="1"/>
  <c r="I18" i="35" s="1"/>
  <c r="H94" i="17"/>
  <c r="H95" i="17"/>
  <c r="H42" i="17"/>
  <c r="I143" i="17"/>
  <c r="I130" i="17"/>
  <c r="H97" i="17"/>
  <c r="I102" i="17"/>
  <c r="I173" i="18"/>
  <c r="A145" i="18"/>
  <c r="A132" i="18"/>
  <c r="H101" i="18"/>
  <c r="H100" i="18"/>
  <c r="H99" i="18"/>
  <c r="H98" i="18"/>
  <c r="H96" i="18"/>
  <c r="I88" i="18"/>
  <c r="I89" i="18" s="1"/>
  <c r="I84" i="18"/>
  <c r="I83" i="18"/>
  <c r="I82" i="18"/>
  <c r="I85" i="18" s="1"/>
  <c r="I77" i="18"/>
  <c r="I76" i="18"/>
  <c r="I75" i="18"/>
  <c r="I74" i="18"/>
  <c r="I73" i="18"/>
  <c r="I72" i="18"/>
  <c r="I71" i="18"/>
  <c r="I70" i="18"/>
  <c r="I78" i="18" s="1"/>
  <c r="I65" i="18"/>
  <c r="I64" i="18"/>
  <c r="I63" i="18"/>
  <c r="I62" i="18"/>
  <c r="I61" i="18"/>
  <c r="I60" i="18"/>
  <c r="I59" i="18"/>
  <c r="I58" i="18"/>
  <c r="I66" i="18" s="1"/>
  <c r="H45" i="18"/>
  <c r="H44" i="18"/>
  <c r="H43" i="18"/>
  <c r="H41" i="18"/>
  <c r="H40" i="18"/>
  <c r="H39" i="18"/>
  <c r="I193" i="18"/>
  <c r="H19" i="35" s="1"/>
  <c r="I19" i="35" s="1"/>
  <c r="H94" i="18"/>
  <c r="H95" i="18"/>
  <c r="H42" i="18"/>
  <c r="I143" i="18"/>
  <c r="I130" i="18"/>
  <c r="H97" i="18"/>
  <c r="I102" i="18"/>
  <c r="I173" i="19"/>
  <c r="A145" i="19"/>
  <c r="A132" i="19"/>
  <c r="H101" i="19"/>
  <c r="H100" i="19"/>
  <c r="H99" i="19"/>
  <c r="H98" i="19"/>
  <c r="H96" i="19"/>
  <c r="I88" i="19"/>
  <c r="I89" i="19" s="1"/>
  <c r="I84" i="19"/>
  <c r="I83" i="19"/>
  <c r="I82" i="19"/>
  <c r="I85" i="19" s="1"/>
  <c r="I77" i="19"/>
  <c r="I76" i="19"/>
  <c r="I75" i="19"/>
  <c r="I74" i="19"/>
  <c r="I73" i="19"/>
  <c r="I72" i="19"/>
  <c r="I71" i="19"/>
  <c r="I70" i="19"/>
  <c r="I78" i="19" s="1"/>
  <c r="I65" i="19"/>
  <c r="I64" i="19"/>
  <c r="I63" i="19"/>
  <c r="I62" i="19"/>
  <c r="I61" i="19"/>
  <c r="I60" i="19"/>
  <c r="I59" i="19"/>
  <c r="I58" i="19"/>
  <c r="I66" i="19" s="1"/>
  <c r="H45" i="19"/>
  <c r="H44" i="19"/>
  <c r="H43" i="19"/>
  <c r="H41" i="19"/>
  <c r="H40" i="19"/>
  <c r="H39" i="19"/>
  <c r="I193" i="19"/>
  <c r="H20" i="35" s="1"/>
  <c r="I20" i="35" s="1"/>
  <c r="H94" i="19"/>
  <c r="H95" i="19"/>
  <c r="H42" i="19"/>
  <c r="I143" i="19"/>
  <c r="I130" i="19"/>
  <c r="H97" i="19"/>
  <c r="I102" i="19"/>
  <c r="I173" i="20"/>
  <c r="A145" i="20"/>
  <c r="A132" i="20"/>
  <c r="H101" i="20"/>
  <c r="H100" i="20"/>
  <c r="H99" i="20"/>
  <c r="H98" i="20"/>
  <c r="H96" i="20"/>
  <c r="I88" i="20"/>
  <c r="I89" i="20" s="1"/>
  <c r="I84" i="20"/>
  <c r="I83" i="20"/>
  <c r="I82" i="20"/>
  <c r="I85" i="20" s="1"/>
  <c r="I77" i="20"/>
  <c r="I76" i="20"/>
  <c r="I75" i="20"/>
  <c r="I74" i="20"/>
  <c r="I73" i="20"/>
  <c r="I72" i="20"/>
  <c r="I71" i="20"/>
  <c r="I70" i="20"/>
  <c r="I78" i="20" s="1"/>
  <c r="I65" i="20"/>
  <c r="I64" i="20"/>
  <c r="I63" i="20"/>
  <c r="I62" i="20"/>
  <c r="I61" i="20"/>
  <c r="I60" i="20"/>
  <c r="I59" i="20"/>
  <c r="I58" i="20"/>
  <c r="I66" i="20" s="1"/>
  <c r="H45" i="20"/>
  <c r="H44" i="20"/>
  <c r="H43" i="20"/>
  <c r="H41" i="20"/>
  <c r="H40" i="20"/>
  <c r="H39" i="20"/>
  <c r="I193" i="20"/>
  <c r="H21" i="35" s="1"/>
  <c r="I21" i="35" s="1"/>
  <c r="H94" i="20"/>
  <c r="H95" i="20"/>
  <c r="H42" i="20"/>
  <c r="I143" i="20"/>
  <c r="I130" i="20"/>
  <c r="H97" i="20"/>
  <c r="I102" i="20"/>
  <c r="I173" i="21"/>
  <c r="A145" i="21"/>
  <c r="A132" i="21"/>
  <c r="H101" i="21"/>
  <c r="H100" i="21"/>
  <c r="H99" i="21"/>
  <c r="H98" i="21"/>
  <c r="H96" i="21"/>
  <c r="I88" i="21"/>
  <c r="I89" i="21" s="1"/>
  <c r="I84" i="21"/>
  <c r="I83" i="21"/>
  <c r="I82" i="21"/>
  <c r="I85" i="21" s="1"/>
  <c r="I77" i="21"/>
  <c r="I76" i="21"/>
  <c r="I75" i="21"/>
  <c r="I74" i="21"/>
  <c r="I73" i="21"/>
  <c r="I72" i="21"/>
  <c r="I71" i="21"/>
  <c r="I70" i="21"/>
  <c r="I78" i="21" s="1"/>
  <c r="I65" i="21"/>
  <c r="I64" i="21"/>
  <c r="I63" i="21"/>
  <c r="I62" i="21"/>
  <c r="I61" i="21"/>
  <c r="I60" i="21"/>
  <c r="I59" i="21"/>
  <c r="I58" i="21"/>
  <c r="I66" i="21" s="1"/>
  <c r="H45" i="21"/>
  <c r="H44" i="21"/>
  <c r="H43" i="21"/>
  <c r="H41" i="21"/>
  <c r="H40" i="21"/>
  <c r="H39" i="21"/>
  <c r="I193" i="21"/>
  <c r="H22" i="35" s="1"/>
  <c r="I22" i="35" s="1"/>
  <c r="H94" i="21"/>
  <c r="H95" i="21"/>
  <c r="H42" i="21"/>
  <c r="I143" i="21"/>
  <c r="I130" i="21"/>
  <c r="H97" i="21"/>
  <c r="I102" i="21"/>
  <c r="I173" i="22"/>
  <c r="A145" i="22"/>
  <c r="A132" i="22"/>
  <c r="H101" i="22"/>
  <c r="H100" i="22"/>
  <c r="H99" i="22"/>
  <c r="H98" i="22"/>
  <c r="H96" i="22"/>
  <c r="I88" i="22"/>
  <c r="I89" i="22" s="1"/>
  <c r="I84" i="22"/>
  <c r="I83" i="22"/>
  <c r="I82" i="22"/>
  <c r="I85" i="22" s="1"/>
  <c r="I77" i="22"/>
  <c r="I76" i="22"/>
  <c r="I75" i="22"/>
  <c r="I74" i="22"/>
  <c r="I73" i="22"/>
  <c r="I72" i="22"/>
  <c r="I71" i="22"/>
  <c r="I70" i="22"/>
  <c r="I78" i="22" s="1"/>
  <c r="I65" i="22"/>
  <c r="I64" i="22"/>
  <c r="I63" i="22"/>
  <c r="I62" i="22"/>
  <c r="I61" i="22"/>
  <c r="I60" i="22"/>
  <c r="I59" i="22"/>
  <c r="I58" i="22"/>
  <c r="I66" i="22" s="1"/>
  <c r="H45" i="22"/>
  <c r="H44" i="22"/>
  <c r="H43" i="22"/>
  <c r="H41" i="22"/>
  <c r="H40" i="22"/>
  <c r="H39" i="22"/>
  <c r="I193" i="22"/>
  <c r="H23" i="35" s="1"/>
  <c r="I23" i="35" s="1"/>
  <c r="H94" i="22"/>
  <c r="H95" i="22"/>
  <c r="H42" i="22"/>
  <c r="I143" i="22"/>
  <c r="I130" i="22"/>
  <c r="H97" i="22"/>
  <c r="I102" i="22"/>
  <c r="I173" i="23"/>
  <c r="A145" i="23"/>
  <c r="A132" i="23"/>
  <c r="H101" i="23"/>
  <c r="H100" i="23"/>
  <c r="H99" i="23"/>
  <c r="H98" i="23"/>
  <c r="H96" i="23"/>
  <c r="I88" i="23"/>
  <c r="I89" i="23" s="1"/>
  <c r="I84" i="23"/>
  <c r="I83" i="23"/>
  <c r="I82" i="23"/>
  <c r="I85" i="23" s="1"/>
  <c r="I77" i="23"/>
  <c r="I76" i="23"/>
  <c r="I75" i="23"/>
  <c r="I74" i="23"/>
  <c r="I73" i="23"/>
  <c r="I72" i="23"/>
  <c r="I71" i="23"/>
  <c r="I70" i="23"/>
  <c r="I78" i="23" s="1"/>
  <c r="I65" i="23"/>
  <c r="I64" i="23"/>
  <c r="I63" i="23"/>
  <c r="I62" i="23"/>
  <c r="I61" i="23"/>
  <c r="I60" i="23"/>
  <c r="I59" i="23"/>
  <c r="I58" i="23"/>
  <c r="I66" i="23" s="1"/>
  <c r="H45" i="23"/>
  <c r="H44" i="23"/>
  <c r="H43" i="23"/>
  <c r="H41" i="23"/>
  <c r="H40" i="23"/>
  <c r="H39" i="23"/>
  <c r="I193" i="23"/>
  <c r="H24" i="35" s="1"/>
  <c r="I24" i="35" s="1"/>
  <c r="H94" i="23"/>
  <c r="H95" i="23"/>
  <c r="H42" i="23"/>
  <c r="I143" i="23"/>
  <c r="I130" i="23"/>
  <c r="H97" i="23"/>
  <c r="I102" i="23"/>
  <c r="I173" i="24"/>
  <c r="A145" i="24"/>
  <c r="A132" i="24"/>
  <c r="H101" i="24"/>
  <c r="H100" i="24"/>
  <c r="H99" i="24"/>
  <c r="H98" i="24"/>
  <c r="H96" i="24"/>
  <c r="I88" i="24"/>
  <c r="I89" i="24" s="1"/>
  <c r="I84" i="24"/>
  <c r="I83" i="24"/>
  <c r="I82" i="24"/>
  <c r="I85" i="24" s="1"/>
  <c r="I77" i="24"/>
  <c r="I76" i="24"/>
  <c r="I75" i="24"/>
  <c r="I74" i="24"/>
  <c r="I73" i="24"/>
  <c r="I72" i="24"/>
  <c r="I71" i="24"/>
  <c r="I70" i="24"/>
  <c r="I78" i="24" s="1"/>
  <c r="I65" i="24"/>
  <c r="I64" i="24"/>
  <c r="I63" i="24"/>
  <c r="I62" i="24"/>
  <c r="I61" i="24"/>
  <c r="I60" i="24"/>
  <c r="I59" i="24"/>
  <c r="I58" i="24"/>
  <c r="I66" i="24" s="1"/>
  <c r="H45" i="24"/>
  <c r="H44" i="24"/>
  <c r="H43" i="24"/>
  <c r="H41" i="24"/>
  <c r="H40" i="24"/>
  <c r="H39" i="24"/>
  <c r="I193" i="24"/>
  <c r="H25" i="35" s="1"/>
  <c r="I25" i="35" s="1"/>
  <c r="H94" i="24"/>
  <c r="H95" i="24"/>
  <c r="H42" i="24"/>
  <c r="I143" i="24"/>
  <c r="I130" i="24"/>
  <c r="H97" i="24"/>
  <c r="I102" i="24"/>
  <c r="I173" i="25"/>
  <c r="A145" i="25"/>
  <c r="A132" i="25"/>
  <c r="H101" i="25"/>
  <c r="H100" i="25"/>
  <c r="H99" i="25"/>
  <c r="H98" i="25"/>
  <c r="H96" i="25"/>
  <c r="I88" i="25"/>
  <c r="I89" i="25" s="1"/>
  <c r="I84" i="25"/>
  <c r="I83" i="25"/>
  <c r="I82" i="25"/>
  <c r="I85" i="25" s="1"/>
  <c r="I77" i="25"/>
  <c r="I76" i="25"/>
  <c r="I75" i="25"/>
  <c r="I74" i="25"/>
  <c r="I73" i="25"/>
  <c r="I72" i="25"/>
  <c r="I71" i="25"/>
  <c r="I70" i="25"/>
  <c r="I78" i="25" s="1"/>
  <c r="I65" i="25"/>
  <c r="I64" i="25"/>
  <c r="I63" i="25"/>
  <c r="I62" i="25"/>
  <c r="I61" i="25"/>
  <c r="I60" i="25"/>
  <c r="I59" i="25"/>
  <c r="I58" i="25"/>
  <c r="I66" i="25" s="1"/>
  <c r="H45" i="25"/>
  <c r="H44" i="25"/>
  <c r="H43" i="25"/>
  <c r="H41" i="25"/>
  <c r="H40" i="25"/>
  <c r="H39" i="25"/>
  <c r="I193" i="25"/>
  <c r="H26" i="35" s="1"/>
  <c r="I26" i="35" s="1"/>
  <c r="H94" i="25"/>
  <c r="H95" i="25"/>
  <c r="H42" i="25"/>
  <c r="I143" i="25"/>
  <c r="I130" i="25"/>
  <c r="H97" i="25"/>
  <c r="I102" i="25"/>
  <c r="I173" i="26"/>
  <c r="A145" i="26"/>
  <c r="A132" i="26"/>
  <c r="H101" i="26"/>
  <c r="H100" i="26"/>
  <c r="H99" i="26"/>
  <c r="H98" i="26"/>
  <c r="H96" i="26"/>
  <c r="I88" i="26"/>
  <c r="I89" i="26" s="1"/>
  <c r="I84" i="26"/>
  <c r="I83" i="26"/>
  <c r="I82" i="26"/>
  <c r="I85" i="26" s="1"/>
  <c r="I77" i="26"/>
  <c r="I76" i="26"/>
  <c r="I75" i="26"/>
  <c r="I74" i="26"/>
  <c r="I73" i="26"/>
  <c r="I72" i="26"/>
  <c r="I71" i="26"/>
  <c r="I70" i="26"/>
  <c r="I78" i="26" s="1"/>
  <c r="I65" i="26"/>
  <c r="I64" i="26"/>
  <c r="I63" i="26"/>
  <c r="I62" i="26"/>
  <c r="I61" i="26"/>
  <c r="I60" i="26"/>
  <c r="I59" i="26"/>
  <c r="I58" i="26"/>
  <c r="I66" i="26" s="1"/>
  <c r="H45" i="26"/>
  <c r="H44" i="26"/>
  <c r="H43" i="26"/>
  <c r="H41" i="26"/>
  <c r="H40" i="26"/>
  <c r="H39" i="26"/>
  <c r="I193" i="26"/>
  <c r="H27" i="35" s="1"/>
  <c r="I27" i="35" s="1"/>
  <c r="H94" i="26"/>
  <c r="H95" i="26"/>
  <c r="H42" i="26"/>
  <c r="I143" i="26"/>
  <c r="I130" i="26"/>
  <c r="H97" i="26"/>
  <c r="I102" i="26"/>
  <c r="I173" i="27"/>
  <c r="A145" i="27"/>
  <c r="A132" i="27"/>
  <c r="H101" i="27"/>
  <c r="H100" i="27"/>
  <c r="H99" i="27"/>
  <c r="H98" i="27"/>
  <c r="H96" i="27"/>
  <c r="I88" i="27"/>
  <c r="I89" i="27" s="1"/>
  <c r="I84" i="27"/>
  <c r="I83" i="27"/>
  <c r="I82" i="27"/>
  <c r="I85" i="27" s="1"/>
  <c r="I77" i="27"/>
  <c r="I76" i="27"/>
  <c r="I75" i="27"/>
  <c r="I74" i="27"/>
  <c r="I73" i="27"/>
  <c r="I72" i="27"/>
  <c r="I71" i="27"/>
  <c r="I70" i="27"/>
  <c r="I78" i="27" s="1"/>
  <c r="I65" i="27"/>
  <c r="I64" i="27"/>
  <c r="I63" i="27"/>
  <c r="I62" i="27"/>
  <c r="I61" i="27"/>
  <c r="I60" i="27"/>
  <c r="I59" i="27"/>
  <c r="I58" i="27"/>
  <c r="I66" i="27" s="1"/>
  <c r="H45" i="27"/>
  <c r="H44" i="27"/>
  <c r="H43" i="27"/>
  <c r="H41" i="27"/>
  <c r="H40" i="27"/>
  <c r="H39" i="27"/>
  <c r="I193" i="27"/>
  <c r="H28" i="35" s="1"/>
  <c r="I28" i="35" s="1"/>
  <c r="H94" i="27"/>
  <c r="H95" i="27"/>
  <c r="H42" i="27"/>
  <c r="I143" i="27"/>
  <c r="I130" i="27"/>
  <c r="H97" i="27"/>
  <c r="I102" i="27"/>
  <c r="I173" i="28"/>
  <c r="A145" i="28"/>
  <c r="A132" i="28"/>
  <c r="H101" i="28"/>
  <c r="H100" i="28"/>
  <c r="H99" i="28"/>
  <c r="H98" i="28"/>
  <c r="H96" i="28"/>
  <c r="I88" i="28"/>
  <c r="I89" i="28" s="1"/>
  <c r="I84" i="28"/>
  <c r="I83" i="28"/>
  <c r="I82" i="28"/>
  <c r="I85" i="28" s="1"/>
  <c r="I77" i="28"/>
  <c r="I76" i="28"/>
  <c r="I75" i="28"/>
  <c r="I74" i="28"/>
  <c r="I73" i="28"/>
  <c r="I72" i="28"/>
  <c r="I71" i="28"/>
  <c r="I70" i="28"/>
  <c r="I78" i="28" s="1"/>
  <c r="I65" i="28"/>
  <c r="I64" i="28"/>
  <c r="I63" i="28"/>
  <c r="I62" i="28"/>
  <c r="I61" i="28"/>
  <c r="I60" i="28"/>
  <c r="I59" i="28"/>
  <c r="I58" i="28"/>
  <c r="I66" i="28" s="1"/>
  <c r="H45" i="28"/>
  <c r="H44" i="28"/>
  <c r="H43" i="28"/>
  <c r="H41" i="28"/>
  <c r="H40" i="28"/>
  <c r="H39" i="28"/>
  <c r="I193" i="28"/>
  <c r="H29" i="35" s="1"/>
  <c r="I29" i="35" s="1"/>
  <c r="H94" i="28"/>
  <c r="H95" i="28"/>
  <c r="H42" i="28"/>
  <c r="I143" i="28"/>
  <c r="I130" i="28"/>
  <c r="H97" i="28"/>
  <c r="I102" i="28"/>
  <c r="I173" i="29"/>
  <c r="A145" i="29"/>
  <c r="A132" i="29"/>
  <c r="H101" i="29"/>
  <c r="H100" i="29"/>
  <c r="H99" i="29"/>
  <c r="H98" i="29"/>
  <c r="H96" i="29"/>
  <c r="I88" i="29"/>
  <c r="I89" i="29" s="1"/>
  <c r="I84" i="29"/>
  <c r="I83" i="29"/>
  <c r="I82" i="29"/>
  <c r="I85" i="29" s="1"/>
  <c r="I77" i="29"/>
  <c r="I76" i="29"/>
  <c r="I75" i="29"/>
  <c r="I74" i="29"/>
  <c r="I73" i="29"/>
  <c r="I72" i="29"/>
  <c r="I71" i="29"/>
  <c r="I70" i="29"/>
  <c r="I78" i="29" s="1"/>
  <c r="I65" i="29"/>
  <c r="I64" i="29"/>
  <c r="I63" i="29"/>
  <c r="I62" i="29"/>
  <c r="I61" i="29"/>
  <c r="I60" i="29"/>
  <c r="I59" i="29"/>
  <c r="I58" i="29"/>
  <c r="I66" i="29" s="1"/>
  <c r="H45" i="29"/>
  <c r="H44" i="29"/>
  <c r="H43" i="29"/>
  <c r="H41" i="29"/>
  <c r="H40" i="29"/>
  <c r="H39" i="29"/>
  <c r="I193" i="29"/>
  <c r="H30" i="35" s="1"/>
  <c r="I30" i="35" s="1"/>
  <c r="H94" i="29"/>
  <c r="H95" i="29"/>
  <c r="H42" i="29"/>
  <c r="I143" i="29"/>
  <c r="I130" i="29"/>
  <c r="H97" i="29"/>
  <c r="I102" i="29"/>
  <c r="I173" i="30"/>
  <c r="A145" i="30"/>
  <c r="A132" i="30"/>
  <c r="H101" i="30"/>
  <c r="H100" i="30"/>
  <c r="H99" i="30"/>
  <c r="H98" i="30"/>
  <c r="H96" i="30"/>
  <c r="I88" i="30"/>
  <c r="I89" i="30" s="1"/>
  <c r="I84" i="30"/>
  <c r="I83" i="30"/>
  <c r="I82" i="30"/>
  <c r="I85" i="30" s="1"/>
  <c r="I77" i="30"/>
  <c r="I76" i="30"/>
  <c r="I75" i="30"/>
  <c r="I74" i="30"/>
  <c r="I73" i="30"/>
  <c r="I72" i="30"/>
  <c r="I71" i="30"/>
  <c r="I70" i="30"/>
  <c r="I78" i="30" s="1"/>
  <c r="I65" i="30"/>
  <c r="I64" i="30"/>
  <c r="I63" i="30"/>
  <c r="I62" i="30"/>
  <c r="I61" i="30"/>
  <c r="I60" i="30"/>
  <c r="I59" i="30"/>
  <c r="I58" i="30"/>
  <c r="I66" i="30" s="1"/>
  <c r="H45" i="30"/>
  <c r="H44" i="30"/>
  <c r="H43" i="30"/>
  <c r="H41" i="30"/>
  <c r="H40" i="30"/>
  <c r="H39" i="30"/>
  <c r="I193" i="30"/>
  <c r="H31" i="35" s="1"/>
  <c r="I31" i="35" s="1"/>
  <c r="H94" i="30"/>
  <c r="H95" i="30"/>
  <c r="H42" i="30"/>
  <c r="I143" i="30"/>
  <c r="I130" i="30"/>
  <c r="H97" i="30"/>
  <c r="I102" i="30"/>
  <c r="I173" i="31"/>
  <c r="A145" i="31"/>
  <c r="A132" i="31"/>
  <c r="H101" i="31"/>
  <c r="H100" i="31"/>
  <c r="H99" i="31"/>
  <c r="H98" i="31"/>
  <c r="H96" i="31"/>
  <c r="I88" i="31"/>
  <c r="I89" i="31" s="1"/>
  <c r="I84" i="31"/>
  <c r="I83" i="31"/>
  <c r="I82" i="31"/>
  <c r="I85" i="31" s="1"/>
  <c r="I77" i="31"/>
  <c r="I76" i="31"/>
  <c r="I75" i="31"/>
  <c r="I74" i="31"/>
  <c r="I73" i="31"/>
  <c r="I72" i="31"/>
  <c r="I71" i="31"/>
  <c r="I70" i="31"/>
  <c r="I78" i="31" s="1"/>
  <c r="I65" i="31"/>
  <c r="I64" i="31"/>
  <c r="I63" i="31"/>
  <c r="I62" i="31"/>
  <c r="I61" i="31"/>
  <c r="I60" i="31"/>
  <c r="I59" i="31"/>
  <c r="I58" i="31"/>
  <c r="I66" i="31" s="1"/>
  <c r="H45" i="31"/>
  <c r="H44" i="31"/>
  <c r="H43" i="31"/>
  <c r="H41" i="31"/>
  <c r="H40" i="31"/>
  <c r="H39" i="31"/>
  <c r="I193" i="31"/>
  <c r="H32" i="35" s="1"/>
  <c r="I32" i="35" s="1"/>
  <c r="H94" i="31"/>
  <c r="H95" i="31"/>
  <c r="H42" i="31"/>
  <c r="I143" i="31"/>
  <c r="I130" i="31"/>
  <c r="H97" i="31"/>
  <c r="I102" i="31"/>
  <c r="I173" i="32"/>
  <c r="A145" i="32"/>
  <c r="A132" i="32"/>
  <c r="H101" i="32"/>
  <c r="H100" i="32"/>
  <c r="H99" i="32"/>
  <c r="H98" i="32"/>
  <c r="H96" i="32"/>
  <c r="I88" i="32"/>
  <c r="I89" i="32" s="1"/>
  <c r="I84" i="32"/>
  <c r="I83" i="32"/>
  <c r="I82" i="32"/>
  <c r="I85" i="32" s="1"/>
  <c r="I77" i="32"/>
  <c r="I76" i="32"/>
  <c r="I75" i="32"/>
  <c r="I74" i="32"/>
  <c r="I73" i="32"/>
  <c r="I72" i="32"/>
  <c r="I71" i="32"/>
  <c r="I70" i="32"/>
  <c r="I78" i="32" s="1"/>
  <c r="I65" i="32"/>
  <c r="I64" i="32"/>
  <c r="I63" i="32"/>
  <c r="I62" i="32"/>
  <c r="I61" i="32"/>
  <c r="I60" i="32"/>
  <c r="I59" i="32"/>
  <c r="I58" i="32"/>
  <c r="I66" i="32" s="1"/>
  <c r="H45" i="32"/>
  <c r="H44" i="32"/>
  <c r="H43" i="32"/>
  <c r="H41" i="32"/>
  <c r="H40" i="32"/>
  <c r="H39" i="32"/>
  <c r="I193" i="32"/>
  <c r="H33" i="35" s="1"/>
  <c r="I33" i="35" s="1"/>
  <c r="H94" i="32"/>
  <c r="H95" i="32"/>
  <c r="H42" i="32"/>
  <c r="I143" i="32"/>
  <c r="I130" i="32"/>
  <c r="H97" i="32"/>
  <c r="I102" i="32"/>
  <c r="I173" i="33"/>
  <c r="A145" i="33"/>
  <c r="A132" i="33"/>
  <c r="H101" i="33"/>
  <c r="H100" i="33"/>
  <c r="H99" i="33"/>
  <c r="H98" i="33"/>
  <c r="H96" i="33"/>
  <c r="I88" i="33"/>
  <c r="I89" i="33" s="1"/>
  <c r="I84" i="33"/>
  <c r="I83" i="33"/>
  <c r="I82" i="33"/>
  <c r="I85" i="33" s="1"/>
  <c r="I77" i="33"/>
  <c r="I76" i="33"/>
  <c r="I75" i="33"/>
  <c r="I74" i="33"/>
  <c r="I73" i="33"/>
  <c r="I72" i="33"/>
  <c r="I71" i="33"/>
  <c r="I70" i="33"/>
  <c r="I78" i="33" s="1"/>
  <c r="I65" i="33"/>
  <c r="I64" i="33"/>
  <c r="I63" i="33"/>
  <c r="I62" i="33"/>
  <c r="I61" i="33"/>
  <c r="I60" i="33"/>
  <c r="I59" i="33"/>
  <c r="I58" i="33"/>
  <c r="I66" i="33" s="1"/>
  <c r="H45" i="33"/>
  <c r="H44" i="33"/>
  <c r="H43" i="33"/>
  <c r="H41" i="33"/>
  <c r="H40" i="33"/>
  <c r="H39" i="33"/>
  <c r="I193" i="33"/>
  <c r="H34" i="35" s="1"/>
  <c r="I34" i="35" s="1"/>
  <c r="H94" i="33"/>
  <c r="H95" i="33"/>
  <c r="H42" i="33"/>
  <c r="I143" i="33"/>
  <c r="I130" i="33"/>
  <c r="H97" i="33"/>
  <c r="I102" i="33"/>
  <c r="I85" i="8" l="1"/>
  <c r="I66" i="8"/>
  <c r="I78" i="8"/>
  <c r="D132" i="8" s="1"/>
  <c r="I175" i="33"/>
  <c r="G145" i="33"/>
  <c r="G132" i="33"/>
  <c r="H102" i="33"/>
  <c r="H46" i="33"/>
  <c r="H116" i="33" s="1"/>
  <c r="I174" i="33"/>
  <c r="C145" i="33"/>
  <c r="C132" i="33"/>
  <c r="I91" i="33"/>
  <c r="I116" i="33" s="1"/>
  <c r="A161" i="33" s="1"/>
  <c r="D161" i="33" s="1"/>
  <c r="D145" i="33"/>
  <c r="D132" i="33"/>
  <c r="E145" i="33"/>
  <c r="E132" i="33"/>
  <c r="F145" i="33"/>
  <c r="F132" i="33"/>
  <c r="H132" i="33"/>
  <c r="I132" i="33" s="1"/>
  <c r="H145" i="33"/>
  <c r="I145" i="33" s="1"/>
  <c r="I176" i="33"/>
  <c r="I175" i="32"/>
  <c r="G145" i="32"/>
  <c r="G132" i="32"/>
  <c r="H102" i="32"/>
  <c r="H46" i="32"/>
  <c r="H116" i="32" s="1"/>
  <c r="I174" i="32"/>
  <c r="C145" i="32"/>
  <c r="C132" i="32"/>
  <c r="I91" i="32"/>
  <c r="I116" i="32" s="1"/>
  <c r="A161" i="32" s="1"/>
  <c r="D161" i="32" s="1"/>
  <c r="D145" i="32"/>
  <c r="D132" i="32"/>
  <c r="E145" i="32"/>
  <c r="E132" i="32"/>
  <c r="F145" i="32"/>
  <c r="F132" i="32"/>
  <c r="H132" i="32"/>
  <c r="I132" i="32" s="1"/>
  <c r="H145" i="32"/>
  <c r="I145" i="32" s="1"/>
  <c r="I176" i="32"/>
  <c r="I175" i="31"/>
  <c r="G145" i="31"/>
  <c r="G132" i="31"/>
  <c r="H102" i="31"/>
  <c r="H46" i="31"/>
  <c r="H116" i="31" s="1"/>
  <c r="I174" i="31"/>
  <c r="C145" i="31"/>
  <c r="C132" i="31"/>
  <c r="I91" i="31"/>
  <c r="I116" i="31" s="1"/>
  <c r="A161" i="31" s="1"/>
  <c r="D161" i="31" s="1"/>
  <c r="D145" i="31"/>
  <c r="D132" i="31"/>
  <c r="E145" i="31"/>
  <c r="E132" i="31"/>
  <c r="F145" i="31"/>
  <c r="F132" i="31"/>
  <c r="H132" i="31"/>
  <c r="I132" i="31" s="1"/>
  <c r="H145" i="31"/>
  <c r="I145" i="31" s="1"/>
  <c r="I176" i="31"/>
  <c r="I175" i="30"/>
  <c r="G145" i="30"/>
  <c r="G132" i="30"/>
  <c r="H102" i="30"/>
  <c r="H46" i="30"/>
  <c r="H116" i="30" s="1"/>
  <c r="I174" i="30"/>
  <c r="C145" i="30"/>
  <c r="C132" i="30"/>
  <c r="I91" i="30"/>
  <c r="I116" i="30" s="1"/>
  <c r="A161" i="30" s="1"/>
  <c r="D161" i="30" s="1"/>
  <c r="D145" i="30"/>
  <c r="D132" i="30"/>
  <c r="E145" i="30"/>
  <c r="E132" i="30"/>
  <c r="F145" i="30"/>
  <c r="F132" i="30"/>
  <c r="H132" i="30"/>
  <c r="I132" i="30" s="1"/>
  <c r="H145" i="30"/>
  <c r="I145" i="30" s="1"/>
  <c r="I176" i="30"/>
  <c r="I175" i="29"/>
  <c r="G145" i="29"/>
  <c r="G132" i="29"/>
  <c r="H102" i="29"/>
  <c r="H46" i="29"/>
  <c r="H116" i="29" s="1"/>
  <c r="I174" i="29"/>
  <c r="C145" i="29"/>
  <c r="C132" i="29"/>
  <c r="I91" i="29"/>
  <c r="I116" i="29" s="1"/>
  <c r="A161" i="29" s="1"/>
  <c r="D161" i="29" s="1"/>
  <c r="D145" i="29"/>
  <c r="D132" i="29"/>
  <c r="E145" i="29"/>
  <c r="E132" i="29"/>
  <c r="F145" i="29"/>
  <c r="F132" i="29"/>
  <c r="H132" i="29"/>
  <c r="I132" i="29" s="1"/>
  <c r="H145" i="29"/>
  <c r="I145" i="29" s="1"/>
  <c r="I176" i="29"/>
  <c r="I175" i="28"/>
  <c r="G145" i="28"/>
  <c r="G132" i="28"/>
  <c r="H102" i="28"/>
  <c r="H46" i="28"/>
  <c r="H116" i="28" s="1"/>
  <c r="I174" i="28"/>
  <c r="C145" i="28"/>
  <c r="C132" i="28"/>
  <c r="I91" i="28"/>
  <c r="I116" i="28" s="1"/>
  <c r="A161" i="28" s="1"/>
  <c r="D161" i="28" s="1"/>
  <c r="D145" i="28"/>
  <c r="D132" i="28"/>
  <c r="E145" i="28"/>
  <c r="E132" i="28"/>
  <c r="F145" i="28"/>
  <c r="F132" i="28"/>
  <c r="H132" i="28"/>
  <c r="I132" i="28" s="1"/>
  <c r="H145" i="28"/>
  <c r="I145" i="28" s="1"/>
  <c r="I176" i="28"/>
  <c r="I175" i="27"/>
  <c r="G145" i="27"/>
  <c r="G132" i="27"/>
  <c r="H102" i="27"/>
  <c r="H46" i="27"/>
  <c r="H116" i="27" s="1"/>
  <c r="I174" i="27"/>
  <c r="C145" i="27"/>
  <c r="C132" i="27"/>
  <c r="I91" i="27"/>
  <c r="I116" i="27" s="1"/>
  <c r="A161" i="27" s="1"/>
  <c r="D161" i="27" s="1"/>
  <c r="D145" i="27"/>
  <c r="D132" i="27"/>
  <c r="E145" i="27"/>
  <c r="E132" i="27"/>
  <c r="F145" i="27"/>
  <c r="F132" i="27"/>
  <c r="H132" i="27"/>
  <c r="I132" i="27" s="1"/>
  <c r="H145" i="27"/>
  <c r="I145" i="27" s="1"/>
  <c r="I176" i="27"/>
  <c r="I175" i="26"/>
  <c r="G145" i="26"/>
  <c r="G132" i="26"/>
  <c r="H102" i="26"/>
  <c r="H46" i="26"/>
  <c r="H116" i="26" s="1"/>
  <c r="I174" i="26"/>
  <c r="C145" i="26"/>
  <c r="C132" i="26"/>
  <c r="I91" i="26"/>
  <c r="I116" i="26" s="1"/>
  <c r="A161" i="26" s="1"/>
  <c r="D161" i="26" s="1"/>
  <c r="D145" i="26"/>
  <c r="D132" i="26"/>
  <c r="E145" i="26"/>
  <c r="E132" i="26"/>
  <c r="F145" i="26"/>
  <c r="F132" i="26"/>
  <c r="H132" i="26"/>
  <c r="I132" i="26" s="1"/>
  <c r="H145" i="26"/>
  <c r="I145" i="26" s="1"/>
  <c r="I176" i="26"/>
  <c r="I175" i="25"/>
  <c r="G145" i="25"/>
  <c r="G132" i="25"/>
  <c r="H102" i="25"/>
  <c r="H46" i="25"/>
  <c r="H116" i="25" s="1"/>
  <c r="I174" i="25"/>
  <c r="C145" i="25"/>
  <c r="C132" i="25"/>
  <c r="I91" i="25"/>
  <c r="I116" i="25" s="1"/>
  <c r="A161" i="25" s="1"/>
  <c r="D161" i="25" s="1"/>
  <c r="D145" i="25"/>
  <c r="D132" i="25"/>
  <c r="E145" i="25"/>
  <c r="E132" i="25"/>
  <c r="F145" i="25"/>
  <c r="F132" i="25"/>
  <c r="H132" i="25"/>
  <c r="I132" i="25" s="1"/>
  <c r="H145" i="25"/>
  <c r="I145" i="25" s="1"/>
  <c r="I176" i="25"/>
  <c r="I175" i="24"/>
  <c r="G145" i="24"/>
  <c r="G132" i="24"/>
  <c r="H102" i="24"/>
  <c r="H46" i="24"/>
  <c r="H116" i="24" s="1"/>
  <c r="I174" i="24"/>
  <c r="C145" i="24"/>
  <c r="C132" i="24"/>
  <c r="I91" i="24"/>
  <c r="I116" i="24" s="1"/>
  <c r="A161" i="24" s="1"/>
  <c r="D161" i="24" s="1"/>
  <c r="D145" i="24"/>
  <c r="D132" i="24"/>
  <c r="E145" i="24"/>
  <c r="E132" i="24"/>
  <c r="F145" i="24"/>
  <c r="F132" i="24"/>
  <c r="H132" i="24"/>
  <c r="I132" i="24" s="1"/>
  <c r="H145" i="24"/>
  <c r="I145" i="24" s="1"/>
  <c r="I176" i="24"/>
  <c r="I175" i="23"/>
  <c r="G145" i="23"/>
  <c r="G132" i="23"/>
  <c r="H102" i="23"/>
  <c r="H46" i="23"/>
  <c r="H116" i="23" s="1"/>
  <c r="I174" i="23"/>
  <c r="C145" i="23"/>
  <c r="C132" i="23"/>
  <c r="I91" i="23"/>
  <c r="I116" i="23" s="1"/>
  <c r="A161" i="23" s="1"/>
  <c r="D161" i="23" s="1"/>
  <c r="D145" i="23"/>
  <c r="D132" i="23"/>
  <c r="E145" i="23"/>
  <c r="E132" i="23"/>
  <c r="F145" i="23"/>
  <c r="F132" i="23"/>
  <c r="H132" i="23"/>
  <c r="I132" i="23" s="1"/>
  <c r="H145" i="23"/>
  <c r="I145" i="23" s="1"/>
  <c r="I176" i="23"/>
  <c r="I175" i="22"/>
  <c r="G145" i="22"/>
  <c r="G132" i="22"/>
  <c r="H102" i="22"/>
  <c r="H46" i="22"/>
  <c r="H116" i="22" s="1"/>
  <c r="I174" i="22"/>
  <c r="C145" i="22"/>
  <c r="C132" i="22"/>
  <c r="I91" i="22"/>
  <c r="I116" i="22" s="1"/>
  <c r="A161" i="22" s="1"/>
  <c r="D161" i="22" s="1"/>
  <c r="D145" i="22"/>
  <c r="D132" i="22"/>
  <c r="E145" i="22"/>
  <c r="E132" i="22"/>
  <c r="F145" i="22"/>
  <c r="F132" i="22"/>
  <c r="H132" i="22"/>
  <c r="I132" i="22" s="1"/>
  <c r="H145" i="22"/>
  <c r="I145" i="22" s="1"/>
  <c r="I176" i="22"/>
  <c r="I175" i="21"/>
  <c r="G145" i="21"/>
  <c r="G132" i="21"/>
  <c r="H102" i="21"/>
  <c r="H46" i="21"/>
  <c r="H116" i="21" s="1"/>
  <c r="I174" i="21"/>
  <c r="C145" i="21"/>
  <c r="C132" i="21"/>
  <c r="I91" i="21"/>
  <c r="I116" i="21" s="1"/>
  <c r="A161" i="21" s="1"/>
  <c r="D161" i="21" s="1"/>
  <c r="D145" i="21"/>
  <c r="D132" i="21"/>
  <c r="E145" i="21"/>
  <c r="E132" i="21"/>
  <c r="F145" i="21"/>
  <c r="F132" i="21"/>
  <c r="H132" i="21"/>
  <c r="I132" i="21" s="1"/>
  <c r="H145" i="21"/>
  <c r="I145" i="21" s="1"/>
  <c r="I176" i="21"/>
  <c r="I175" i="20"/>
  <c r="G145" i="20"/>
  <c r="G132" i="20"/>
  <c r="H102" i="20"/>
  <c r="H46" i="20"/>
  <c r="H116" i="20" s="1"/>
  <c r="I174" i="20"/>
  <c r="C145" i="20"/>
  <c r="C132" i="20"/>
  <c r="I91" i="20"/>
  <c r="I116" i="20" s="1"/>
  <c r="A161" i="20" s="1"/>
  <c r="D161" i="20" s="1"/>
  <c r="D145" i="20"/>
  <c r="D132" i="20"/>
  <c r="E145" i="20"/>
  <c r="E132" i="20"/>
  <c r="F145" i="20"/>
  <c r="F132" i="20"/>
  <c r="H132" i="20"/>
  <c r="I132" i="20" s="1"/>
  <c r="H145" i="20"/>
  <c r="I145" i="20" s="1"/>
  <c r="I176" i="20"/>
  <c r="I175" i="19"/>
  <c r="G145" i="19"/>
  <c r="G132" i="19"/>
  <c r="H102" i="19"/>
  <c r="H46" i="19"/>
  <c r="H116" i="19" s="1"/>
  <c r="I174" i="19"/>
  <c r="C145" i="19"/>
  <c r="C132" i="19"/>
  <c r="I91" i="19"/>
  <c r="I116" i="19" s="1"/>
  <c r="A161" i="19" s="1"/>
  <c r="D161" i="19" s="1"/>
  <c r="D145" i="19"/>
  <c r="D132" i="19"/>
  <c r="E145" i="19"/>
  <c r="E132" i="19"/>
  <c r="F145" i="19"/>
  <c r="F132" i="19"/>
  <c r="H132" i="19"/>
  <c r="I132" i="19" s="1"/>
  <c r="H145" i="19"/>
  <c r="I145" i="19" s="1"/>
  <c r="I176" i="19"/>
  <c r="I175" i="18"/>
  <c r="G145" i="18"/>
  <c r="G132" i="18"/>
  <c r="H102" i="18"/>
  <c r="H46" i="18"/>
  <c r="H116" i="18" s="1"/>
  <c r="I174" i="18"/>
  <c r="C145" i="18"/>
  <c r="C132" i="18"/>
  <c r="I91" i="18"/>
  <c r="I116" i="18" s="1"/>
  <c r="A161" i="18" s="1"/>
  <c r="D161" i="18" s="1"/>
  <c r="D145" i="18"/>
  <c r="D132" i="18"/>
  <c r="E145" i="18"/>
  <c r="E132" i="18"/>
  <c r="F145" i="18"/>
  <c r="F132" i="18"/>
  <c r="H132" i="18"/>
  <c r="I132" i="18" s="1"/>
  <c r="H145" i="18"/>
  <c r="I145" i="18" s="1"/>
  <c r="I176" i="18"/>
  <c r="I175" i="17"/>
  <c r="G145" i="17"/>
  <c r="G132" i="17"/>
  <c r="H102" i="17"/>
  <c r="H46" i="17"/>
  <c r="H116" i="17" s="1"/>
  <c r="I174" i="17"/>
  <c r="C145" i="17"/>
  <c r="C132" i="17"/>
  <c r="I91" i="17"/>
  <c r="I116" i="17" s="1"/>
  <c r="A161" i="17" s="1"/>
  <c r="D161" i="17" s="1"/>
  <c r="D145" i="17"/>
  <c r="D132" i="17"/>
  <c r="E145" i="17"/>
  <c r="E132" i="17"/>
  <c r="F145" i="17"/>
  <c r="F132" i="17"/>
  <c r="H132" i="17"/>
  <c r="I132" i="17" s="1"/>
  <c r="H145" i="17"/>
  <c r="I145" i="17" s="1"/>
  <c r="I176" i="17"/>
  <c r="I175" i="16"/>
  <c r="G145" i="16"/>
  <c r="G132" i="16"/>
  <c r="H102" i="16"/>
  <c r="H46" i="16"/>
  <c r="H116" i="16" s="1"/>
  <c r="I174" i="16"/>
  <c r="C145" i="16"/>
  <c r="C132" i="16"/>
  <c r="I91" i="16"/>
  <c r="I116" i="16" s="1"/>
  <c r="A161" i="16" s="1"/>
  <c r="D161" i="16" s="1"/>
  <c r="D145" i="16"/>
  <c r="D132" i="16"/>
  <c r="E145" i="16"/>
  <c r="E132" i="16"/>
  <c r="F145" i="16"/>
  <c r="F132" i="16"/>
  <c r="H132" i="16"/>
  <c r="I132" i="16" s="1"/>
  <c r="H145" i="16"/>
  <c r="I145" i="16" s="1"/>
  <c r="I176" i="16"/>
  <c r="I175" i="15"/>
  <c r="G145" i="15"/>
  <c r="G132" i="15"/>
  <c r="H102" i="15"/>
  <c r="H46" i="15"/>
  <c r="H116" i="15" s="1"/>
  <c r="I174" i="15"/>
  <c r="C145" i="15"/>
  <c r="C132" i="15"/>
  <c r="I91" i="15"/>
  <c r="I116" i="15" s="1"/>
  <c r="A161" i="15" s="1"/>
  <c r="D161" i="15" s="1"/>
  <c r="D145" i="15"/>
  <c r="D132" i="15"/>
  <c r="E145" i="15"/>
  <c r="E132" i="15"/>
  <c r="F145" i="15"/>
  <c r="F132" i="15"/>
  <c r="H132" i="15"/>
  <c r="I132" i="15" s="1"/>
  <c r="H145" i="15"/>
  <c r="I145" i="15" s="1"/>
  <c r="I176" i="15"/>
  <c r="I175" i="14"/>
  <c r="G145" i="14"/>
  <c r="G132" i="14"/>
  <c r="H102" i="14"/>
  <c r="H46" i="14"/>
  <c r="H116" i="14" s="1"/>
  <c r="I174" i="14"/>
  <c r="C145" i="14"/>
  <c r="C132" i="14"/>
  <c r="I91" i="14"/>
  <c r="I116" i="14" s="1"/>
  <c r="A161" i="14" s="1"/>
  <c r="D161" i="14" s="1"/>
  <c r="D145" i="14"/>
  <c r="D132" i="14"/>
  <c r="E145" i="14"/>
  <c r="E132" i="14"/>
  <c r="F145" i="14"/>
  <c r="F132" i="14"/>
  <c r="H132" i="14"/>
  <c r="I132" i="14" s="1"/>
  <c r="H145" i="14"/>
  <c r="I145" i="14" s="1"/>
  <c r="I176" i="14"/>
  <c r="I175" i="13"/>
  <c r="G145" i="13"/>
  <c r="G132" i="13"/>
  <c r="H102" i="13"/>
  <c r="H46" i="13"/>
  <c r="H116" i="13" s="1"/>
  <c r="I174" i="13"/>
  <c r="C145" i="13"/>
  <c r="C132" i="13"/>
  <c r="I91" i="13"/>
  <c r="I116" i="13" s="1"/>
  <c r="A161" i="13" s="1"/>
  <c r="D161" i="13" s="1"/>
  <c r="D145" i="13"/>
  <c r="D132" i="13"/>
  <c r="E145" i="13"/>
  <c r="E132" i="13"/>
  <c r="F145" i="13"/>
  <c r="F132" i="13"/>
  <c r="H132" i="13"/>
  <c r="I132" i="13" s="1"/>
  <c r="H145" i="13"/>
  <c r="I145" i="13" s="1"/>
  <c r="I176" i="13"/>
  <c r="I175" i="12"/>
  <c r="G145" i="12"/>
  <c r="G132" i="12"/>
  <c r="H102" i="12"/>
  <c r="H46" i="12"/>
  <c r="H116" i="12" s="1"/>
  <c r="I174" i="12"/>
  <c r="C145" i="12"/>
  <c r="C132" i="12"/>
  <c r="I91" i="12"/>
  <c r="I116" i="12" s="1"/>
  <c r="A161" i="12" s="1"/>
  <c r="D161" i="12" s="1"/>
  <c r="D145" i="12"/>
  <c r="D132" i="12"/>
  <c r="E145" i="12"/>
  <c r="E132" i="12"/>
  <c r="F145" i="12"/>
  <c r="F132" i="12"/>
  <c r="H132" i="12"/>
  <c r="I132" i="12" s="1"/>
  <c r="H145" i="12"/>
  <c r="I145" i="12" s="1"/>
  <c r="I176" i="12"/>
  <c r="I175" i="11"/>
  <c r="G145" i="11"/>
  <c r="G132" i="11"/>
  <c r="H102" i="11"/>
  <c r="H46" i="11"/>
  <c r="H116" i="11" s="1"/>
  <c r="I174" i="11"/>
  <c r="C145" i="11"/>
  <c r="C132" i="11"/>
  <c r="I91" i="11"/>
  <c r="I116" i="11" s="1"/>
  <c r="A161" i="11" s="1"/>
  <c r="D161" i="11" s="1"/>
  <c r="D145" i="11"/>
  <c r="D132" i="11"/>
  <c r="E145" i="11"/>
  <c r="E132" i="11"/>
  <c r="F145" i="11"/>
  <c r="F132" i="11"/>
  <c r="H132" i="11"/>
  <c r="I132" i="11" s="1"/>
  <c r="H145" i="11"/>
  <c r="I145" i="11" s="1"/>
  <c r="I176" i="11"/>
  <c r="I175" i="10"/>
  <c r="G145" i="10"/>
  <c r="G132" i="10"/>
  <c r="H102" i="10"/>
  <c r="H46" i="10"/>
  <c r="H116" i="10" s="1"/>
  <c r="I174" i="10"/>
  <c r="C145" i="10"/>
  <c r="C132" i="10"/>
  <c r="I91" i="10"/>
  <c r="I116" i="10" s="1"/>
  <c r="A161" i="10" s="1"/>
  <c r="D161" i="10" s="1"/>
  <c r="D145" i="10"/>
  <c r="D132" i="10"/>
  <c r="E145" i="10"/>
  <c r="E132" i="10"/>
  <c r="F145" i="10"/>
  <c r="F132" i="10"/>
  <c r="H132" i="10"/>
  <c r="I132" i="10" s="1"/>
  <c r="H145" i="10"/>
  <c r="I145" i="10" s="1"/>
  <c r="I176" i="10"/>
  <c r="I175" i="9"/>
  <c r="G145" i="9"/>
  <c r="G132" i="9"/>
  <c r="H102" i="9"/>
  <c r="H46" i="9"/>
  <c r="H116" i="9" s="1"/>
  <c r="I174" i="9"/>
  <c r="C145" i="9"/>
  <c r="C132" i="9"/>
  <c r="I91" i="9"/>
  <c r="I116" i="9" s="1"/>
  <c r="A161" i="9" s="1"/>
  <c r="D161" i="9" s="1"/>
  <c r="D145" i="9"/>
  <c r="D132" i="9"/>
  <c r="E145" i="9"/>
  <c r="E132" i="9"/>
  <c r="F145" i="9"/>
  <c r="F132" i="9"/>
  <c r="H132" i="9"/>
  <c r="I132" i="9" s="1"/>
  <c r="H145" i="9"/>
  <c r="I145" i="9" s="1"/>
  <c r="I176" i="9"/>
  <c r="I175" i="8"/>
  <c r="G145" i="8"/>
  <c r="G132" i="8"/>
  <c r="H102" i="8"/>
  <c r="H46" i="8"/>
  <c r="C145" i="8"/>
  <c r="C132" i="8"/>
  <c r="D145" i="8"/>
  <c r="E132" i="8"/>
  <c r="F145" i="8"/>
  <c r="F132" i="8"/>
  <c r="I175" i="7"/>
  <c r="G145" i="7"/>
  <c r="G132" i="7"/>
  <c r="H102" i="7"/>
  <c r="H46" i="7"/>
  <c r="H116" i="7" s="1"/>
  <c r="I174" i="7"/>
  <c r="C145" i="7"/>
  <c r="C132" i="7"/>
  <c r="I91" i="7"/>
  <c r="I116" i="7" s="1"/>
  <c r="A161" i="7" s="1"/>
  <c r="D161" i="7" s="1"/>
  <c r="D145" i="7"/>
  <c r="D132" i="7"/>
  <c r="E145" i="7"/>
  <c r="E132" i="7"/>
  <c r="F145" i="7"/>
  <c r="F132" i="7"/>
  <c r="H132" i="7"/>
  <c r="I132" i="7" s="1"/>
  <c r="H145" i="7"/>
  <c r="I145" i="7" s="1"/>
  <c r="I176" i="7"/>
  <c r="I175" i="6"/>
  <c r="G145" i="6"/>
  <c r="G132" i="6"/>
  <c r="H102" i="6"/>
  <c r="H46" i="6"/>
  <c r="H116" i="6" s="1"/>
  <c r="I174" i="6"/>
  <c r="C145" i="6"/>
  <c r="C132" i="6"/>
  <c r="I91" i="6"/>
  <c r="I116" i="6" s="1"/>
  <c r="A161" i="6" s="1"/>
  <c r="D161" i="6" s="1"/>
  <c r="D145" i="6"/>
  <c r="D132" i="6"/>
  <c r="E145" i="6"/>
  <c r="E132" i="6"/>
  <c r="F145" i="6"/>
  <c r="F132" i="6"/>
  <c r="H132" i="6"/>
  <c r="I132" i="6" s="1"/>
  <c r="H145" i="6"/>
  <c r="I145" i="6" s="1"/>
  <c r="I176" i="6"/>
  <c r="I175" i="4"/>
  <c r="G145" i="4"/>
  <c r="G132" i="4"/>
  <c r="H102" i="4"/>
  <c r="H46" i="4"/>
  <c r="H116" i="4" s="1"/>
  <c r="I174" i="4"/>
  <c r="C145" i="4"/>
  <c r="C132" i="4"/>
  <c r="I91" i="4"/>
  <c r="I116" i="4" s="1"/>
  <c r="A161" i="4" s="1"/>
  <c r="D161" i="4" s="1"/>
  <c r="D145" i="4"/>
  <c r="D132" i="4"/>
  <c r="E145" i="4"/>
  <c r="E132" i="4"/>
  <c r="F145" i="4"/>
  <c r="F132" i="4"/>
  <c r="H132" i="4"/>
  <c r="I132" i="4" s="1"/>
  <c r="H145" i="4"/>
  <c r="I145" i="4" s="1"/>
  <c r="I176" i="4"/>
  <c r="I175" i="3"/>
  <c r="G145" i="3"/>
  <c r="G132" i="3"/>
  <c r="H102" i="3"/>
  <c r="H46" i="3"/>
  <c r="H116" i="3" s="1"/>
  <c r="I174" i="3"/>
  <c r="C145" i="3"/>
  <c r="C132" i="3"/>
  <c r="I91" i="3"/>
  <c r="I116" i="3" s="1"/>
  <c r="A161" i="3" s="1"/>
  <c r="D161" i="3" s="1"/>
  <c r="D145" i="3"/>
  <c r="D132" i="3"/>
  <c r="E145" i="3"/>
  <c r="E132" i="3"/>
  <c r="F145" i="3"/>
  <c r="F132" i="3"/>
  <c r="H132" i="3"/>
  <c r="I132" i="3" s="1"/>
  <c r="H145" i="3"/>
  <c r="I145" i="3" s="1"/>
  <c r="I176" i="3"/>
  <c r="I175" i="2"/>
  <c r="G145" i="2"/>
  <c r="G132" i="2"/>
  <c r="H102" i="2"/>
  <c r="H46" i="2"/>
  <c r="H116" i="2" s="1"/>
  <c r="I174" i="2"/>
  <c r="C145" i="2"/>
  <c r="C132" i="2"/>
  <c r="I91" i="2"/>
  <c r="I116" i="2" s="1"/>
  <c r="A161" i="2" s="1"/>
  <c r="D161" i="2" s="1"/>
  <c r="D145" i="2"/>
  <c r="D132" i="2"/>
  <c r="E145" i="2"/>
  <c r="E132" i="2"/>
  <c r="F145" i="2"/>
  <c r="F132" i="2"/>
  <c r="H132" i="2"/>
  <c r="I132" i="2" s="1"/>
  <c r="H145" i="2"/>
  <c r="I145" i="2" s="1"/>
  <c r="I176" i="2"/>
  <c r="I175" i="1"/>
  <c r="G145" i="1"/>
  <c r="G132" i="1"/>
  <c r="H102" i="1"/>
  <c r="I36" i="35"/>
  <c r="H46" i="1"/>
  <c r="H116" i="1" s="1"/>
  <c r="I174" i="1"/>
  <c r="C145" i="1"/>
  <c r="C132" i="1"/>
  <c r="I91" i="1"/>
  <c r="I116" i="1" s="1"/>
  <c r="A161" i="1" s="1"/>
  <c r="D161" i="1" s="1"/>
  <c r="D145" i="1"/>
  <c r="D132" i="1"/>
  <c r="E145" i="1"/>
  <c r="E132" i="1"/>
  <c r="F145" i="1"/>
  <c r="F132" i="1"/>
  <c r="H132" i="1"/>
  <c r="I132" i="1" s="1"/>
  <c r="H145" i="1"/>
  <c r="I145" i="1" s="1"/>
  <c r="I176" i="1"/>
  <c r="I175" i="5"/>
  <c r="G145" i="5"/>
  <c r="G132" i="5"/>
  <c r="H102" i="5"/>
  <c r="H46" i="5"/>
  <c r="H116" i="5" s="1"/>
  <c r="I174" i="5"/>
  <c r="C145" i="5"/>
  <c r="C132" i="5"/>
  <c r="I91" i="5"/>
  <c r="I116" i="5" s="1"/>
  <c r="A161" i="5" s="1"/>
  <c r="D161" i="5" s="1"/>
  <c r="D145" i="5"/>
  <c r="D132" i="5"/>
  <c r="E145" i="5"/>
  <c r="E132" i="5"/>
  <c r="F145" i="5"/>
  <c r="F132" i="5"/>
  <c r="H132" i="5"/>
  <c r="I132" i="5" s="1"/>
  <c r="H145" i="5"/>
  <c r="I145" i="5" s="1"/>
  <c r="I176" i="5"/>
  <c r="I174" i="8" l="1"/>
  <c r="H132" i="8"/>
  <c r="I132" i="8" s="1"/>
  <c r="H124" i="8" s="1"/>
  <c r="I91" i="8"/>
  <c r="I116" i="8" s="1"/>
  <c r="A161" i="8" s="1"/>
  <c r="D161" i="8" s="1"/>
  <c r="I153" i="8" s="1"/>
  <c r="H153" i="8" s="1"/>
  <c r="I176" i="8"/>
  <c r="E145" i="8"/>
  <c r="H145" i="8" s="1"/>
  <c r="I145" i="8" s="1"/>
  <c r="H116" i="8"/>
  <c r="G143" i="5"/>
  <c r="H140" i="5"/>
  <c r="H141" i="5" s="1"/>
  <c r="H136" i="5"/>
  <c r="H135" i="5"/>
  <c r="H137" i="5" s="1"/>
  <c r="G130" i="5"/>
  <c r="H126" i="5"/>
  <c r="H125" i="5"/>
  <c r="H124" i="5"/>
  <c r="H123" i="5"/>
  <c r="H122" i="5"/>
  <c r="H121" i="5"/>
  <c r="H120" i="5"/>
  <c r="H127" i="5" s="1"/>
  <c r="H147" i="5" s="1"/>
  <c r="I155" i="5"/>
  <c r="H155" i="5" s="1"/>
  <c r="I154" i="5"/>
  <c r="H154" i="5" s="1"/>
  <c r="I153" i="5"/>
  <c r="H153" i="5" s="1"/>
  <c r="I152" i="5"/>
  <c r="H152" i="5" s="1"/>
  <c r="I151" i="5"/>
  <c r="G143" i="1"/>
  <c r="H140" i="1"/>
  <c r="H141" i="1" s="1"/>
  <c r="H136" i="1"/>
  <c r="H135" i="1"/>
  <c r="H137" i="1" s="1"/>
  <c r="G130" i="1"/>
  <c r="H126" i="1"/>
  <c r="H125" i="1"/>
  <c r="H124" i="1"/>
  <c r="H122" i="1"/>
  <c r="H121" i="1"/>
  <c r="H120" i="1"/>
  <c r="H127" i="1" s="1"/>
  <c r="H147" i="1" s="1"/>
  <c r="I155" i="1"/>
  <c r="H155" i="1" s="1"/>
  <c r="I154" i="1"/>
  <c r="H154" i="1" s="1"/>
  <c r="I153" i="1"/>
  <c r="H153" i="1" s="1"/>
  <c r="I152" i="1"/>
  <c r="H152" i="1" s="1"/>
  <c r="I151" i="1"/>
  <c r="G143" i="2"/>
  <c r="H140" i="2"/>
  <c r="H141" i="2" s="1"/>
  <c r="H136" i="2"/>
  <c r="H135" i="2"/>
  <c r="H137" i="2" s="1"/>
  <c r="G130" i="2"/>
  <c r="H126" i="2"/>
  <c r="H125" i="2"/>
  <c r="H124" i="2"/>
  <c r="H123" i="2"/>
  <c r="H122" i="2"/>
  <c r="H121" i="2"/>
  <c r="H120" i="2"/>
  <c r="H127" i="2" s="1"/>
  <c r="H147" i="2" s="1"/>
  <c r="I155" i="2"/>
  <c r="H155" i="2" s="1"/>
  <c r="I154" i="2"/>
  <c r="H154" i="2" s="1"/>
  <c r="I153" i="2"/>
  <c r="H153" i="2" s="1"/>
  <c r="I152" i="2"/>
  <c r="H152" i="2" s="1"/>
  <c r="I151" i="2"/>
  <c r="G143" i="3"/>
  <c r="H140" i="3"/>
  <c r="H141" i="3" s="1"/>
  <c r="H136" i="3"/>
  <c r="H135" i="3"/>
  <c r="H137" i="3" s="1"/>
  <c r="G130" i="3"/>
  <c r="H126" i="3"/>
  <c r="H125" i="3"/>
  <c r="H124" i="3"/>
  <c r="H123" i="3"/>
  <c r="H122" i="3"/>
  <c r="H121" i="3"/>
  <c r="H120" i="3"/>
  <c r="H127" i="3" s="1"/>
  <c r="H147" i="3" s="1"/>
  <c r="I155" i="3"/>
  <c r="H155" i="3" s="1"/>
  <c r="I154" i="3"/>
  <c r="H154" i="3" s="1"/>
  <c r="I153" i="3"/>
  <c r="H153" i="3" s="1"/>
  <c r="I152" i="3"/>
  <c r="H152" i="3" s="1"/>
  <c r="I151" i="3"/>
  <c r="G143" i="4"/>
  <c r="H140" i="4"/>
  <c r="H141" i="4" s="1"/>
  <c r="H136" i="4"/>
  <c r="H135" i="4"/>
  <c r="H137" i="4" s="1"/>
  <c r="G130" i="4"/>
  <c r="H126" i="4"/>
  <c r="H125" i="4"/>
  <c r="H124" i="4"/>
  <c r="H123" i="4"/>
  <c r="H122" i="4"/>
  <c r="H121" i="4"/>
  <c r="H120" i="4"/>
  <c r="H127" i="4" s="1"/>
  <c r="H147" i="4" s="1"/>
  <c r="I155" i="4"/>
  <c r="H155" i="4" s="1"/>
  <c r="I154" i="4"/>
  <c r="H154" i="4" s="1"/>
  <c r="I153" i="4"/>
  <c r="H153" i="4" s="1"/>
  <c r="I152" i="4"/>
  <c r="H152" i="4" s="1"/>
  <c r="I151" i="4"/>
  <c r="G143" i="6"/>
  <c r="H140" i="6"/>
  <c r="H141" i="6" s="1"/>
  <c r="H136" i="6"/>
  <c r="H135" i="6"/>
  <c r="H137" i="6" s="1"/>
  <c r="G130" i="6"/>
  <c r="H126" i="6"/>
  <c r="H125" i="6"/>
  <c r="H124" i="6"/>
  <c r="H123" i="6"/>
  <c r="H122" i="6"/>
  <c r="H121" i="6"/>
  <c r="H120" i="6"/>
  <c r="H127" i="6" s="1"/>
  <c r="H147" i="6" s="1"/>
  <c r="I155" i="6"/>
  <c r="H155" i="6" s="1"/>
  <c r="I154" i="6"/>
  <c r="H154" i="6" s="1"/>
  <c r="I153" i="6"/>
  <c r="H153" i="6" s="1"/>
  <c r="I152" i="6"/>
  <c r="H152" i="6" s="1"/>
  <c r="I151" i="6"/>
  <c r="G143" i="7"/>
  <c r="H140" i="7"/>
  <c r="H141" i="7" s="1"/>
  <c r="H136" i="7"/>
  <c r="H135" i="7"/>
  <c r="H137" i="7" s="1"/>
  <c r="G130" i="7"/>
  <c r="H126" i="7"/>
  <c r="H125" i="7"/>
  <c r="H124" i="7"/>
  <c r="H123" i="7"/>
  <c r="H122" i="7"/>
  <c r="H121" i="7"/>
  <c r="H120" i="7"/>
  <c r="H127" i="7" s="1"/>
  <c r="H147" i="7" s="1"/>
  <c r="I155" i="7"/>
  <c r="H155" i="7" s="1"/>
  <c r="I154" i="7"/>
  <c r="H154" i="7" s="1"/>
  <c r="I153" i="7"/>
  <c r="H153" i="7" s="1"/>
  <c r="I152" i="7"/>
  <c r="H152" i="7" s="1"/>
  <c r="I151" i="7"/>
  <c r="I155" i="8"/>
  <c r="H155" i="8" s="1"/>
  <c r="G143" i="9"/>
  <c r="H140" i="9"/>
  <c r="H141" i="9" s="1"/>
  <c r="H136" i="9"/>
  <c r="H135" i="9"/>
  <c r="H137" i="9" s="1"/>
  <c r="G130" i="9"/>
  <c r="H126" i="9"/>
  <c r="H125" i="9"/>
  <c r="H124" i="9"/>
  <c r="H123" i="9"/>
  <c r="H122" i="9"/>
  <c r="H121" i="9"/>
  <c r="H120" i="9"/>
  <c r="H127" i="9" s="1"/>
  <c r="H147" i="9" s="1"/>
  <c r="I155" i="9"/>
  <c r="H155" i="9" s="1"/>
  <c r="I154" i="9"/>
  <c r="H154" i="9" s="1"/>
  <c r="I153" i="9"/>
  <c r="H153" i="9" s="1"/>
  <c r="I152" i="9"/>
  <c r="H152" i="9" s="1"/>
  <c r="I151" i="9"/>
  <c r="G143" i="10"/>
  <c r="H140" i="10"/>
  <c r="H141" i="10" s="1"/>
  <c r="H136" i="10"/>
  <c r="H135" i="10"/>
  <c r="H137" i="10" s="1"/>
  <c r="G130" i="10"/>
  <c r="H126" i="10"/>
  <c r="H125" i="10"/>
  <c r="H124" i="10"/>
  <c r="H123" i="10"/>
  <c r="H122" i="10"/>
  <c r="H121" i="10"/>
  <c r="H120" i="10"/>
  <c r="H127" i="10" s="1"/>
  <c r="H147" i="10" s="1"/>
  <c r="I155" i="10"/>
  <c r="H155" i="10" s="1"/>
  <c r="I154" i="10"/>
  <c r="H154" i="10" s="1"/>
  <c r="I153" i="10"/>
  <c r="H153" i="10" s="1"/>
  <c r="I152" i="10"/>
  <c r="H152" i="10" s="1"/>
  <c r="I151" i="10"/>
  <c r="G143" i="11"/>
  <c r="H140" i="11"/>
  <c r="H141" i="11" s="1"/>
  <c r="H136" i="11"/>
  <c r="H135" i="11"/>
  <c r="H137" i="11" s="1"/>
  <c r="G130" i="11"/>
  <c r="H126" i="11"/>
  <c r="H125" i="11"/>
  <c r="H124" i="11"/>
  <c r="H123" i="11"/>
  <c r="H122" i="11"/>
  <c r="H121" i="11"/>
  <c r="H120" i="11"/>
  <c r="H127" i="11" s="1"/>
  <c r="H147" i="11" s="1"/>
  <c r="I155" i="11"/>
  <c r="H155" i="11" s="1"/>
  <c r="I154" i="11"/>
  <c r="H154" i="11" s="1"/>
  <c r="I153" i="11"/>
  <c r="H153" i="11" s="1"/>
  <c r="I152" i="11"/>
  <c r="H152" i="11" s="1"/>
  <c r="I151" i="11"/>
  <c r="G143" i="12"/>
  <c r="H140" i="12"/>
  <c r="H141" i="12" s="1"/>
  <c r="H136" i="12"/>
  <c r="H135" i="12"/>
  <c r="H137" i="12" s="1"/>
  <c r="G130" i="12"/>
  <c r="H126" i="12"/>
  <c r="H125" i="12"/>
  <c r="H124" i="12"/>
  <c r="H123" i="12"/>
  <c r="H122" i="12"/>
  <c r="H121" i="12"/>
  <c r="H120" i="12"/>
  <c r="H127" i="12" s="1"/>
  <c r="H147" i="12" s="1"/>
  <c r="I155" i="12"/>
  <c r="H155" i="12" s="1"/>
  <c r="I154" i="12"/>
  <c r="H154" i="12" s="1"/>
  <c r="I153" i="12"/>
  <c r="H153" i="12" s="1"/>
  <c r="I152" i="12"/>
  <c r="H152" i="12" s="1"/>
  <c r="I151" i="12"/>
  <c r="G143" i="13"/>
  <c r="H140" i="13"/>
  <c r="H141" i="13" s="1"/>
  <c r="H136" i="13"/>
  <c r="H135" i="13"/>
  <c r="H137" i="13" s="1"/>
  <c r="G130" i="13"/>
  <c r="H126" i="13"/>
  <c r="H125" i="13"/>
  <c r="H124" i="13"/>
  <c r="H123" i="13"/>
  <c r="H122" i="13"/>
  <c r="H121" i="13"/>
  <c r="H120" i="13"/>
  <c r="H127" i="13" s="1"/>
  <c r="H147" i="13" s="1"/>
  <c r="I155" i="13"/>
  <c r="H155" i="13" s="1"/>
  <c r="I154" i="13"/>
  <c r="H154" i="13" s="1"/>
  <c r="I153" i="13"/>
  <c r="H153" i="13" s="1"/>
  <c r="I152" i="13"/>
  <c r="H152" i="13" s="1"/>
  <c r="I151" i="13"/>
  <c r="G143" i="14"/>
  <c r="H140" i="14"/>
  <c r="H141" i="14" s="1"/>
  <c r="H136" i="14"/>
  <c r="H135" i="14"/>
  <c r="H137" i="14" s="1"/>
  <c r="G130" i="14"/>
  <c r="H126" i="14"/>
  <c r="H125" i="14"/>
  <c r="H124" i="14"/>
  <c r="H123" i="14"/>
  <c r="H122" i="14"/>
  <c r="H121" i="14"/>
  <c r="H120" i="14"/>
  <c r="H127" i="14" s="1"/>
  <c r="H147" i="14" s="1"/>
  <c r="I155" i="14"/>
  <c r="H155" i="14" s="1"/>
  <c r="I154" i="14"/>
  <c r="H154" i="14" s="1"/>
  <c r="I153" i="14"/>
  <c r="H153" i="14" s="1"/>
  <c r="I152" i="14"/>
  <c r="H152" i="14" s="1"/>
  <c r="I151" i="14"/>
  <c r="G143" i="15"/>
  <c r="H140" i="15"/>
  <c r="H141" i="15" s="1"/>
  <c r="H136" i="15"/>
  <c r="H135" i="15"/>
  <c r="H137" i="15" s="1"/>
  <c r="G130" i="15"/>
  <c r="H126" i="15"/>
  <c r="H125" i="15"/>
  <c r="H124" i="15"/>
  <c r="H123" i="15"/>
  <c r="H122" i="15"/>
  <c r="H121" i="15"/>
  <c r="H120" i="15"/>
  <c r="H127" i="15" s="1"/>
  <c r="H147" i="15" s="1"/>
  <c r="I155" i="15"/>
  <c r="H155" i="15" s="1"/>
  <c r="I154" i="15"/>
  <c r="H154" i="15" s="1"/>
  <c r="I153" i="15"/>
  <c r="H153" i="15" s="1"/>
  <c r="I152" i="15"/>
  <c r="H152" i="15" s="1"/>
  <c r="I151" i="15"/>
  <c r="G143" i="16"/>
  <c r="H140" i="16"/>
  <c r="H141" i="16" s="1"/>
  <c r="H136" i="16"/>
  <c r="H135" i="16"/>
  <c r="H137" i="16" s="1"/>
  <c r="G130" i="16"/>
  <c r="H126" i="16"/>
  <c r="H125" i="16"/>
  <c r="H124" i="16"/>
  <c r="H123" i="16"/>
  <c r="H122" i="16"/>
  <c r="H121" i="16"/>
  <c r="H120" i="16"/>
  <c r="H127" i="16" s="1"/>
  <c r="H147" i="16" s="1"/>
  <c r="I155" i="16"/>
  <c r="H155" i="16" s="1"/>
  <c r="I154" i="16"/>
  <c r="H154" i="16" s="1"/>
  <c r="I153" i="16"/>
  <c r="H153" i="16" s="1"/>
  <c r="I152" i="16"/>
  <c r="H152" i="16" s="1"/>
  <c r="I151" i="16"/>
  <c r="G143" i="17"/>
  <c r="H140" i="17"/>
  <c r="H141" i="17" s="1"/>
  <c r="H136" i="17"/>
  <c r="H135" i="17"/>
  <c r="H137" i="17" s="1"/>
  <c r="G130" i="17"/>
  <c r="H126" i="17"/>
  <c r="H125" i="17"/>
  <c r="H124" i="17"/>
  <c r="H123" i="17"/>
  <c r="H122" i="17"/>
  <c r="H121" i="17"/>
  <c r="H120" i="17"/>
  <c r="H127" i="17" s="1"/>
  <c r="H147" i="17" s="1"/>
  <c r="I155" i="17"/>
  <c r="H155" i="17" s="1"/>
  <c r="I154" i="17"/>
  <c r="H154" i="17" s="1"/>
  <c r="I153" i="17"/>
  <c r="H153" i="17" s="1"/>
  <c r="I152" i="17"/>
  <c r="H152" i="17" s="1"/>
  <c r="I151" i="17"/>
  <c r="G143" i="18"/>
  <c r="H140" i="18"/>
  <c r="H141" i="18" s="1"/>
  <c r="H136" i="18"/>
  <c r="H135" i="18"/>
  <c r="H137" i="18" s="1"/>
  <c r="G130" i="18"/>
  <c r="H126" i="18"/>
  <c r="H125" i="18"/>
  <c r="H124" i="18"/>
  <c r="H123" i="18"/>
  <c r="H122" i="18"/>
  <c r="H121" i="18"/>
  <c r="H120" i="18"/>
  <c r="H127" i="18" s="1"/>
  <c r="H147" i="18" s="1"/>
  <c r="I155" i="18"/>
  <c r="H155" i="18" s="1"/>
  <c r="I154" i="18"/>
  <c r="H154" i="18" s="1"/>
  <c r="I153" i="18"/>
  <c r="H153" i="18" s="1"/>
  <c r="I152" i="18"/>
  <c r="H152" i="18" s="1"/>
  <c r="I151" i="18"/>
  <c r="G143" i="19"/>
  <c r="H140" i="19"/>
  <c r="H141" i="19" s="1"/>
  <c r="H136" i="19"/>
  <c r="H135" i="19"/>
  <c r="H137" i="19" s="1"/>
  <c r="G130" i="19"/>
  <c r="H126" i="19"/>
  <c r="H125" i="19"/>
  <c r="H124" i="19"/>
  <c r="H123" i="19"/>
  <c r="H122" i="19"/>
  <c r="H121" i="19"/>
  <c r="H120" i="19"/>
  <c r="H127" i="19" s="1"/>
  <c r="H147" i="19" s="1"/>
  <c r="I155" i="19"/>
  <c r="H155" i="19" s="1"/>
  <c r="I154" i="19"/>
  <c r="H154" i="19" s="1"/>
  <c r="I153" i="19"/>
  <c r="H153" i="19" s="1"/>
  <c r="I152" i="19"/>
  <c r="H152" i="19" s="1"/>
  <c r="I151" i="19"/>
  <c r="G143" i="20"/>
  <c r="H140" i="20"/>
  <c r="H141" i="20" s="1"/>
  <c r="H136" i="20"/>
  <c r="H135" i="20"/>
  <c r="H137" i="20" s="1"/>
  <c r="G130" i="20"/>
  <c r="H126" i="20"/>
  <c r="H125" i="20"/>
  <c r="H124" i="20"/>
  <c r="H123" i="20"/>
  <c r="H122" i="20"/>
  <c r="H121" i="20"/>
  <c r="H120" i="20"/>
  <c r="H127" i="20" s="1"/>
  <c r="H147" i="20" s="1"/>
  <c r="I155" i="20"/>
  <c r="H155" i="20" s="1"/>
  <c r="I154" i="20"/>
  <c r="H154" i="20" s="1"/>
  <c r="I153" i="20"/>
  <c r="H153" i="20" s="1"/>
  <c r="I152" i="20"/>
  <c r="H152" i="20" s="1"/>
  <c r="I151" i="20"/>
  <c r="G143" i="21"/>
  <c r="H140" i="21"/>
  <c r="H141" i="21" s="1"/>
  <c r="H136" i="21"/>
  <c r="H135" i="21"/>
  <c r="H137" i="21" s="1"/>
  <c r="G130" i="21"/>
  <c r="H126" i="21"/>
  <c r="H125" i="21"/>
  <c r="H124" i="21"/>
  <c r="H123" i="21"/>
  <c r="H122" i="21"/>
  <c r="H121" i="21"/>
  <c r="H120" i="21"/>
  <c r="H127" i="21" s="1"/>
  <c r="H147" i="21" s="1"/>
  <c r="I155" i="21"/>
  <c r="H155" i="21" s="1"/>
  <c r="I154" i="21"/>
  <c r="H154" i="21" s="1"/>
  <c r="I153" i="21"/>
  <c r="H153" i="21" s="1"/>
  <c r="I152" i="21"/>
  <c r="H152" i="21" s="1"/>
  <c r="I151" i="21"/>
  <c r="G143" i="22"/>
  <c r="H140" i="22"/>
  <c r="H141" i="22" s="1"/>
  <c r="H136" i="22"/>
  <c r="H135" i="22"/>
  <c r="H137" i="22" s="1"/>
  <c r="G130" i="22"/>
  <c r="H126" i="22"/>
  <c r="H125" i="22"/>
  <c r="H124" i="22"/>
  <c r="H123" i="22"/>
  <c r="H122" i="22"/>
  <c r="H121" i="22"/>
  <c r="H120" i="22"/>
  <c r="H127" i="22" s="1"/>
  <c r="H147" i="22" s="1"/>
  <c r="I155" i="22"/>
  <c r="H155" i="22" s="1"/>
  <c r="I154" i="22"/>
  <c r="H154" i="22" s="1"/>
  <c r="I153" i="22"/>
  <c r="H153" i="22" s="1"/>
  <c r="I152" i="22"/>
  <c r="H152" i="22" s="1"/>
  <c r="I151" i="22"/>
  <c r="G143" i="23"/>
  <c r="H140" i="23"/>
  <c r="H141" i="23" s="1"/>
  <c r="H136" i="23"/>
  <c r="H135" i="23"/>
  <c r="H137" i="23" s="1"/>
  <c r="G130" i="23"/>
  <c r="H126" i="23"/>
  <c r="H125" i="23"/>
  <c r="H124" i="23"/>
  <c r="H123" i="23"/>
  <c r="H122" i="23"/>
  <c r="H121" i="23"/>
  <c r="H120" i="23"/>
  <c r="H127" i="23" s="1"/>
  <c r="H147" i="23" s="1"/>
  <c r="I155" i="23"/>
  <c r="H155" i="23" s="1"/>
  <c r="I154" i="23"/>
  <c r="H154" i="23" s="1"/>
  <c r="I153" i="23"/>
  <c r="H153" i="23" s="1"/>
  <c r="I152" i="23"/>
  <c r="H152" i="23" s="1"/>
  <c r="I151" i="23"/>
  <c r="G143" i="24"/>
  <c r="H140" i="24"/>
  <c r="H141" i="24" s="1"/>
  <c r="H136" i="24"/>
  <c r="H135" i="24"/>
  <c r="H137" i="24" s="1"/>
  <c r="G130" i="24"/>
  <c r="H126" i="24"/>
  <c r="H125" i="24"/>
  <c r="H124" i="24"/>
  <c r="H123" i="24"/>
  <c r="H122" i="24"/>
  <c r="H121" i="24"/>
  <c r="H120" i="24"/>
  <c r="H127" i="24" s="1"/>
  <c r="H147" i="24" s="1"/>
  <c r="I155" i="24"/>
  <c r="H155" i="24" s="1"/>
  <c r="I154" i="24"/>
  <c r="H154" i="24" s="1"/>
  <c r="I153" i="24"/>
  <c r="H153" i="24" s="1"/>
  <c r="I152" i="24"/>
  <c r="H152" i="24" s="1"/>
  <c r="I151" i="24"/>
  <c r="G143" i="25"/>
  <c r="H140" i="25"/>
  <c r="H141" i="25" s="1"/>
  <c r="H136" i="25"/>
  <c r="H135" i="25"/>
  <c r="H137" i="25" s="1"/>
  <c r="G130" i="25"/>
  <c r="H126" i="25"/>
  <c r="H125" i="25"/>
  <c r="H124" i="25"/>
  <c r="H123" i="25"/>
  <c r="H122" i="25"/>
  <c r="H121" i="25"/>
  <c r="H120" i="25"/>
  <c r="H127" i="25" s="1"/>
  <c r="H147" i="25" s="1"/>
  <c r="I155" i="25"/>
  <c r="H155" i="25" s="1"/>
  <c r="I154" i="25"/>
  <c r="H154" i="25" s="1"/>
  <c r="I153" i="25"/>
  <c r="H153" i="25" s="1"/>
  <c r="I152" i="25"/>
  <c r="H152" i="25" s="1"/>
  <c r="I151" i="25"/>
  <c r="G143" i="26"/>
  <c r="H140" i="26"/>
  <c r="H141" i="26" s="1"/>
  <c r="H136" i="26"/>
  <c r="H135" i="26"/>
  <c r="H137" i="26" s="1"/>
  <c r="G130" i="26"/>
  <c r="H126" i="26"/>
  <c r="H125" i="26"/>
  <c r="H124" i="26"/>
  <c r="H123" i="26"/>
  <c r="H122" i="26"/>
  <c r="H121" i="26"/>
  <c r="H120" i="26"/>
  <c r="H127" i="26" s="1"/>
  <c r="H147" i="26" s="1"/>
  <c r="I155" i="26"/>
  <c r="H155" i="26" s="1"/>
  <c r="I154" i="26"/>
  <c r="H154" i="26" s="1"/>
  <c r="I153" i="26"/>
  <c r="H153" i="26" s="1"/>
  <c r="I152" i="26"/>
  <c r="H152" i="26" s="1"/>
  <c r="I151" i="26"/>
  <c r="G143" i="27"/>
  <c r="H140" i="27"/>
  <c r="H141" i="27" s="1"/>
  <c r="H136" i="27"/>
  <c r="H135" i="27"/>
  <c r="H137" i="27" s="1"/>
  <c r="G130" i="27"/>
  <c r="H126" i="27"/>
  <c r="H125" i="27"/>
  <c r="H124" i="27"/>
  <c r="H123" i="27"/>
  <c r="H122" i="27"/>
  <c r="H121" i="27"/>
  <c r="H120" i="27"/>
  <c r="H127" i="27" s="1"/>
  <c r="H147" i="27" s="1"/>
  <c r="I155" i="27"/>
  <c r="H155" i="27" s="1"/>
  <c r="I154" i="27"/>
  <c r="H154" i="27" s="1"/>
  <c r="I153" i="27"/>
  <c r="H153" i="27" s="1"/>
  <c r="I152" i="27"/>
  <c r="H152" i="27" s="1"/>
  <c r="I151" i="27"/>
  <c r="G143" i="28"/>
  <c r="H140" i="28"/>
  <c r="H141" i="28" s="1"/>
  <c r="H136" i="28"/>
  <c r="H135" i="28"/>
  <c r="H137" i="28" s="1"/>
  <c r="G130" i="28"/>
  <c r="H126" i="28"/>
  <c r="H125" i="28"/>
  <c r="H124" i="28"/>
  <c r="H123" i="28"/>
  <c r="H122" i="28"/>
  <c r="H121" i="28"/>
  <c r="H120" i="28"/>
  <c r="H127" i="28" s="1"/>
  <c r="H147" i="28" s="1"/>
  <c r="I155" i="28"/>
  <c r="H155" i="28" s="1"/>
  <c r="I154" i="28"/>
  <c r="H154" i="28" s="1"/>
  <c r="I153" i="28"/>
  <c r="H153" i="28" s="1"/>
  <c r="I152" i="28"/>
  <c r="H152" i="28" s="1"/>
  <c r="I151" i="28"/>
  <c r="G143" i="29"/>
  <c r="H140" i="29"/>
  <c r="H141" i="29" s="1"/>
  <c r="H136" i="29"/>
  <c r="H135" i="29"/>
  <c r="H137" i="29" s="1"/>
  <c r="G130" i="29"/>
  <c r="H126" i="29"/>
  <c r="H125" i="29"/>
  <c r="H124" i="29"/>
  <c r="H123" i="29"/>
  <c r="H122" i="29"/>
  <c r="H121" i="29"/>
  <c r="H120" i="29"/>
  <c r="H127" i="29" s="1"/>
  <c r="H147" i="29" s="1"/>
  <c r="I155" i="29"/>
  <c r="H155" i="29" s="1"/>
  <c r="I154" i="29"/>
  <c r="H154" i="29" s="1"/>
  <c r="I153" i="29"/>
  <c r="H153" i="29" s="1"/>
  <c r="I152" i="29"/>
  <c r="H152" i="29" s="1"/>
  <c r="I151" i="29"/>
  <c r="G143" i="30"/>
  <c r="H140" i="30"/>
  <c r="H141" i="30" s="1"/>
  <c r="H136" i="30"/>
  <c r="H135" i="30"/>
  <c r="H137" i="30" s="1"/>
  <c r="G130" i="30"/>
  <c r="H126" i="30"/>
  <c r="H125" i="30"/>
  <c r="H124" i="30"/>
  <c r="H123" i="30"/>
  <c r="H122" i="30"/>
  <c r="H121" i="30"/>
  <c r="H120" i="30"/>
  <c r="H127" i="30" s="1"/>
  <c r="H147" i="30" s="1"/>
  <c r="I155" i="30"/>
  <c r="H155" i="30" s="1"/>
  <c r="I154" i="30"/>
  <c r="H154" i="30" s="1"/>
  <c r="I153" i="30"/>
  <c r="H153" i="30" s="1"/>
  <c r="I152" i="30"/>
  <c r="H152" i="30" s="1"/>
  <c r="I151" i="30"/>
  <c r="G143" i="31"/>
  <c r="H140" i="31"/>
  <c r="H141" i="31" s="1"/>
  <c r="H136" i="31"/>
  <c r="H135" i="31"/>
  <c r="H137" i="31" s="1"/>
  <c r="G130" i="31"/>
  <c r="H126" i="31"/>
  <c r="H125" i="31"/>
  <c r="H124" i="31"/>
  <c r="H123" i="31"/>
  <c r="H122" i="31"/>
  <c r="H121" i="31"/>
  <c r="H120" i="31"/>
  <c r="H127" i="31" s="1"/>
  <c r="H147" i="31" s="1"/>
  <c r="I155" i="31"/>
  <c r="H155" i="31" s="1"/>
  <c r="I154" i="31"/>
  <c r="H154" i="31" s="1"/>
  <c r="I153" i="31"/>
  <c r="H153" i="31" s="1"/>
  <c r="I152" i="31"/>
  <c r="H152" i="31" s="1"/>
  <c r="I151" i="31"/>
  <c r="G143" i="32"/>
  <c r="H140" i="32"/>
  <c r="H141" i="32" s="1"/>
  <c r="H136" i="32"/>
  <c r="H135" i="32"/>
  <c r="H137" i="32" s="1"/>
  <c r="G130" i="32"/>
  <c r="H126" i="32"/>
  <c r="H125" i="32"/>
  <c r="H124" i="32"/>
  <c r="H123" i="32"/>
  <c r="H122" i="32"/>
  <c r="H121" i="32"/>
  <c r="H120" i="32"/>
  <c r="H127" i="32" s="1"/>
  <c r="H147" i="32" s="1"/>
  <c r="I155" i="32"/>
  <c r="H155" i="32" s="1"/>
  <c r="I154" i="32"/>
  <c r="H154" i="32" s="1"/>
  <c r="I153" i="32"/>
  <c r="H153" i="32" s="1"/>
  <c r="I152" i="32"/>
  <c r="H152" i="32" s="1"/>
  <c r="I151" i="32"/>
  <c r="G143" i="33"/>
  <c r="H140" i="33"/>
  <c r="H141" i="33" s="1"/>
  <c r="H136" i="33"/>
  <c r="H135" i="33"/>
  <c r="H137" i="33" s="1"/>
  <c r="G130" i="33"/>
  <c r="H126" i="33"/>
  <c r="H125" i="33"/>
  <c r="H124" i="33"/>
  <c r="H123" i="33"/>
  <c r="H122" i="33"/>
  <c r="H121" i="33"/>
  <c r="H120" i="33"/>
  <c r="H127" i="33" s="1"/>
  <c r="H147" i="33" s="1"/>
  <c r="I155" i="33"/>
  <c r="H155" i="33" s="1"/>
  <c r="I154" i="33"/>
  <c r="H154" i="33" s="1"/>
  <c r="I153" i="33"/>
  <c r="H153" i="33" s="1"/>
  <c r="I152" i="33"/>
  <c r="H152" i="33" s="1"/>
  <c r="I151" i="33"/>
  <c r="I152" i="8" l="1"/>
  <c r="H152" i="8" s="1"/>
  <c r="H126" i="8"/>
  <c r="H125" i="8"/>
  <c r="H120" i="8"/>
  <c r="H121" i="8"/>
  <c r="H122" i="8"/>
  <c r="G130" i="8"/>
  <c r="I151" i="8"/>
  <c r="H151" i="8" s="1"/>
  <c r="H123" i="8"/>
  <c r="H136" i="8"/>
  <c r="H135" i="8"/>
  <c r="H140" i="8"/>
  <c r="H141" i="8" s="1"/>
  <c r="G143" i="8"/>
  <c r="I154" i="8"/>
  <c r="H154" i="8" s="1"/>
  <c r="I156" i="33"/>
  <c r="H151" i="33"/>
  <c r="H156" i="33" s="1"/>
  <c r="H169" i="33" s="1"/>
  <c r="I156" i="32"/>
  <c r="H151" i="32"/>
  <c r="H156" i="32" s="1"/>
  <c r="H169" i="32" s="1"/>
  <c r="I156" i="31"/>
  <c r="H151" i="31"/>
  <c r="H156" i="31" s="1"/>
  <c r="H169" i="31" s="1"/>
  <c r="I156" i="30"/>
  <c r="H151" i="30"/>
  <c r="H156" i="30" s="1"/>
  <c r="H169" i="30" s="1"/>
  <c r="I156" i="29"/>
  <c r="H151" i="29"/>
  <c r="H156" i="29" s="1"/>
  <c r="H169" i="29" s="1"/>
  <c r="I156" i="28"/>
  <c r="H151" i="28"/>
  <c r="H156" i="28" s="1"/>
  <c r="H169" i="28" s="1"/>
  <c r="I156" i="27"/>
  <c r="H151" i="27"/>
  <c r="H156" i="27" s="1"/>
  <c r="H169" i="27" s="1"/>
  <c r="I156" i="26"/>
  <c r="H151" i="26"/>
  <c r="H156" i="26" s="1"/>
  <c r="H169" i="26" s="1"/>
  <c r="I156" i="25"/>
  <c r="H151" i="25"/>
  <c r="H156" i="25" s="1"/>
  <c r="H169" i="25" s="1"/>
  <c r="I156" i="24"/>
  <c r="H151" i="24"/>
  <c r="H156" i="24" s="1"/>
  <c r="H169" i="24" s="1"/>
  <c r="I156" i="23"/>
  <c r="H151" i="23"/>
  <c r="H156" i="23" s="1"/>
  <c r="H169" i="23" s="1"/>
  <c r="I156" i="22"/>
  <c r="H151" i="22"/>
  <c r="H156" i="22" s="1"/>
  <c r="H169" i="22" s="1"/>
  <c r="I156" i="21"/>
  <c r="H151" i="21"/>
  <c r="H156" i="21" s="1"/>
  <c r="H169" i="21" s="1"/>
  <c r="I156" i="20"/>
  <c r="H151" i="20"/>
  <c r="H156" i="20" s="1"/>
  <c r="H169" i="20" s="1"/>
  <c r="I156" i="19"/>
  <c r="H151" i="19"/>
  <c r="H156" i="19" s="1"/>
  <c r="H169" i="19" s="1"/>
  <c r="I156" i="18"/>
  <c r="H151" i="18"/>
  <c r="H156" i="18" s="1"/>
  <c r="H169" i="18" s="1"/>
  <c r="I156" i="17"/>
  <c r="H151" i="17"/>
  <c r="H156" i="17" s="1"/>
  <c r="H169" i="17" s="1"/>
  <c r="I156" i="16"/>
  <c r="H151" i="16"/>
  <c r="H156" i="16" s="1"/>
  <c r="H169" i="16" s="1"/>
  <c r="I156" i="15"/>
  <c r="H151" i="15"/>
  <c r="H156" i="15" s="1"/>
  <c r="H169" i="15" s="1"/>
  <c r="I156" i="14"/>
  <c r="H151" i="14"/>
  <c r="H156" i="14" s="1"/>
  <c r="H169" i="14" s="1"/>
  <c r="I156" i="13"/>
  <c r="H151" i="13"/>
  <c r="H156" i="13" s="1"/>
  <c r="H169" i="13" s="1"/>
  <c r="I156" i="12"/>
  <c r="H151" i="12"/>
  <c r="H156" i="12" s="1"/>
  <c r="H169" i="12" s="1"/>
  <c r="I156" i="11"/>
  <c r="H151" i="11"/>
  <c r="H156" i="11" s="1"/>
  <c r="H169" i="11" s="1"/>
  <c r="I156" i="10"/>
  <c r="H151" i="10"/>
  <c r="H156" i="10" s="1"/>
  <c r="H169" i="10" s="1"/>
  <c r="I156" i="9"/>
  <c r="H151" i="9"/>
  <c r="H156" i="9" s="1"/>
  <c r="H169" i="9" s="1"/>
  <c r="I156" i="7"/>
  <c r="H151" i="7"/>
  <c r="H156" i="7" s="1"/>
  <c r="H169" i="7" s="1"/>
  <c r="I156" i="6"/>
  <c r="H151" i="6"/>
  <c r="H156" i="6" s="1"/>
  <c r="H169" i="6" s="1"/>
  <c r="I156" i="4"/>
  <c r="H151" i="4"/>
  <c r="H156" i="4" s="1"/>
  <c r="H169" i="4" s="1"/>
  <c r="I156" i="3"/>
  <c r="H151" i="3"/>
  <c r="H156" i="3" s="1"/>
  <c r="H169" i="3" s="1"/>
  <c r="I156" i="2"/>
  <c r="H151" i="2"/>
  <c r="H156" i="2" s="1"/>
  <c r="H169" i="2" s="1"/>
  <c r="I156" i="1"/>
  <c r="H151" i="1"/>
  <c r="H156" i="1" s="1"/>
  <c r="H169" i="1" s="1"/>
  <c r="I156" i="5"/>
  <c r="H151" i="5"/>
  <c r="H156" i="5" s="1"/>
  <c r="H169" i="5" s="1"/>
  <c r="H156" i="8" l="1"/>
  <c r="H169" i="8" s="1"/>
  <c r="H137" i="8"/>
  <c r="H127" i="8"/>
  <c r="I156" i="8"/>
  <c r="I186" i="8" s="1"/>
  <c r="G196" i="8" s="1"/>
  <c r="H147" i="8"/>
  <c r="I186" i="5"/>
  <c r="G196" i="5" s="1"/>
  <c r="I185" i="5"/>
  <c r="H185" i="5" s="1"/>
  <c r="H186" i="5" s="1"/>
  <c r="I169" i="5"/>
  <c r="I186" i="1"/>
  <c r="G196" i="1" s="1"/>
  <c r="I185" i="1"/>
  <c r="I169" i="1"/>
  <c r="I186" i="2"/>
  <c r="G196" i="2" s="1"/>
  <c r="I185" i="2"/>
  <c r="H185" i="2" s="1"/>
  <c r="H186" i="2" s="1"/>
  <c r="I169" i="2"/>
  <c r="I186" i="3"/>
  <c r="G196" i="3" s="1"/>
  <c r="I185" i="3"/>
  <c r="H185" i="3" s="1"/>
  <c r="H186" i="3" s="1"/>
  <c r="I169" i="3"/>
  <c r="I186" i="4"/>
  <c r="G196" i="4" s="1"/>
  <c r="I185" i="4"/>
  <c r="H185" i="4" s="1"/>
  <c r="H186" i="4" s="1"/>
  <c r="I169" i="4"/>
  <c r="I186" i="6"/>
  <c r="G196" i="6" s="1"/>
  <c r="I185" i="6"/>
  <c r="H185" i="6" s="1"/>
  <c r="H186" i="6" s="1"/>
  <c r="I169" i="6"/>
  <c r="I186" i="7"/>
  <c r="G196" i="7" s="1"/>
  <c r="I185" i="7"/>
  <c r="H185" i="7" s="1"/>
  <c r="H186" i="7" s="1"/>
  <c r="I169" i="7"/>
  <c r="I186" i="9"/>
  <c r="G196" i="9" s="1"/>
  <c r="I185" i="9"/>
  <c r="H185" i="9" s="1"/>
  <c r="H186" i="9" s="1"/>
  <c r="I169" i="9"/>
  <c r="I186" i="10"/>
  <c r="G196" i="10" s="1"/>
  <c r="I185" i="10"/>
  <c r="H185" i="10" s="1"/>
  <c r="H186" i="10" s="1"/>
  <c r="I169" i="10"/>
  <c r="I186" i="11"/>
  <c r="G196" i="11" s="1"/>
  <c r="I185" i="11"/>
  <c r="H185" i="11" s="1"/>
  <c r="H186" i="11" s="1"/>
  <c r="I169" i="11"/>
  <c r="I186" i="12"/>
  <c r="G196" i="12" s="1"/>
  <c r="I185" i="12"/>
  <c r="H185" i="12" s="1"/>
  <c r="H186" i="12" s="1"/>
  <c r="I169" i="12"/>
  <c r="I186" i="13"/>
  <c r="G196" i="13" s="1"/>
  <c r="I185" i="13"/>
  <c r="H185" i="13" s="1"/>
  <c r="H186" i="13" s="1"/>
  <c r="I169" i="13"/>
  <c r="I186" i="14"/>
  <c r="G196" i="14" s="1"/>
  <c r="I185" i="14"/>
  <c r="H185" i="14" s="1"/>
  <c r="H186" i="14" s="1"/>
  <c r="I169" i="14"/>
  <c r="I186" i="15"/>
  <c r="G196" i="15" s="1"/>
  <c r="I185" i="15"/>
  <c r="H185" i="15" s="1"/>
  <c r="H186" i="15" s="1"/>
  <c r="I169" i="15"/>
  <c r="I186" i="16"/>
  <c r="G196" i="16" s="1"/>
  <c r="I185" i="16"/>
  <c r="H185" i="16" s="1"/>
  <c r="H186" i="16" s="1"/>
  <c r="I169" i="16"/>
  <c r="I186" i="17"/>
  <c r="G196" i="17" s="1"/>
  <c r="I185" i="17"/>
  <c r="H185" i="17" s="1"/>
  <c r="H186" i="17" s="1"/>
  <c r="I169" i="17"/>
  <c r="I186" i="18"/>
  <c r="G196" i="18" s="1"/>
  <c r="I185" i="18"/>
  <c r="H185" i="18" s="1"/>
  <c r="H186" i="18" s="1"/>
  <c r="I169" i="18"/>
  <c r="I186" i="19"/>
  <c r="G196" i="19" s="1"/>
  <c r="I185" i="19"/>
  <c r="H185" i="19" s="1"/>
  <c r="H186" i="19" s="1"/>
  <c r="I169" i="19"/>
  <c r="I186" i="20"/>
  <c r="G196" i="20" s="1"/>
  <c r="I185" i="20"/>
  <c r="H185" i="20" s="1"/>
  <c r="H186" i="20" s="1"/>
  <c r="I169" i="20"/>
  <c r="I186" i="21"/>
  <c r="G196" i="21" s="1"/>
  <c r="I185" i="21"/>
  <c r="H185" i="21" s="1"/>
  <c r="H186" i="21" s="1"/>
  <c r="I169" i="21"/>
  <c r="I186" i="22"/>
  <c r="G196" i="22" s="1"/>
  <c r="I185" i="22"/>
  <c r="H185" i="22" s="1"/>
  <c r="H186" i="22" s="1"/>
  <c r="I169" i="22"/>
  <c r="I186" i="23"/>
  <c r="G196" i="23" s="1"/>
  <c r="I185" i="23"/>
  <c r="H185" i="23" s="1"/>
  <c r="H186" i="23" s="1"/>
  <c r="I169" i="23"/>
  <c r="I186" i="24"/>
  <c r="G196" i="24" s="1"/>
  <c r="I185" i="24"/>
  <c r="H185" i="24" s="1"/>
  <c r="H186" i="24" s="1"/>
  <c r="I169" i="24"/>
  <c r="I186" i="25"/>
  <c r="G196" i="25" s="1"/>
  <c r="I185" i="25"/>
  <c r="H185" i="25" s="1"/>
  <c r="H186" i="25" s="1"/>
  <c r="I169" i="25"/>
  <c r="I186" i="26"/>
  <c r="G196" i="26" s="1"/>
  <c r="I185" i="26"/>
  <c r="H185" i="26" s="1"/>
  <c r="H186" i="26" s="1"/>
  <c r="I169" i="26"/>
  <c r="I186" i="27"/>
  <c r="G196" i="27" s="1"/>
  <c r="I185" i="27"/>
  <c r="H185" i="27" s="1"/>
  <c r="H186" i="27" s="1"/>
  <c r="I169" i="27"/>
  <c r="I186" i="28"/>
  <c r="G196" i="28" s="1"/>
  <c r="I185" i="28"/>
  <c r="H185" i="28" s="1"/>
  <c r="H186" i="28" s="1"/>
  <c r="I169" i="28"/>
  <c r="I186" i="29"/>
  <c r="G196" i="29" s="1"/>
  <c r="I185" i="29"/>
  <c r="H185" i="29" s="1"/>
  <c r="H186" i="29" s="1"/>
  <c r="I169" i="29"/>
  <c r="I186" i="30"/>
  <c r="G196" i="30" s="1"/>
  <c r="I185" i="30"/>
  <c r="H185" i="30" s="1"/>
  <c r="H186" i="30" s="1"/>
  <c r="I169" i="30"/>
  <c r="I186" i="31"/>
  <c r="G196" i="31" s="1"/>
  <c r="I185" i="31"/>
  <c r="H185" i="31" s="1"/>
  <c r="H186" i="31" s="1"/>
  <c r="I169" i="31"/>
  <c r="I186" i="32"/>
  <c r="G196" i="32" s="1"/>
  <c r="I185" i="32"/>
  <c r="H185" i="32" s="1"/>
  <c r="H186" i="32" s="1"/>
  <c r="I169" i="32"/>
  <c r="I186" i="33"/>
  <c r="G196" i="33" s="1"/>
  <c r="I185" i="33"/>
  <c r="H185" i="33" s="1"/>
  <c r="H186" i="33" s="1"/>
  <c r="I169" i="33"/>
  <c r="H185" i="1" l="1"/>
  <c r="H186" i="1" s="1"/>
  <c r="I169" i="8"/>
  <c r="I185" i="8"/>
  <c r="H185" i="8" s="1"/>
  <c r="H186" i="8" s="1"/>
  <c r="I196" i="33"/>
  <c r="J34" i="35" s="1"/>
  <c r="K34" i="35" s="1"/>
  <c r="H180" i="33"/>
  <c r="H181" i="33"/>
  <c r="H179" i="33"/>
  <c r="H182" i="33" s="1"/>
  <c r="H173" i="33"/>
  <c r="H174" i="33"/>
  <c r="H175" i="33"/>
  <c r="I196" i="32"/>
  <c r="J33" i="35" s="1"/>
  <c r="K33" i="35" s="1"/>
  <c r="H180" i="32"/>
  <c r="H181" i="32"/>
  <c r="H179" i="32"/>
  <c r="H182" i="32" s="1"/>
  <c r="H173" i="32"/>
  <c r="H174" i="32"/>
  <c r="H175" i="32"/>
  <c r="I196" i="31"/>
  <c r="J32" i="35" s="1"/>
  <c r="K32" i="35" s="1"/>
  <c r="H180" i="31"/>
  <c r="H181" i="31"/>
  <c r="H179" i="31"/>
  <c r="H182" i="31" s="1"/>
  <c r="H173" i="31"/>
  <c r="H174" i="31"/>
  <c r="H175" i="31"/>
  <c r="I196" i="30"/>
  <c r="J31" i="35" s="1"/>
  <c r="K31" i="35" s="1"/>
  <c r="H180" i="30"/>
  <c r="H181" i="30"/>
  <c r="H179" i="30"/>
  <c r="H182" i="30" s="1"/>
  <c r="H173" i="30"/>
  <c r="H174" i="30"/>
  <c r="H175" i="30"/>
  <c r="I196" i="29"/>
  <c r="J30" i="35" s="1"/>
  <c r="K30" i="35" s="1"/>
  <c r="H180" i="29"/>
  <c r="H181" i="29"/>
  <c r="H179" i="29"/>
  <c r="H182" i="29" s="1"/>
  <c r="H173" i="29"/>
  <c r="H174" i="29"/>
  <c r="H175" i="29"/>
  <c r="I196" i="28"/>
  <c r="J29" i="35" s="1"/>
  <c r="K29" i="35" s="1"/>
  <c r="H180" i="28"/>
  <c r="H181" i="28"/>
  <c r="H179" i="28"/>
  <c r="H182" i="28" s="1"/>
  <c r="H173" i="28"/>
  <c r="H174" i="28"/>
  <c r="H175" i="28"/>
  <c r="I196" i="27"/>
  <c r="J28" i="35" s="1"/>
  <c r="K28" i="35" s="1"/>
  <c r="H180" i="27"/>
  <c r="H181" i="27"/>
  <c r="H179" i="27"/>
  <c r="H182" i="27" s="1"/>
  <c r="H173" i="27"/>
  <c r="H174" i="27"/>
  <c r="H175" i="27"/>
  <c r="I196" i="26"/>
  <c r="J27" i="35" s="1"/>
  <c r="K27" i="35" s="1"/>
  <c r="H180" i="26"/>
  <c r="H181" i="26"/>
  <c r="H179" i="26"/>
  <c r="H182" i="26" s="1"/>
  <c r="H173" i="26"/>
  <c r="H174" i="26"/>
  <c r="H175" i="26"/>
  <c r="I196" i="25"/>
  <c r="J26" i="35" s="1"/>
  <c r="K26" i="35" s="1"/>
  <c r="H180" i="25"/>
  <c r="H181" i="25"/>
  <c r="H179" i="25"/>
  <c r="H182" i="25" s="1"/>
  <c r="H173" i="25"/>
  <c r="H174" i="25"/>
  <c r="H175" i="25"/>
  <c r="I196" i="24"/>
  <c r="J25" i="35" s="1"/>
  <c r="K25" i="35" s="1"/>
  <c r="H180" i="24"/>
  <c r="H181" i="24"/>
  <c r="H179" i="24"/>
  <c r="H182" i="24" s="1"/>
  <c r="H173" i="24"/>
  <c r="H174" i="24"/>
  <c r="H175" i="24"/>
  <c r="I196" i="23"/>
  <c r="J24" i="35" s="1"/>
  <c r="K24" i="35" s="1"/>
  <c r="H180" i="23"/>
  <c r="H181" i="23"/>
  <c r="H179" i="23"/>
  <c r="H182" i="23" s="1"/>
  <c r="H173" i="23"/>
  <c r="H174" i="23"/>
  <c r="H175" i="23"/>
  <c r="I196" i="22"/>
  <c r="J23" i="35" s="1"/>
  <c r="K23" i="35" s="1"/>
  <c r="H180" i="22"/>
  <c r="H181" i="22"/>
  <c r="H179" i="22"/>
  <c r="H182" i="22" s="1"/>
  <c r="H173" i="22"/>
  <c r="H174" i="22"/>
  <c r="H175" i="22"/>
  <c r="I196" i="21"/>
  <c r="J22" i="35" s="1"/>
  <c r="K22" i="35" s="1"/>
  <c r="H180" i="21"/>
  <c r="H181" i="21"/>
  <c r="H179" i="21"/>
  <c r="H182" i="21" s="1"/>
  <c r="H173" i="21"/>
  <c r="H174" i="21"/>
  <c r="H175" i="21"/>
  <c r="I196" i="20"/>
  <c r="J21" i="35" s="1"/>
  <c r="K21" i="35" s="1"/>
  <c r="H180" i="20"/>
  <c r="H181" i="20"/>
  <c r="H179" i="20"/>
  <c r="H182" i="20" s="1"/>
  <c r="H173" i="20"/>
  <c r="H174" i="20"/>
  <c r="H175" i="20"/>
  <c r="I196" i="19"/>
  <c r="J20" i="35" s="1"/>
  <c r="K20" i="35" s="1"/>
  <c r="H180" i="19"/>
  <c r="H181" i="19"/>
  <c r="H179" i="19"/>
  <c r="H182" i="19" s="1"/>
  <c r="H173" i="19"/>
  <c r="H174" i="19"/>
  <c r="H175" i="19"/>
  <c r="I196" i="18"/>
  <c r="J19" i="35" s="1"/>
  <c r="K19" i="35" s="1"/>
  <c r="H180" i="18"/>
  <c r="H181" i="18"/>
  <c r="H179" i="18"/>
  <c r="H182" i="18" s="1"/>
  <c r="H173" i="18"/>
  <c r="H174" i="18"/>
  <c r="H175" i="18"/>
  <c r="I196" i="17"/>
  <c r="J18" i="35" s="1"/>
  <c r="K18" i="35" s="1"/>
  <c r="H180" i="17"/>
  <c r="H181" i="17"/>
  <c r="H179" i="17"/>
  <c r="H182" i="17" s="1"/>
  <c r="H173" i="17"/>
  <c r="H174" i="17"/>
  <c r="H175" i="17"/>
  <c r="I196" i="16"/>
  <c r="J17" i="35" s="1"/>
  <c r="K17" i="35" s="1"/>
  <c r="H180" i="16"/>
  <c r="H181" i="16"/>
  <c r="H179" i="16"/>
  <c r="H182" i="16" s="1"/>
  <c r="H173" i="16"/>
  <c r="H174" i="16"/>
  <c r="H175" i="16"/>
  <c r="I196" i="15"/>
  <c r="J16" i="35" s="1"/>
  <c r="K16" i="35" s="1"/>
  <c r="H180" i="15"/>
  <c r="H181" i="15"/>
  <c r="H179" i="15"/>
  <c r="H182" i="15" s="1"/>
  <c r="H173" i="15"/>
  <c r="H174" i="15"/>
  <c r="H175" i="15"/>
  <c r="I196" i="14"/>
  <c r="J15" i="35" s="1"/>
  <c r="K15" i="35" s="1"/>
  <c r="H180" i="14"/>
  <c r="H181" i="14"/>
  <c r="H179" i="14"/>
  <c r="H182" i="14" s="1"/>
  <c r="H173" i="14"/>
  <c r="H174" i="14"/>
  <c r="H175" i="14"/>
  <c r="I196" i="13"/>
  <c r="J14" i="35" s="1"/>
  <c r="K14" i="35" s="1"/>
  <c r="H180" i="13"/>
  <c r="H181" i="13"/>
  <c r="H179" i="13"/>
  <c r="H182" i="13" s="1"/>
  <c r="H173" i="13"/>
  <c r="H174" i="13"/>
  <c r="H175" i="13"/>
  <c r="I196" i="12"/>
  <c r="J13" i="35" s="1"/>
  <c r="K13" i="35" s="1"/>
  <c r="H180" i="12"/>
  <c r="H181" i="12"/>
  <c r="H179" i="12"/>
  <c r="H182" i="12" s="1"/>
  <c r="H173" i="12"/>
  <c r="H174" i="12"/>
  <c r="H175" i="12"/>
  <c r="I196" i="11"/>
  <c r="J12" i="35" s="1"/>
  <c r="K12" i="35" s="1"/>
  <c r="H180" i="11"/>
  <c r="H181" i="11"/>
  <c r="H179" i="11"/>
  <c r="H182" i="11" s="1"/>
  <c r="H173" i="11"/>
  <c r="H174" i="11"/>
  <c r="H175" i="11"/>
  <c r="I196" i="10"/>
  <c r="J11" i="35" s="1"/>
  <c r="K11" i="35" s="1"/>
  <c r="H180" i="10"/>
  <c r="H181" i="10"/>
  <c r="H179" i="10"/>
  <c r="H182" i="10" s="1"/>
  <c r="H173" i="10"/>
  <c r="H174" i="10"/>
  <c r="H175" i="10"/>
  <c r="I196" i="9"/>
  <c r="J10" i="35" s="1"/>
  <c r="K10" i="35" s="1"/>
  <c r="H180" i="9"/>
  <c r="H181" i="9"/>
  <c r="H179" i="9"/>
  <c r="H182" i="9" s="1"/>
  <c r="H173" i="9"/>
  <c r="H174" i="9"/>
  <c r="H175" i="9"/>
  <c r="I196" i="8"/>
  <c r="J9" i="35" s="1"/>
  <c r="K9" i="35" s="1"/>
  <c r="H180" i="8"/>
  <c r="H181" i="8"/>
  <c r="H179" i="8"/>
  <c r="H173" i="8"/>
  <c r="H174" i="8"/>
  <c r="H175" i="8"/>
  <c r="I196" i="7"/>
  <c r="J8" i="35" s="1"/>
  <c r="K8" i="35" s="1"/>
  <c r="H180" i="7"/>
  <c r="H181" i="7"/>
  <c r="H179" i="7"/>
  <c r="H182" i="7" s="1"/>
  <c r="H173" i="7"/>
  <c r="H174" i="7"/>
  <c r="H175" i="7"/>
  <c r="I196" i="6"/>
  <c r="J7" i="35" s="1"/>
  <c r="K7" i="35" s="1"/>
  <c r="H180" i="6"/>
  <c r="H181" i="6"/>
  <c r="H179" i="6"/>
  <c r="H182" i="6" s="1"/>
  <c r="H173" i="6"/>
  <c r="H174" i="6"/>
  <c r="H175" i="6"/>
  <c r="I196" i="4"/>
  <c r="J5" i="35" s="1"/>
  <c r="K5" i="35" s="1"/>
  <c r="H180" i="4"/>
  <c r="H181" i="4"/>
  <c r="H179" i="4"/>
  <c r="H182" i="4" s="1"/>
  <c r="H173" i="4"/>
  <c r="H174" i="4"/>
  <c r="H175" i="4"/>
  <c r="I196" i="3"/>
  <c r="J4" i="35" s="1"/>
  <c r="K4" i="35" s="1"/>
  <c r="H180" i="3"/>
  <c r="H181" i="3"/>
  <c r="H179" i="3"/>
  <c r="H182" i="3" s="1"/>
  <c r="H173" i="3"/>
  <c r="H174" i="3"/>
  <c r="H175" i="3"/>
  <c r="I196" i="2"/>
  <c r="J3" i="35" s="1"/>
  <c r="K3" i="35" s="1"/>
  <c r="H180" i="2"/>
  <c r="H181" i="2"/>
  <c r="H179" i="2"/>
  <c r="H182" i="2" s="1"/>
  <c r="H173" i="2"/>
  <c r="H174" i="2"/>
  <c r="H175" i="2"/>
  <c r="I196" i="1"/>
  <c r="J2" i="35" s="1"/>
  <c r="K2" i="35" s="1"/>
  <c r="H180" i="1"/>
  <c r="H181" i="1"/>
  <c r="H179" i="1"/>
  <c r="H182" i="1" s="1"/>
  <c r="H173" i="1"/>
  <c r="H174" i="1"/>
  <c r="H175" i="1"/>
  <c r="I196" i="5"/>
  <c r="J6" i="35" s="1"/>
  <c r="K6" i="35" s="1"/>
  <c r="H180" i="5"/>
  <c r="H181" i="5"/>
  <c r="H179" i="5"/>
  <c r="H182" i="5" s="1"/>
  <c r="H173" i="5"/>
  <c r="H174" i="5"/>
  <c r="H175" i="5"/>
  <c r="H182" i="8" l="1"/>
  <c r="H176" i="5"/>
  <c r="H176" i="1"/>
  <c r="K38" i="35"/>
  <c r="K36" i="35" s="1"/>
  <c r="H176" i="2"/>
  <c r="H176" i="3"/>
  <c r="H176" i="4"/>
  <c r="H176" i="6"/>
  <c r="H176" i="7"/>
  <c r="H176" i="8"/>
  <c r="H176" i="9"/>
  <c r="H176" i="10"/>
  <c r="H176" i="11"/>
  <c r="H176" i="12"/>
  <c r="H176" i="13"/>
  <c r="H176" i="14"/>
  <c r="H176" i="15"/>
  <c r="H176" i="16"/>
  <c r="H176" i="17"/>
  <c r="H176" i="18"/>
  <c r="H176" i="19"/>
  <c r="H176" i="20"/>
  <c r="H176" i="21"/>
  <c r="H176" i="22"/>
  <c r="H176" i="23"/>
  <c r="H176" i="24"/>
  <c r="H176" i="25"/>
  <c r="H176" i="26"/>
  <c r="H176" i="27"/>
  <c r="H176" i="28"/>
  <c r="H176" i="29"/>
  <c r="H176" i="30"/>
  <c r="H176" i="31"/>
  <c r="H176" i="32"/>
  <c r="H176" i="33"/>
</calcChain>
</file>

<file path=xl/sharedStrings.xml><?xml version="1.0" encoding="utf-8"?>
<sst xmlns="http://schemas.openxmlformats.org/spreadsheetml/2006/main" count="8998" uniqueCount="256">
  <si>
    <t>PLANILHA DE CUSTOS E FORMAÇÃO DE PREÇOS DE SERVIÇOS CONTINUADOS COM DEDICAÇÃO EXCLUSIVA DE MÃO DE OBRA (ANEXO III - DECRETO 52.768 de 15.12.2015)</t>
  </si>
  <si>
    <t>PROCESSO:</t>
  </si>
  <si>
    <t>26/1538-0002593-7</t>
  </si>
  <si>
    <t>REGIME DE TRIBUTAÇÃO: LUCRO REAL</t>
  </si>
  <si>
    <t>LICITAÇÃO/EDITAL</t>
  </si>
  <si>
    <t>ABERTURA:</t>
  </si>
  <si>
    <t>Cargo/Função:</t>
  </si>
  <si>
    <t>Auxiliar de Limpeza 8h</t>
  </si>
  <si>
    <t>Convenção Coletiva de Trabalho:</t>
  </si>
  <si>
    <t>RS000041/2026</t>
  </si>
  <si>
    <t>INSALUBRIDADE (10%, 20%, 40%)</t>
  </si>
  <si>
    <t>Origem do salário:</t>
  </si>
  <si>
    <t>CCT</t>
  </si>
  <si>
    <t>Cidade:</t>
  </si>
  <si>
    <t>Agudo</t>
  </si>
  <si>
    <t>PERICULOSIDADE (30%)</t>
  </si>
  <si>
    <t>Não aplicável</t>
  </si>
  <si>
    <t xml:space="preserve">Salário Normativo </t>
  </si>
  <si>
    <t>Vlr. do salário e nº de horas correspondentes</t>
  </si>
  <si>
    <t>ISS</t>
  </si>
  <si>
    <t>Alíquota</t>
  </si>
  <si>
    <t>Tarifa Transporte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</si>
  <si>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</si>
  <si>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</si>
  <si>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</si>
  <si>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</si>
  <si>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</si>
  <si>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</si>
  <si>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</si>
  <si>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</si>
  <si>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</si>
  <si>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</si>
  <si>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</si>
  <si>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</si>
  <si>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</si>
  <si>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</si>
  <si>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</si>
  <si>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</si>
  <si>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</si>
  <si>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</si>
  <si>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</si>
  <si>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</si>
  <si>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</si>
  <si>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</si>
  <si>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</si>
  <si>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</si>
  <si>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 (Ver súmulas 364, 132 e 191 do TST)</t>
  </si>
  <si>
    <t>Adicional Insalubridade 10% (Ver súmula 228 e 139 TST)</t>
  </si>
  <si>
    <t>Adicional Insalubridade 20% (Ver súmula 228 e 139 TST)</t>
  </si>
  <si>
    <t>Adicional Insalubridade 40% (Ver súmula 228 e 139 TST)</t>
  </si>
  <si>
    <t>Adicional de Supervisor (IN 05/2017 MPOG SLTI)</t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</si>
  <si>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</si>
  <si>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</si>
  <si>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</si>
  <si>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</si>
  <si>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</si>
  <si>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t>INSS (art. 22, inc. I, Lei nº 8.212/91)</t>
  </si>
  <si>
    <t>SESI ou SESC (art. 30, Lei nº 8.036/90)</t>
  </si>
  <si>
    <t>SENAI ou SENAC (Decreto-Lei nº 2.318/86)</t>
  </si>
  <si>
    <t>INCRA (art. 15I, Lei Complementar nº 011/71)</t>
  </si>
  <si>
    <t>SALÁRIO EDUCAÇÃO (art. , inc. I, Decreto nº 87.043/82)</t>
  </si>
  <si>
    <t>FGTS (art. 15, Lei nº 8.036/90)</t>
  </si>
  <si>
    <t>SEG. ACIDENTE DO TRABALHO 1%, 2% e 3% (art. 22, inc. II, alíneas "b" e "c", da Lei nº 8.212/91)</t>
  </si>
  <si>
    <t>SEBRAE (§ 3º, art. 8º, Lei nº 8.029/90)</t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</si>
  <si>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</si>
  <si>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</si>
  <si>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</si>
  <si>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</si>
  <si>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</si>
  <si>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</si>
  <si>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FALTAS ABONADAS (3)</t>
  </si>
  <si>
    <t>FALTAS LEGAIS (4)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</si>
  <si>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</si>
  <si>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</si>
  <si>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</si>
  <si>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</si>
  <si>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</si>
  <si>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</si>
  <si>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</si>
  <si>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</si>
  <si>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</si>
  <si>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</si>
  <si>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</si>
  <si>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</si>
  <si>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</si>
  <si>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</si>
  <si>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</si>
  <si>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</si>
  <si>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</si>
  <si>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</si>
  <si>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</si>
  <si>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</si>
  <si>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</si>
  <si>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</si>
  <si>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</si>
  <si>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</si>
  <si>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</si>
  <si>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</si>
  <si>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</si>
  <si>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</si>
  <si>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</si>
  <si>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</si>
  <si>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</si>
  <si>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</si>
  <si>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</si>
  <si>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</si>
  <si>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</si>
  <si>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</si>
  <si>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</si>
  <si>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</si>
  <si>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</si>
  <si>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</si>
  <si>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</si>
  <si>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</si>
  <si>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</si>
  <si>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</si>
  <si>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</si>
  <si>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</si>
  <si>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</si>
  <si>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t xml:space="preserve">Transporte (6) </t>
  </si>
  <si>
    <t xml:space="preserve">Uniformes/EPI (6a) </t>
  </si>
  <si>
    <t>Seguro de vida</t>
  </si>
  <si>
    <t>Materiais/Equipamentos (7)</t>
  </si>
  <si>
    <t>Depreciação de equipamentos (8)</t>
  </si>
  <si>
    <t>Mobilização (8)</t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</si>
  <si>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</si>
  <si>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</si>
  <si>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</si>
  <si>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</si>
  <si>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</si>
  <si>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</si>
  <si>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</si>
  <si>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</si>
  <si>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</si>
  <si>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</si>
  <si>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</si>
  <si>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</si>
  <si>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</si>
  <si>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</si>
  <si>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</si>
  <si>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</si>
  <si>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                                                                                                                                                 Obs.: conforme item b.1 do inciso II do art. 7º do Decreto 52.768/2015, a soma das Despesas Indiretas + Lucro não poderá ultrapassar o valor constante na célula G125.</t>
  </si>
  <si>
    <t>Lucro</t>
  </si>
  <si>
    <t>Total do Lucro                                                                                                                                                                          Obs.: conforme item b.1 do inciso II do art. 7º do Decreto 52.768/2015, a soma das Despesas Indiretas + Lucro não poderá ultrapassar o valor constante na célula G125.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</si>
  <si>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</si>
  <si>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</si>
  <si>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</si>
  <si>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Tributos (8)</t>
  </si>
  <si>
    <t>PIS</t>
  </si>
  <si>
    <t>COFINS</t>
  </si>
  <si>
    <t>SIMPLES (9)</t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</si>
  <si>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</si>
  <si>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</si>
  <si>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</si>
  <si>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</si>
  <si>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</si>
  <si>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</si>
  <si>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</si>
  <si>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</si>
  <si>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</si>
  <si>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</si>
  <si>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</si>
  <si>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</si>
  <si>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</si>
  <si>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</si>
  <si>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</si>
  <si>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t>Coef SIMPLES (*)</t>
  </si>
  <si>
    <t>SIMPLES</t>
  </si>
  <si>
    <t>(*)</t>
  </si>
  <si>
    <t>Segunda faixa: Receita Bruta em 12 meses De 180.000,01 a 360.000,00- Alíquota de 9,00%</t>
  </si>
  <si>
    <t>Outros (CPRB) (1)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</si>
  <si>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</si>
  <si>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</si>
  <si>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</si>
  <si>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</si>
  <si>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</si>
  <si>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</si>
  <si>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</si>
  <si>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</si>
  <si>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</si>
  <si>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</si>
  <si>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</si>
  <si>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</si>
  <si>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</si>
  <si>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</si>
  <si>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</si>
  <si>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</si>
  <si>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</si>
  <si>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</si>
  <si>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t>Valor unitário de retenção (total da remuneração X soma das porcentagens de Férias Gozadas, Aviso Prévio Trabalhado, 13º salário, indenizações e incidências X unidades de serviço)</t>
  </si>
  <si>
    <t>Valor total do posto</t>
  </si>
  <si>
    <t>Valor Mensal por Unidade de Serviço (A + B + C)</t>
  </si>
  <si>
    <t>Quantidade de Unidade de Serviços</t>
  </si>
  <si>
    <t>Valor mensal do serviço</t>
  </si>
  <si>
    <t>Alegrete</t>
  </si>
  <si>
    <t xml:space="preserve">Arroio Grande </t>
  </si>
  <si>
    <t>Bagé</t>
  </si>
  <si>
    <t>Caçapava do Sul</t>
  </si>
  <si>
    <t>Cacequi</t>
  </si>
  <si>
    <t>Camaquã</t>
  </si>
  <si>
    <t>RS000095/2026</t>
  </si>
  <si>
    <t>Candelária</t>
  </si>
  <si>
    <t>Capivari do Sul</t>
  </si>
  <si>
    <t>Dom Pedrito</t>
  </si>
  <si>
    <t>Estação Regional Camaquã</t>
  </si>
  <si>
    <t>Estação Regional Uruguaiana</t>
  </si>
  <si>
    <t>Formigueiro</t>
  </si>
  <si>
    <t>General Câmara</t>
  </si>
  <si>
    <t>Guaíba</t>
  </si>
  <si>
    <t>Itaqui</t>
  </si>
  <si>
    <t>Jaguarão</t>
  </si>
  <si>
    <t>Mostardas</t>
  </si>
  <si>
    <t>Quaraí</t>
  </si>
  <si>
    <t>Restinga Seca</t>
  </si>
  <si>
    <t>Rio Pardo</t>
  </si>
  <si>
    <t>Rosário do Sul</t>
  </si>
  <si>
    <t>RS000250/2026</t>
  </si>
  <si>
    <t>Santa Maria</t>
  </si>
  <si>
    <t>Santana do Livramento</t>
  </si>
  <si>
    <t>Santo Antônio da Patrulha</t>
  </si>
  <si>
    <t>São Borja</t>
  </si>
  <si>
    <t>São Gabriel</t>
  </si>
  <si>
    <t>São Lourenço do Sul</t>
  </si>
  <si>
    <t>São Sepé</t>
  </si>
  <si>
    <t>São Vicente do Sul</t>
  </si>
  <si>
    <t>Tapes</t>
  </si>
  <si>
    <t>Torres</t>
  </si>
  <si>
    <t>Viamão</t>
  </si>
  <si>
    <t>ATENÇÃO: SOMENTE PREENCHER QUANDO HOUVER FORNECIMENTO DE MATERIAIS E/OU EQUIPAMENTOS (NÃO INCLUÍDO EPIs E UNIFORMES)</t>
  </si>
  <si>
    <t>PLANILHA DE MATERIAIS E EQUIPAMENTOS A SER PREENCHIDA PELO LICITANTE COM BASE NO TERMO DE REFERÊNCIA (CGL 7.2 DO EDITAL)</t>
  </si>
  <si>
    <t>Material/Equipamento (não incluir EPIs e uniformes)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</si>
  <si>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</si>
  <si>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</si>
  <si>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</si>
  <si>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</si>
  <si>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</si>
  <si>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</si>
  <si>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</si>
  <si>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</si>
  <si>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</si>
  <si>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</si>
  <si>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</si>
  <si>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</si>
  <si>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</si>
  <si>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</si>
  <si>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</si>
  <si>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Auxiliar de Limpeza</t>
  </si>
  <si>
    <t>8h/semana</t>
  </si>
  <si>
    <t>1x/semana</t>
  </si>
  <si>
    <t>Arroio Grande</t>
  </si>
  <si>
    <t>16h/semana</t>
  </si>
  <si>
    <t>2x/semana</t>
  </si>
  <si>
    <t>TOTAL DE POSTOS:</t>
  </si>
  <si>
    <t>VALOR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</si>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</sst>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26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10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0"/>
      <name val="Calibri"/>
      <family val="2"/>
    </font>
    <font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E2F0D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AFABAB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2" tint="-0.249977111117893"/>
        <bgColor rgb="FFA5A5A5"/>
      </patternFill>
    </fill>
    <fill>
      <patternFill patternType="solid">
        <fgColor theme="4" tint="0.59987182226020086"/>
        <bgColor rgb="FFD6DCE5"/>
      </patternFill>
    </fill>
    <fill>
      <patternFill patternType="solid">
        <fgColor theme="9" tint="0.79989013336588644"/>
        <bgColor rgb="FFFFF2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164" fontId="25" fillId="0" borderId="0"/>
    <xf numFmtId="0" fontId="25" fillId="0" borderId="0"/>
    <xf numFmtId="0" fontId="25" fillId="0" borderId="0"/>
    <xf numFmtId="0" fontId="25" fillId="0" borderId="0"/>
    <xf numFmtId="9" fontId="25" fillId="0" borderId="0"/>
  </cellStyleXfs>
  <cellXfs count="17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9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65" fontId="12" fillId="7" borderId="1" xfId="0" applyNumberFormat="1" applyFont="1" applyFill="1" applyBorder="1" applyAlignment="1">
      <alignment horizontal="center" vertical="center" wrapText="1"/>
    </xf>
    <xf numFmtId="4" fontId="12" fillId="7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165" fontId="12" fillId="2" borderId="0" xfId="0" applyNumberFormat="1" applyFont="1" applyFill="1" applyAlignment="1">
      <alignment horizontal="center" vertical="center" wrapText="1"/>
    </xf>
    <xf numFmtId="4" fontId="12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0" fontId="9" fillId="2" borderId="1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2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 wrapText="1"/>
    </xf>
    <xf numFmtId="164" fontId="3" fillId="10" borderId="9" xfId="0" applyNumberFormat="1" applyFont="1" applyFill="1" applyBorder="1" applyAlignment="1">
      <alignment vertical="center" wrapText="1"/>
    </xf>
    <xf numFmtId="0" fontId="12" fillId="10" borderId="7" xfId="0" applyFont="1" applyFill="1" applyBorder="1" applyAlignment="1">
      <alignment horizontal="center" vertical="center" wrapText="1"/>
    </xf>
    <xf numFmtId="164" fontId="3" fillId="10" borderId="4" xfId="0" applyNumberFormat="1" applyFont="1" applyFill="1" applyBorder="1" applyAlignment="1">
      <alignment vertical="center" wrapText="1"/>
    </xf>
    <xf numFmtId="164" fontId="3" fillId="10" borderId="8" xfId="0" applyNumberFormat="1" applyFont="1" applyFill="1" applyBorder="1" applyAlignment="1">
      <alignment vertical="center" wrapText="1"/>
    </xf>
    <xf numFmtId="164" fontId="3" fillId="10" borderId="1" xfId="0" applyNumberFormat="1" applyFont="1" applyFill="1" applyBorder="1" applyAlignment="1">
      <alignment vertical="center" wrapText="1"/>
    </xf>
    <xf numFmtId="0" fontId="8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9" fillId="10" borderId="1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49" fontId="0" fillId="0" borderId="1" xfId="0" applyNumberFormat="1" applyBorder="1"/>
    <xf numFmtId="1" fontId="0" fillId="0" borderId="1" xfId="0" applyNumberFormat="1" applyBorder="1"/>
    <xf numFmtId="167" fontId="0" fillId="0" borderId="1" xfId="0" applyNumberFormat="1" applyBorder="1"/>
    <xf numFmtId="49" fontId="22" fillId="0" borderId="1" xfId="0" applyNumberFormat="1" applyFont="1" applyBorder="1"/>
    <xf numFmtId="1" fontId="22" fillId="0" borderId="1" xfId="0" applyNumberFormat="1" applyFont="1" applyBorder="1"/>
    <xf numFmtId="167" fontId="22" fillId="0" borderId="1" xfId="0" applyNumberFormat="1" applyFont="1" applyBorder="1"/>
    <xf numFmtId="167" fontId="0" fillId="0" borderId="5" xfId="0" applyNumberFormat="1" applyBorder="1"/>
    <xf numFmtId="167" fontId="11" fillId="4" borderId="1" xfId="0" applyNumberFormat="1" applyFont="1" applyFill="1" applyBorder="1" applyAlignment="1">
      <alignment vertical="center" wrapText="1"/>
    </xf>
    <xf numFmtId="0" fontId="21" fillId="12" borderId="3" xfId="0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 wrapText="1"/>
    </xf>
    <xf numFmtId="0" fontId="23" fillId="12" borderId="5" xfId="0" applyFont="1" applyFill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center" vertical="center" wrapText="1"/>
    </xf>
    <xf numFmtId="0" fontId="23" fillId="12" borderId="10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67" fontId="0" fillId="13" borderId="1" xfId="0" applyNumberFormat="1" applyFill="1" applyBorder="1" applyAlignment="1">
      <alignment horizontal="center"/>
    </xf>
    <xf numFmtId="164" fontId="0" fillId="1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6" borderId="1" xfId="0" applyNumberFormat="1" applyFill="1" applyBorder="1"/>
    <xf numFmtId="0" fontId="24" fillId="4" borderId="1" xfId="0" applyFont="1" applyFill="1" applyBorder="1" applyAlignment="1">
      <alignment horizontal="center" vertical="center" wrapText="1"/>
    </xf>
    <xf numFmtId="164" fontId="24" fillId="4" borderId="1" xfId="0" applyNumberFormat="1" applyFont="1" applyFill="1" applyBorder="1" applyAlignment="1">
      <alignment horizontal="center" vertical="center" wrapText="1"/>
    </xf>
    <xf numFmtId="10" fontId="24" fillId="4" borderId="1" xfId="0" applyNumberFormat="1" applyFont="1" applyFill="1" applyBorder="1" applyAlignment="1">
      <alignment horizontal="center" vertical="center" wrapText="1"/>
    </xf>
    <xf numFmtId="164" fontId="24" fillId="4" borderId="1" xfId="0" applyNumberFormat="1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right" vertical="center" wrapText="1"/>
    </xf>
    <xf numFmtId="0" fontId="12" fillId="3" borderId="10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8" fillId="10" borderId="3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/>
    </xf>
    <xf numFmtId="0" fontId="11" fillId="4" borderId="5" xfId="0" applyFont="1" applyFill="1" applyBorder="1" applyAlignment="1">
      <alignment horizontal="right" vertical="center" wrapText="1"/>
    </xf>
  </cellXfs>
  <cellStyles count="7">
    <cellStyle name="Hiperlink 2" xfId="1" xr:uid="{00000000-0005-0000-0000-000006000000}"/>
    <cellStyle name="Moeda 2" xfId="2" xr:uid="{00000000-0005-0000-0000-000007000000}"/>
    <cellStyle name="Normal" xfId="0" builtinId="0"/>
    <cellStyle name="Normal 2" xfId="3" xr:uid="{00000000-0005-0000-0000-000008000000}"/>
    <cellStyle name="Normal 2 2" xfId="4" xr:uid="{00000000-0005-0000-0000-000009000000}"/>
    <cellStyle name="Normal 3" xfId="5" xr:uid="{00000000-0005-0000-0000-00000A000000}"/>
    <cellStyle name="Porcentagem 2" xfId="6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E2F0D9"/>
      <rgbColor rgb="FFFFE699"/>
      <rgbColor rgb="FFC5E0B4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30" zoomScale="130" zoomScaleNormal="130" zoomScalePageLayoutView="130" workbookViewId="0">
      <selection activeCell="M128" sqref="M128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14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Agudo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>I123/$I$132</f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18.749678562122721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86.362155801292531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34.090324658404946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139.20215902182019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139.20215902182019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0.39555942121497034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0.31166997977596789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0.1702705990090618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0.87750000000000006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</v>
      </c>
      <c r="I185" s="28">
        <f>I156</f>
        <v>139.20215902182019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</v>
      </c>
      <c r="I186" s="55">
        <f>I156</f>
        <v>139.20215902182019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1136.3441552801648</v>
      </c>
      <c r="H196" s="81">
        <f>IF(D6="12x36",2,1)</f>
        <v>1</v>
      </c>
      <c r="I196" s="90">
        <f>G196*H196</f>
        <v>1136.3441552801648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01" zoomScale="130" zoomScaleNormal="130" zoomScalePageLayoutView="130" workbookViewId="0">
      <selection activeCell="I17" sqref="I17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194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Alegrete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4.8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4.2572700311139369E-2</v>
      </c>
      <c r="I97" s="28">
        <f>I106</f>
        <v>19.136072727272726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0.47302787310432315</v>
      </c>
      <c r="I102" s="30">
        <f>SUM(I94:I101)</f>
        <v>212.62207272727272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4.8</v>
      </c>
      <c r="B106" s="143"/>
      <c r="C106" s="41">
        <f>IF(I13="Não aplicável",0,I13)</f>
        <v>4</v>
      </c>
      <c r="D106" s="1">
        <v>2</v>
      </c>
      <c r="E106" s="42">
        <f>A106*C106*D106</f>
        <v>38.4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19.136072727272726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2.2609498971043234</v>
      </c>
      <c r="I116" s="55">
        <f>I46+I91+I102</f>
        <v>1016.2780689856174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199.42839925166896</v>
      </c>
      <c r="H130" s="64" t="s">
        <v>129</v>
      </c>
      <c r="I130" s="65">
        <f>I97</f>
        <v>19.136072727272726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212.62207272727272</v>
      </c>
      <c r="H132" s="69">
        <f>A132+C132+D132+E132+F132+G132</f>
        <v>1016.2780689856174</v>
      </c>
      <c r="I132" s="69">
        <f>H132-I130</f>
        <v>997.14199625834476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179.48555932650206</v>
      </c>
      <c r="H143" s="64" t="s">
        <v>129</v>
      </c>
      <c r="I143" s="65">
        <f>I97</f>
        <v>19.136072727272726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212.62207272727272</v>
      </c>
      <c r="H145" s="69">
        <f>A145+C145+D145+E145+F145+G145</f>
        <v>1016.2780689856174</v>
      </c>
      <c r="I145" s="69">
        <f>H145-I143</f>
        <v>997.14199625834476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1.859154929577465E-2</v>
      </c>
      <c r="I151" s="28">
        <f>($D$161/$E$162)*G161</f>
        <v>18.894183817760776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8.5633802816901403E-2</v>
      </c>
      <c r="I152" s="28">
        <f>($D$161/$E$162)*G162</f>
        <v>87.027755766655687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22.902040991225181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0.12676056338028169</v>
      </c>
      <c r="I156" s="30">
        <f>SUM(I151:I155)</f>
        <v>128.82398057564166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1016.2780689856174</v>
      </c>
      <c r="B161" s="154"/>
      <c r="C161" s="28">
        <f>I147</f>
        <v>0</v>
      </c>
      <c r="D161" s="155">
        <f>A161+C161</f>
        <v>1016.2780689856174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0.12676056338028169</v>
      </c>
      <c r="I169" s="55">
        <f>I156</f>
        <v>128.82398057564166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0.3925341296313784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0.30928628590823398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0.18567958446038757</v>
      </c>
      <c r="I175" s="80">
        <f>I102</f>
        <v>212.62207272727272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0.88749999999999996</v>
      </c>
      <c r="I176" s="55">
        <f>SUM(I173:I175)</f>
        <v>1016.2780689856174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0.11250000000000002</v>
      </c>
      <c r="I185" s="28">
        <f>I156</f>
        <v>128.82398057564166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0.11250000000000002</v>
      </c>
      <c r="I186" s="55">
        <f>I156</f>
        <v>128.82398057564166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1145.102049561259</v>
      </c>
      <c r="H196" s="81">
        <f>IF(D6="12x36",2,1)</f>
        <v>1</v>
      </c>
      <c r="I196" s="90">
        <f>G196*H196</f>
        <v>1145.102049561259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showGridLines="0" view="pageBreakPreview" topLeftCell="A164" zoomScale="130" zoomScaleNormal="130" zoomScalePageLayoutView="130" workbookViewId="0">
      <selection activeCell="H21" sqref="H2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195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 xml:space="preserve">Arroio Grande 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19.186988849285935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88.376433487620062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5.830903790087464E-2</v>
      </c>
      <c r="I153" s="28">
        <f>($D$161/$E$162)*G163</f>
        <v>58.142390452381619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165.70581278928762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165.70581278928762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0.38654382187103931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0.30456639049332473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0.16638978763563589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0.85749999999999993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165.70581278928762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165.70581278928762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1162.8478090476324</v>
      </c>
      <c r="H196" s="81">
        <f>IF(D6="12x36",2,1)</f>
        <v>1</v>
      </c>
      <c r="I196" s="90">
        <f>G196*H196</f>
        <v>1162.8478090476324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showGridLines="0" view="pageBreakPreview" zoomScale="130" zoomScaleNormal="130" zoomScalePageLayoutView="130" workbookViewId="0">
      <selection activeCell="A12" sqref="A12:F14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196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Bagé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5.5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5.5031219106513866E-2</v>
      </c>
      <c r="I97" s="28">
        <f>I106</f>
        <v>24.736072727272727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0.48548639189969756</v>
      </c>
      <c r="I102" s="30">
        <f>SUM(I94:I101)</f>
        <v>218.22207272727272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5.5</v>
      </c>
      <c r="B106" s="143"/>
      <c r="C106" s="41">
        <f>IF(I13="Não aplicável",0,I13)</f>
        <v>4</v>
      </c>
      <c r="D106" s="1">
        <v>2</v>
      </c>
      <c r="E106" s="42">
        <f>A106*C106*D106</f>
        <v>44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24.736072727272727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2.2734084158996977</v>
      </c>
      <c r="I116" s="55">
        <f>I46+I91+I102</f>
        <v>1021.8780689856173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24.736072727272727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218.22207272727272</v>
      </c>
      <c r="H132" s="69">
        <f>A132+C132+D132+E132+F132+G132</f>
        <v>1021.8780689856173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24.736072727272727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218.22207272727272</v>
      </c>
      <c r="H145" s="69">
        <f>A145+C145+D145+E145+F145+G145</f>
        <v>1021.8780689856173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19.662959928003136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90.568785122923529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5.8309037900874647E-2</v>
      </c>
      <c r="I153" s="28">
        <f>($D$161/$E$162)*G163</f>
        <v>59.584727054554961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169.81647210548164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1021.8780689856173</v>
      </c>
      <c r="B161" s="154"/>
      <c r="C161" s="28">
        <f>I147</f>
        <v>0</v>
      </c>
      <c r="D161" s="155">
        <f>A161+C161</f>
        <v>1021.8780689856173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169.81647210548164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0.37718695593930313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0.29719390975009446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0.18311913431060248</v>
      </c>
      <c r="I175" s="80">
        <f>I102</f>
        <v>218.22207272727272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1021.8780689856173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0.14250000000000004</v>
      </c>
      <c r="I185" s="28">
        <f>I156</f>
        <v>169.81647210548164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0.14250000000000004</v>
      </c>
      <c r="I186" s="55">
        <f>I156</f>
        <v>169.81647210548164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1191.6945410910989</v>
      </c>
      <c r="H196" s="81">
        <f>IF(D6="12x36",2,1)</f>
        <v>1</v>
      </c>
      <c r="I196" s="90">
        <f>G196*H196</f>
        <v>1191.6945410910989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6"/>
  <sheetViews>
    <sheetView showGridLines="0" view="pageBreakPreview" topLeftCell="A166" zoomScale="130" zoomScaleNormal="130" zoomScalePageLayoutView="130" workbookViewId="0">
      <selection activeCell="I196" sqref="I196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197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Caçapava do Sul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4.61322771098178E-2</v>
      </c>
      <c r="I97" s="28">
        <f>I106</f>
        <v>20.736072727272727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0.4765874499030015</v>
      </c>
      <c r="I102" s="30">
        <f>SUM(I94:I101)</f>
        <v>214.22207272727272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5</v>
      </c>
      <c r="B106" s="143"/>
      <c r="C106" s="41">
        <f>IF(I13="Não aplicável",0,I13)</f>
        <v>4</v>
      </c>
      <c r="D106" s="1">
        <v>2</v>
      </c>
      <c r="E106" s="42">
        <f>A106*C106*D106</f>
        <v>40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20.736072727272727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2.2645094739030016</v>
      </c>
      <c r="I116" s="55">
        <f>I46+I91+I102</f>
        <v>1017.8780689856173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20.736072727272727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214.22207272727272</v>
      </c>
      <c r="H132" s="69">
        <f>A132+C132+D132+E132+F132+G132</f>
        <v>1017.8780689856173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20.736072727272727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214.22207272727272</v>
      </c>
      <c r="H145" s="69">
        <f>A145+C145+D145+E145+F145+G145</f>
        <v>1017.8780689856173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19.585991997973981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90.214266172486219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5.8309037900874647E-2</v>
      </c>
      <c r="I153" s="28">
        <f>($D$161/$E$162)*G163</f>
        <v>59.351490902951461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169.15174907341165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1017.8780689856173</v>
      </c>
      <c r="B161" s="154"/>
      <c r="C161" s="28">
        <f>I147</f>
        <v>0</v>
      </c>
      <c r="D161" s="155">
        <f>A161+C161</f>
        <v>1017.8780689856173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169.15174907341165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0.37866920402945087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0.29836180566535381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0.18046899030519536</v>
      </c>
      <c r="I175" s="80">
        <f>I102</f>
        <v>214.22207272727272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1017.8780689856173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169.15174907341165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169.15174907341165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1187.0298180590289</v>
      </c>
      <c r="H196" s="81">
        <f>IF(D6="12x36",2,1)</f>
        <v>1</v>
      </c>
      <c r="I196" s="90">
        <f>G196*H196</f>
        <v>1187.0298180590289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198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Cacequi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1.859154929577465E-2</v>
      </c>
      <c r="I151" s="28">
        <f>($D$161/$E$162)*G161</f>
        <v>18.538414578324158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8.5633802816901416E-2</v>
      </c>
      <c r="I152" s="28">
        <f>($D$161/$E$162)*G162</f>
        <v>85.389061088038531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22.470805549483824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0.12676056338028172</v>
      </c>
      <c r="I156" s="30">
        <f>SUM(I151:I155)</f>
        <v>126.39828121584651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0.12676056338028172</v>
      </c>
      <c r="I169" s="55">
        <f>I156</f>
        <v>126.39828121584651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0.4000672208869358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0.31522177441728949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0.17221100469577477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0.88750000000000007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0.11250000000000002</v>
      </c>
      <c r="I185" s="28">
        <f>I156</f>
        <v>126.39828121584651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0.11250000000000002</v>
      </c>
      <c r="I186" s="55">
        <f>I156</f>
        <v>126.39828121584651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1123.540277474191</v>
      </c>
      <c r="H196" s="81">
        <f>IF(D6="12x36",2,1)</f>
        <v>1</v>
      </c>
      <c r="I196" s="90">
        <f>G196*H196</f>
        <v>1123.540277474191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6"/>
  <sheetViews>
    <sheetView view="pageBreakPreview" zoomScaleNormal="100" workbookViewId="0">
      <selection activeCell="I10" sqref="I10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199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Camaquã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4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2.8334393116425667E-2</v>
      </c>
      <c r="I97" s="28">
        <f>I106</f>
        <v>12.736072727272727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0.4587895659096094</v>
      </c>
      <c r="I102" s="30">
        <f>SUM(I94:I101)</f>
        <v>206.22207272727272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4</v>
      </c>
      <c r="B106" s="143"/>
      <c r="C106" s="41">
        <f>IF(I13="Não aplicável",0,I13)</f>
        <v>4</v>
      </c>
      <c r="D106" s="1">
        <v>2</v>
      </c>
      <c r="E106" s="42">
        <f>A106*C106*D106</f>
        <v>32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12.736072727272727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2.2467115899096095</v>
      </c>
      <c r="I116" s="55">
        <f>I46+I91+I102</f>
        <v>1009.8780689856173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12.736072727272727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206.22207272727272</v>
      </c>
      <c r="H132" s="69">
        <f>A132+C132+D132+E132+F132+G132</f>
        <v>1009.8780689856173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12.736072727272727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206.22207272727272</v>
      </c>
      <c r="H145" s="69">
        <f>A145+C145+D145+E145+F145+G145</f>
        <v>1009.8780689856173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18.98916027152443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87.465223068839791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3.4188034188034185E-2</v>
      </c>
      <c r="I153" s="28">
        <f>($D$161/$E$162)*G163</f>
        <v>34.525745948226231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</v>
      </c>
      <c r="I156" s="30">
        <f>SUM(I151:I155)</f>
        <v>140.98012928859043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1009.8780689856173</v>
      </c>
      <c r="B161" s="154"/>
      <c r="C161" s="28">
        <f>I147</f>
        <v>0</v>
      </c>
      <c r="D161" s="155">
        <f>A161+C161</f>
        <v>1009.8780689856173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</v>
      </c>
      <c r="I169" s="55">
        <f>I156</f>
        <v>140.98012928859043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0.39057082535248949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0.30773935522708401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0.17918981942042653</v>
      </c>
      <c r="I175" s="80">
        <f>I102</f>
        <v>206.22207272727272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0.87750000000000006</v>
      </c>
      <c r="I176" s="55">
        <f>SUM(I173:I175)</f>
        <v>1009.8780689856173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0.12249999999999998</v>
      </c>
      <c r="I185" s="28">
        <f>I156</f>
        <v>140.98012928859043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0.12249999999999998</v>
      </c>
      <c r="I186" s="55">
        <f>I156</f>
        <v>140.98012928859043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1150.8581982742078</v>
      </c>
      <c r="H196" s="81">
        <f>IF(D6="12x36",2,1)</f>
        <v>1</v>
      </c>
      <c r="I196" s="90">
        <f>G196*H196</f>
        <v>1150.8581982742078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6"/>
  <sheetViews>
    <sheetView view="pageBreakPreview" topLeftCell="A6" zoomScaleNormal="100" workbookViewId="0">
      <selection activeCell="G25" sqref="G25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200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201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Candelária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27.7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37.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80</v>
      </c>
    </row>
    <row r="23" spans="1:9" ht="24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>
        <v>25.52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0.1779788399339213</v>
      </c>
      <c r="I100" s="28">
        <f>IF(I22="Não aplicável",0,I22)</f>
        <v>80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5.6775249938920899E-2</v>
      </c>
      <c r="I101" s="28">
        <f>IF(I23="Não aplicável",0,I23)</f>
        <v>25.52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0.60843401272710507</v>
      </c>
      <c r="I102" s="30">
        <f>SUM(I94:I101)</f>
        <v>273.48599999999999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2.3963560367271048</v>
      </c>
      <c r="I116" s="55">
        <f>I46+I91+I102</f>
        <v>1077.1419962583445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215.42839925166891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273.48599999999999</v>
      </c>
      <c r="H132" s="69">
        <f>A132+C132+D132+E132+F132+G132</f>
        <v>1077.1419962583445</v>
      </c>
      <c r="I132" s="69">
        <f>H132-I130</f>
        <v>1077.1419962583445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193.885559326502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273.48599999999999</v>
      </c>
      <c r="H145" s="69">
        <f>A145+C145+D145+E145+F145+G145</f>
        <v>1077.1419962583445</v>
      </c>
      <c r="I145" s="69">
        <f>H145-I143</f>
        <v>1077.1419962583445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1.8591549295774647E-2</v>
      </c>
      <c r="I151" s="28">
        <f>($D$161/$E$162)*G161</f>
        <v>20.025738521986124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8.5633802816901416E-2</v>
      </c>
      <c r="I152" s="28">
        <f>($D$161/$E$162)*G162</f>
        <v>92.239765313390635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24.273622450892272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0.12676056338028169</v>
      </c>
      <c r="I156" s="30">
        <f>SUM(I151:I155)</f>
        <v>136.53912628626904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1077.1419962583445</v>
      </c>
      <c r="B161" s="154"/>
      <c r="C161" s="28">
        <f>I147</f>
        <v>0</v>
      </c>
      <c r="D161" s="155">
        <f>A161+C161</f>
        <v>1077.1419962583445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0.12676056338028169</v>
      </c>
      <c r="I169" s="55">
        <f>I156</f>
        <v>136.53912628626904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0.37035398179484624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0.29181005893225437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0.22533595927289951</v>
      </c>
      <c r="I175" s="80">
        <f>I102</f>
        <v>273.48599999999999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0.88750000000000007</v>
      </c>
      <c r="I176" s="55">
        <f>SUM(I173:I175)</f>
        <v>1077.1419962583445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</v>
      </c>
      <c r="I185" s="28">
        <f>I156</f>
        <v>136.53912628626904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</v>
      </c>
      <c r="I186" s="55">
        <f>I156</f>
        <v>136.53912628626904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1213.6811225446136</v>
      </c>
      <c r="H196" s="81">
        <f>IF(D6="12x36",2,1)</f>
        <v>1</v>
      </c>
      <c r="I196" s="90">
        <f>G196*H196</f>
        <v>1213.6811225446136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202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Capivari do Sul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7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8.1728045096602059E-2</v>
      </c>
      <c r="I97" s="28">
        <f>I106</f>
        <v>36.736072727272727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0.51218321788978582</v>
      </c>
      <c r="I102" s="30">
        <f>SUM(I94:I101)</f>
        <v>230.22207272727272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7</v>
      </c>
      <c r="B106" s="143"/>
      <c r="C106" s="41">
        <f>IF(I13="Não aplicável",0,I13)</f>
        <v>4</v>
      </c>
      <c r="D106" s="1">
        <v>2</v>
      </c>
      <c r="E106" s="42">
        <f>A106*C106*D106</f>
        <v>56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36.736072727272727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2.3001052418897858</v>
      </c>
      <c r="I116" s="55">
        <f>I46+I91+I102</f>
        <v>1033.8780689856173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36.736072727272727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230.22207272727272</v>
      </c>
      <c r="H132" s="69">
        <f>A132+C132+D132+E132+F132+G132</f>
        <v>1033.8780689856173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36.736072727272727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230.22207272727272</v>
      </c>
      <c r="H145" s="69">
        <f>A145+C145+D145+E145+F145+G145</f>
        <v>1033.8780689856173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19.440442322806483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89.543855547472276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35.346258768739055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144.33055663901783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1033.8780689856173</v>
      </c>
      <c r="B161" s="154"/>
      <c r="C161" s="28">
        <f>I147</f>
        <v>0</v>
      </c>
      <c r="D161" s="155">
        <f>A161+C161</f>
        <v>1033.8780689856173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144.33055663901783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0.38150428250797719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0.30059562643835314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0.19540009105366965</v>
      </c>
      <c r="I175" s="80">
        <f>I102</f>
        <v>230.22207272727272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0.87749999999999995</v>
      </c>
      <c r="I176" s="55">
        <f>SUM(I173:I175)</f>
        <v>1033.8780689856173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0.12250000000000001</v>
      </c>
      <c r="I185" s="28">
        <f>I156</f>
        <v>144.33055663901783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0.12250000000000001</v>
      </c>
      <c r="I186" s="55">
        <f>I156</f>
        <v>144.33055663901783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1178.2086256246353</v>
      </c>
      <c r="H196" s="81">
        <f>IF(D6="12x36",2,1)</f>
        <v>1</v>
      </c>
      <c r="I196" s="90">
        <f>G196*H196</f>
        <v>1178.2086256246353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203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Dom Pedrito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4.61322771098178E-2</v>
      </c>
      <c r="I97" s="28">
        <f>I106</f>
        <v>20.736072727272727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0.4765874499030015</v>
      </c>
      <c r="I102" s="30">
        <f>SUM(I94:I101)</f>
        <v>214.22207272727272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5</v>
      </c>
      <c r="B106" s="143"/>
      <c r="C106" s="41">
        <f>IF(I13="Não aplicável",0,I13)</f>
        <v>4</v>
      </c>
      <c r="D106" s="1">
        <v>2</v>
      </c>
      <c r="E106" s="42">
        <f>A106*C106*D106</f>
        <v>40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20.736072727272727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2.2645094739030016</v>
      </c>
      <c r="I116" s="55">
        <f>I46+I91+I102</f>
        <v>1017.8780689856173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20.736072727272727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214.22207272727272</v>
      </c>
      <c r="H132" s="69">
        <f>A132+C132+D132+E132+F132+G132</f>
        <v>1017.8780689856173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20.736072727272727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214.22207272727272</v>
      </c>
      <c r="H145" s="69">
        <f>A145+C145+D145+E145+F145+G145</f>
        <v>1017.8780689856173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19.585991997973981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90.214266172486219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5.8309037900874647E-2</v>
      </c>
      <c r="I153" s="28">
        <f>($D$161/$E$162)*G163</f>
        <v>59.351490902951461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169.15174907341165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1017.8780689856173</v>
      </c>
      <c r="B161" s="154"/>
      <c r="C161" s="28">
        <f>I147</f>
        <v>0</v>
      </c>
      <c r="D161" s="155">
        <f>A161+C161</f>
        <v>1017.8780689856173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169.15174907341165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0.37866920402945087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0.29836180566535381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0.18046899030519536</v>
      </c>
      <c r="I175" s="80">
        <f>I102</f>
        <v>214.22207272727272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1017.8780689856173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169.15174907341165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169.15174907341165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1187.0298180590289</v>
      </c>
      <c r="H196" s="81">
        <f>IF(D6="12x36",2,1)</f>
        <v>1</v>
      </c>
      <c r="I196" s="90">
        <f>G196*H196</f>
        <v>1187.0298180590289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96"/>
  <sheetViews>
    <sheetView view="pageBreakPreview" zoomScaleNormal="100" workbookViewId="0">
      <selection activeCell="A29" sqref="A29:F29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80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16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204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Estação Regional Camaquã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8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8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642.13090909090909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642.13090909090909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256.85236363636363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898.98327272727272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179.79665454545454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13.484749090909091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8.9898327272727272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1.7979665454545455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22.474581818181818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71.918661818181818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26.969498181818182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5.3938996363636367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330.82584436363635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107.26129020218183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18.41027844218182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10.898374215272728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10.28077270690909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0.15642308945454544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0.39735060654545457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0.16631190545454544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81.618691330909087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229.18949249890906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43.439770721454551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3.1563302705454541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17.375548695272727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63.97164968727273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84.341733239598554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84.341733239598554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708.3287197894166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175.93199999999999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8.8989419966960651E-2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2.838762496946045E-2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0.31307812785676264</v>
      </c>
      <c r="I102" s="30">
        <f>SUM(I94:I101)</f>
        <v>281.452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8</v>
      </c>
      <c r="D106" s="1">
        <v>2</v>
      </c>
      <c r="E106" s="42">
        <f>A106*C106*D106</f>
        <v>0</v>
      </c>
      <c r="F106" s="42">
        <f>I38</f>
        <v>642.13090909090909</v>
      </c>
      <c r="G106" s="43">
        <f>IF(I14="Não aplicável",0,I14)</f>
        <v>0.06</v>
      </c>
      <c r="H106" s="42">
        <f>F106*G106</f>
        <v>38.527854545454545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8</v>
      </c>
      <c r="D114" s="1">
        <v>1</v>
      </c>
      <c r="E114" s="42">
        <f>A114*C114*D114</f>
        <v>217.2</v>
      </c>
      <c r="F114" s="42">
        <f>E114</f>
        <v>217.2</v>
      </c>
      <c r="G114" s="48">
        <f>IF(I17="Não aplicável",0,I17)</f>
        <v>0.19</v>
      </c>
      <c r="H114" s="42">
        <f>F114*G114</f>
        <v>41.268000000000001</v>
      </c>
      <c r="I114" s="28">
        <f>E114-H114</f>
        <v>175.93199999999999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2.1010001518567627</v>
      </c>
      <c r="I116" s="55">
        <f>I46+I91+I102</f>
        <v>1888.7639925166893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377.75279850333789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898.98327272727272</v>
      </c>
      <c r="B132" s="150"/>
      <c r="C132" s="69">
        <f>I66</f>
        <v>330.82584436363635</v>
      </c>
      <c r="D132" s="69">
        <f>I78</f>
        <v>229.18949249890906</v>
      </c>
      <c r="E132" s="69">
        <f>I85</f>
        <v>63.97164968727273</v>
      </c>
      <c r="F132" s="69">
        <f>I89</f>
        <v>84.341733239598554</v>
      </c>
      <c r="G132" s="69">
        <f>I102</f>
        <v>281.452</v>
      </c>
      <c r="H132" s="69">
        <f>A132+C132+D132+E132+F132+G132</f>
        <v>1888.7639925166893</v>
      </c>
      <c r="I132" s="69">
        <f>H132-I130</f>
        <v>1888.7639925166893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339.97751865300404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898.98327272727272</v>
      </c>
      <c r="B145" s="150"/>
      <c r="C145" s="69">
        <f>I66</f>
        <v>330.82584436363635</v>
      </c>
      <c r="D145" s="69">
        <f>I78</f>
        <v>229.18949249890906</v>
      </c>
      <c r="E145" s="69">
        <f>I85</f>
        <v>63.97164968727273</v>
      </c>
      <c r="F145" s="69">
        <f>I89</f>
        <v>84.341733239598554</v>
      </c>
      <c r="G145" s="69">
        <f>I102</f>
        <v>281.452</v>
      </c>
      <c r="H145" s="69">
        <f>A145+C145+D145+E145+F145+G145</f>
        <v>1888.7639925166893</v>
      </c>
      <c r="I145" s="69">
        <f>H145-I143</f>
        <v>1888.7639925166893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1.8803418803418803E-2</v>
      </c>
      <c r="I151" s="28">
        <f>($D$161/$E$162)*G161</f>
        <v>35.515220372108686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163.58525747153092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3.4188034188034185E-2</v>
      </c>
      <c r="I153" s="28">
        <f>($D$161/$E$162)*G163</f>
        <v>64.573127949288519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</v>
      </c>
      <c r="I156" s="30">
        <f>SUM(I151:I155)</f>
        <v>263.67360579292813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1888.7639925166893</v>
      </c>
      <c r="B161" s="154"/>
      <c r="C161" s="28">
        <f>I147</f>
        <v>0</v>
      </c>
      <c r="D161" s="155">
        <f>A161+C161</f>
        <v>1888.7639925166893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</v>
      </c>
      <c r="I169" s="55">
        <f>I156</f>
        <v>263.67360579292813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0.41765822778475664</v>
      </c>
      <c r="I173" s="80">
        <f>I46</f>
        <v>898.98327272727272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0.32908211617641842</v>
      </c>
      <c r="I174" s="80">
        <f>I66+I78+I85+I89</f>
        <v>708.3287197894166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0.13075965603882492</v>
      </c>
      <c r="I175" s="80">
        <f>I102</f>
        <v>281.452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0.87749999999999995</v>
      </c>
      <c r="I176" s="55">
        <f>SUM(I173:I175)</f>
        <v>1888.7639925166893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</v>
      </c>
      <c r="I185" s="28">
        <f>I156</f>
        <v>263.67360579292813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</v>
      </c>
      <c r="I186" s="55">
        <f>I156</f>
        <v>263.67360579292813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346.12854619611926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2152.4375983096174</v>
      </c>
      <c r="H196" s="81">
        <f>IF(D6="12x36",2,1)</f>
        <v>1</v>
      </c>
      <c r="I196" s="90">
        <f>G196*H196</f>
        <v>2152.4375983096174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96"/>
  <sheetViews>
    <sheetView view="pageBreakPreview" topLeftCell="A6" zoomScaleNormal="100" workbookViewId="0">
      <selection activeCell="D9" sqref="D9:F9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80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16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205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Estação Regional Uruguaiana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5.3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8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8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642.13090909090909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642.13090909090909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256.85236363636363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898.98327272727272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179.79665454545454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13.484749090909091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8.9898327272727272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1.7979665454545455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22.474581818181818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71.918661818181818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26.969498181818182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5.3938996363636367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330.82584436363635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107.26129020218183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18.41027844218182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10.898374215272728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10.28077270690909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0.15642308945454544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0.39735060654545457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0.16631190545454544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81.618691330909087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229.18949249890906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43.439770721454551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3.1563302705454541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17.375548695272727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63.97164968727273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84.341733239598554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84.341733239598554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708.3287197894166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175.93199999999999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5.1471642307835436E-2</v>
      </c>
      <c r="I97" s="28">
        <f>I106</f>
        <v>46.272145454545452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8.8989419966960651E-2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2.838762496946045E-2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0.36454977016459805</v>
      </c>
      <c r="I102" s="30">
        <f>SUM(I94:I101)</f>
        <v>327.72414545454541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5.3</v>
      </c>
      <c r="B106" s="143"/>
      <c r="C106" s="41">
        <f>IF(I13="Não aplicável",0,I13)</f>
        <v>8</v>
      </c>
      <c r="D106" s="1">
        <v>2</v>
      </c>
      <c r="E106" s="42">
        <f>A106*C106*D106</f>
        <v>84.8</v>
      </c>
      <c r="F106" s="42">
        <f>I38</f>
        <v>642.13090909090909</v>
      </c>
      <c r="G106" s="43">
        <f>IF(I14="Não aplicável",0,I14)</f>
        <v>0.06</v>
      </c>
      <c r="H106" s="42">
        <f>F106*G106</f>
        <v>38.527854545454545</v>
      </c>
      <c r="I106" s="28">
        <f>IF((E106-H106)&gt;0,E106-H106,0)</f>
        <v>46.272145454545452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8</v>
      </c>
      <c r="D114" s="1">
        <v>1</v>
      </c>
      <c r="E114" s="42">
        <f>A114*C114*D114</f>
        <v>217.2</v>
      </c>
      <c r="F114" s="42">
        <f>E114</f>
        <v>217.2</v>
      </c>
      <c r="G114" s="48">
        <f>IF(I17="Não aplicável",0,I17)</f>
        <v>0.19</v>
      </c>
      <c r="H114" s="42">
        <f>F114*G114</f>
        <v>41.268000000000001</v>
      </c>
      <c r="I114" s="28">
        <f>E114-H114</f>
        <v>175.93199999999999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2.1524717941645979</v>
      </c>
      <c r="I116" s="55">
        <f>I46+I91+I102</f>
        <v>1935.0361379712347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377.75279850333789</v>
      </c>
      <c r="H130" s="64" t="s">
        <v>129</v>
      </c>
      <c r="I130" s="65">
        <f>I97</f>
        <v>46.272145454545452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898.98327272727272</v>
      </c>
      <c r="B132" s="150"/>
      <c r="C132" s="69">
        <f>I66</f>
        <v>330.82584436363635</v>
      </c>
      <c r="D132" s="69">
        <f>I78</f>
        <v>229.18949249890906</v>
      </c>
      <c r="E132" s="69">
        <f>I85</f>
        <v>63.97164968727273</v>
      </c>
      <c r="F132" s="69">
        <f>I89</f>
        <v>84.341733239598554</v>
      </c>
      <c r="G132" s="69">
        <f>I102</f>
        <v>327.72414545454541</v>
      </c>
      <c r="H132" s="69">
        <f>A132+C132+D132+E132+F132+G132</f>
        <v>1935.0361379712347</v>
      </c>
      <c r="I132" s="69">
        <f>H132-I130</f>
        <v>1888.7639925166893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339.97751865300404</v>
      </c>
      <c r="H143" s="64" t="s">
        <v>129</v>
      </c>
      <c r="I143" s="65">
        <f>I97</f>
        <v>46.272145454545452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898.98327272727272</v>
      </c>
      <c r="B145" s="150"/>
      <c r="C145" s="69">
        <f>I66</f>
        <v>330.82584436363635</v>
      </c>
      <c r="D145" s="69">
        <f>I78</f>
        <v>229.18949249890906</v>
      </c>
      <c r="E145" s="69">
        <f>I85</f>
        <v>63.97164968727273</v>
      </c>
      <c r="F145" s="69">
        <f>I89</f>
        <v>84.341733239598554</v>
      </c>
      <c r="G145" s="69">
        <f>I102</f>
        <v>327.72414545454541</v>
      </c>
      <c r="H145" s="69">
        <f>A145+C145+D145+E145+F145+G145</f>
        <v>1935.0361379712347</v>
      </c>
      <c r="I145" s="69">
        <f>H145-I143</f>
        <v>1888.7639925166893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36.385294902023219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8.6609686609686626E-2</v>
      </c>
      <c r="I152" s="28">
        <f>($D$161/$E$162)*G162</f>
        <v>167.59287348810696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66.155081640042212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270.13325003017241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1935.0361379712347</v>
      </c>
      <c r="B161" s="154"/>
      <c r="C161" s="28">
        <f>I147</f>
        <v>0</v>
      </c>
      <c r="D161" s="155">
        <f>A161+C161</f>
        <v>1935.0361379712347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270.13325003017241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0.40767084724590735</v>
      </c>
      <c r="I173" s="80">
        <f>I46</f>
        <v>898.98327272727272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0.32121283908779008</v>
      </c>
      <c r="I174" s="80">
        <f>I66+I78+I85+I89</f>
        <v>708.3287197894166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0.14861631366630249</v>
      </c>
      <c r="I175" s="80">
        <f>I102</f>
        <v>327.72414545454541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0.87749999999999984</v>
      </c>
      <c r="I176" s="55">
        <f>SUM(I173:I175)</f>
        <v>1935.0361379712347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0.12250000000000001</v>
      </c>
      <c r="I185" s="28">
        <f>I156</f>
        <v>270.13325003017241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0.12250000000000001</v>
      </c>
      <c r="I186" s="55">
        <f>I156</f>
        <v>270.13325003017241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346.12854619611926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2205.1693880014072</v>
      </c>
      <c r="H196" s="81">
        <f>IF(D6="12x36",2,1)</f>
        <v>1</v>
      </c>
      <c r="I196" s="90">
        <f>G196*H196</f>
        <v>2205.1693880014072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96"/>
  <sheetViews>
    <sheetView view="pageBreakPreview" topLeftCell="A10" zoomScaleNormal="100" workbookViewId="0">
      <selection activeCell="K29" sqref="K29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206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Formigueiro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27.7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36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30.7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1.859154929577465E-2</v>
      </c>
      <c r="I151" s="28">
        <f>($D$161/$E$162)*G161</f>
        <v>18.538414578324158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8.5633802816901416E-2</v>
      </c>
      <c r="I152" s="28">
        <f>($D$161/$E$162)*G162</f>
        <v>85.389061088038531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22.470805549483824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0.12676056338028172</v>
      </c>
      <c r="I156" s="30">
        <f>SUM(I151:I155)</f>
        <v>126.39828121584651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0.12676056338028172</v>
      </c>
      <c r="I169" s="55">
        <f>I156</f>
        <v>126.39828121584651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0.4000672208869358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0.31522177441728949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0.17221100469577477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0.88750000000000007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0.11250000000000002</v>
      </c>
      <c r="I185" s="28">
        <f>I156</f>
        <v>126.39828121584651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0.11250000000000002</v>
      </c>
      <c r="I186" s="55">
        <f>I156</f>
        <v>126.39828121584651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1123.540277474191</v>
      </c>
      <c r="H196" s="81">
        <f>IF(D6="12x36",2,1)</f>
        <v>1</v>
      </c>
      <c r="I196" s="90">
        <f>G196*H196</f>
        <v>1123.540277474191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196"/>
  <sheetViews>
    <sheetView view="pageBreakPreview" topLeftCell="A8" zoomScaleNormal="100" workbookViewId="0">
      <selection activeCell="H12" sqref="H12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12" style="8" bestFit="1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207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General Câmara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26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25.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22.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19.186988849285935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88.376433487620062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5.830903790087464E-2</v>
      </c>
      <c r="I153" s="28">
        <f>($D$161/$E$162)*G163</f>
        <v>58.142390452381619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165.70581278928762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165.70581278928762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0.38654382187103931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0.30456639049332473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0.16638978763563589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0.85749999999999993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165.70581278928762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165.70581278928762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1162.8478090476324</v>
      </c>
      <c r="H196" s="81">
        <f>IF(D6="12x36",2,1)</f>
        <v>1</v>
      </c>
      <c r="I196" s="90">
        <f>G196*H196</f>
        <v>1162.8478090476324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208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Guaíba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4.75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4.1682806111469767E-2</v>
      </c>
      <c r="I97" s="28">
        <f>I106</f>
        <v>18.736072727272727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0.47213797890465348</v>
      </c>
      <c r="I102" s="30">
        <f>SUM(I94:I101)</f>
        <v>212.22207272727272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4.75</v>
      </c>
      <c r="B106" s="143"/>
      <c r="C106" s="41">
        <f>IF(I13="Não aplicável",0,I13)</f>
        <v>4</v>
      </c>
      <c r="D106" s="1">
        <v>2</v>
      </c>
      <c r="E106" s="42">
        <f>A106*C106*D106</f>
        <v>38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18.736072727272727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2.2600600029046536</v>
      </c>
      <c r="I116" s="55">
        <f>I46+I91+I102</f>
        <v>1015.8780689856173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18.736072727272727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212.22207272727272</v>
      </c>
      <c r="H132" s="69">
        <f>A132+C132+D132+E132+F132+G132</f>
        <v>1015.8780689856173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18.736072727272727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212.22207272727272</v>
      </c>
      <c r="H145" s="69">
        <f>A145+C145+D145+E145+F145+G145</f>
        <v>1015.8780689856173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1.859154929577465E-2</v>
      </c>
      <c r="I151" s="28">
        <f>($D$161/$E$162)*G161</f>
        <v>18.886747198042464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8.5633802816901403E-2</v>
      </c>
      <c r="I152" s="28">
        <f>($D$161/$E$162)*G162</f>
        <v>86.993502245528916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22.893026906718138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0.12676056338028169</v>
      </c>
      <c r="I156" s="30">
        <f>SUM(I151:I155)</f>
        <v>128.77327635028954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1015.8780689856173</v>
      </c>
      <c r="B161" s="154"/>
      <c r="C161" s="28">
        <f>I147</f>
        <v>0</v>
      </c>
      <c r="D161" s="155">
        <f>A161+C161</f>
        <v>1015.8780689856173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0.12676056338028169</v>
      </c>
      <c r="I169" s="55">
        <f>I156</f>
        <v>128.77327635028954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0.39268868917611721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0.30940806677755311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0.18540324404632966</v>
      </c>
      <c r="I175" s="80">
        <f>I102</f>
        <v>212.22207272727272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0.88750000000000007</v>
      </c>
      <c r="I176" s="55">
        <f>SUM(I173:I175)</f>
        <v>1015.8780689856173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0.11250000000000002</v>
      </c>
      <c r="I185" s="28">
        <f>I156</f>
        <v>128.77327635028954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0.11250000000000002</v>
      </c>
      <c r="I186" s="55">
        <f>I156</f>
        <v>128.77327635028954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1144.6513453359069</v>
      </c>
      <c r="H196" s="81">
        <f>IF(D6="12x36",2,1)</f>
        <v>1</v>
      </c>
      <c r="I196" s="90">
        <f>G196*H196</f>
        <v>1144.6513453359069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209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Itaqui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4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2.8334393116425667E-2</v>
      </c>
      <c r="I97" s="28">
        <f>I106</f>
        <v>12.736072727272727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0.4587895659096094</v>
      </c>
      <c r="I102" s="30">
        <f>SUM(I94:I101)</f>
        <v>206.22207272727272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4</v>
      </c>
      <c r="B106" s="143"/>
      <c r="C106" s="41">
        <f>IF(I13="Não aplicável",0,I13)</f>
        <v>4</v>
      </c>
      <c r="D106" s="1">
        <v>2</v>
      </c>
      <c r="E106" s="42">
        <f>A106*C106*D106</f>
        <v>32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12.736072727272727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2.2467115899096095</v>
      </c>
      <c r="I116" s="55">
        <f>I46+I91+I102</f>
        <v>1009.8780689856173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12.736072727272727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206.22207272727272</v>
      </c>
      <c r="H132" s="69">
        <f>A132+C132+D132+E132+F132+G132</f>
        <v>1009.8780689856173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12.736072727272727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206.22207272727272</v>
      </c>
      <c r="H145" s="69">
        <f>A145+C145+D145+E145+F145+G145</f>
        <v>1009.8780689856173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18.98916027152443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87.465223068839791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3.4188034188034185E-2</v>
      </c>
      <c r="I153" s="28">
        <f>($D$161/$E$162)*G163</f>
        <v>34.525745948226231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</v>
      </c>
      <c r="I156" s="30">
        <f>SUM(I151:I155)</f>
        <v>140.98012928859043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1009.8780689856173</v>
      </c>
      <c r="B161" s="154"/>
      <c r="C161" s="28">
        <f>I147</f>
        <v>0</v>
      </c>
      <c r="D161" s="155">
        <f>A161+C161</f>
        <v>1009.8780689856173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</v>
      </c>
      <c r="I169" s="55">
        <f>I156</f>
        <v>140.98012928859043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0.39057082535248949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0.30773935522708401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0.17918981942042653</v>
      </c>
      <c r="I175" s="80">
        <f>I102</f>
        <v>206.22207272727272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0.87750000000000006</v>
      </c>
      <c r="I176" s="55">
        <f>SUM(I173:I175)</f>
        <v>1009.8780689856173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0.12249999999999998</v>
      </c>
      <c r="I185" s="28">
        <f>I156</f>
        <v>140.98012928859043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0.12249999999999998</v>
      </c>
      <c r="I186" s="55">
        <f>I156</f>
        <v>140.98012928859043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1150.8581982742078</v>
      </c>
      <c r="H196" s="81">
        <f>IF(D6="12x36",2,1)</f>
        <v>1</v>
      </c>
      <c r="I196" s="90">
        <f>G196*H196</f>
        <v>1150.8581982742078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210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Jaguarão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4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2.8334393116425667E-2</v>
      </c>
      <c r="I97" s="28">
        <f>I106</f>
        <v>12.736072727272727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0.4587895659096094</v>
      </c>
      <c r="I102" s="30">
        <f>SUM(I94:I101)</f>
        <v>206.22207272727272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4</v>
      </c>
      <c r="B106" s="143"/>
      <c r="C106" s="41">
        <f>IF(I13="Não aplicável",0,I13)</f>
        <v>4</v>
      </c>
      <c r="D106" s="1">
        <v>2</v>
      </c>
      <c r="E106" s="42">
        <f>A106*C106*D106</f>
        <v>32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12.736072727272727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2.2467115899096095</v>
      </c>
      <c r="I116" s="55">
        <f>I46+I91+I102</f>
        <v>1009.8780689856173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12.736072727272727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206.22207272727272</v>
      </c>
      <c r="H132" s="69">
        <f>A132+C132+D132+E132+F132+G132</f>
        <v>1009.8780689856173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12.736072727272727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206.22207272727272</v>
      </c>
      <c r="H145" s="69">
        <f>A145+C145+D145+E145+F145+G145</f>
        <v>1009.8780689856173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19.432056137915673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8.8629737609329448E-2</v>
      </c>
      <c r="I152" s="28">
        <f>($D$161/$E$162)*G162</f>
        <v>89.505228271611571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5.830903790087464E-2</v>
      </c>
      <c r="I153" s="28">
        <f>($D$161/$E$162)*G163</f>
        <v>58.885018599744456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0.16618075801749271</v>
      </c>
      <c r="I156" s="30">
        <f>SUM(I151:I155)</f>
        <v>167.82230300927171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1009.8780689856173</v>
      </c>
      <c r="B161" s="154"/>
      <c r="C161" s="28">
        <f>I147</f>
        <v>0</v>
      </c>
      <c r="D161" s="155">
        <f>A161+C161</f>
        <v>1009.8780689856173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0.16618075801749271</v>
      </c>
      <c r="I169" s="55">
        <f>I156</f>
        <v>167.82230300927171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0.38166892619915638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0.30072535282874585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0.1751057209720977</v>
      </c>
      <c r="I175" s="80">
        <f>I102</f>
        <v>206.22207272727272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0.85749999999999993</v>
      </c>
      <c r="I176" s="55">
        <f>SUM(I173:I175)</f>
        <v>1009.8780689856173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167.82230300927171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167.82230300927171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1177.7003719948891</v>
      </c>
      <c r="H196" s="81">
        <f>IF(D6="12x36",2,1)</f>
        <v>1</v>
      </c>
      <c r="I196" s="90">
        <f>G196*H196</f>
        <v>1177.7003719948891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211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Mostardas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7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8.1728045096602059E-2</v>
      </c>
      <c r="I97" s="28">
        <f>I106</f>
        <v>36.736072727272727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0.51218321788978582</v>
      </c>
      <c r="I102" s="30">
        <f>SUM(I94:I101)</f>
        <v>230.22207272727272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7</v>
      </c>
      <c r="B106" s="143"/>
      <c r="C106" s="41">
        <f>IF(I13="Não aplicável",0,I13)</f>
        <v>4</v>
      </c>
      <c r="D106" s="1">
        <v>2</v>
      </c>
      <c r="E106" s="42">
        <f>A106*C106*D106</f>
        <v>56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36.736072727272727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2.3001052418897858</v>
      </c>
      <c r="I116" s="55">
        <f>I46+I91+I102</f>
        <v>1033.8780689856173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36.736072727272727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230.22207272727272</v>
      </c>
      <c r="H132" s="69">
        <f>A132+C132+D132+E132+F132+G132</f>
        <v>1033.8780689856173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36.736072727272727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230.22207272727272</v>
      </c>
      <c r="H145" s="69">
        <f>A145+C145+D145+E145+F145+G145</f>
        <v>1033.8780689856173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1.8591549295774647E-2</v>
      </c>
      <c r="I151" s="28">
        <f>($D$161/$E$162)*G161</f>
        <v>19.221395085366407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8.5633802816901403E-2</v>
      </c>
      <c r="I152" s="28">
        <f>($D$161/$E$162)*G162</f>
        <v>88.53491069623314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23.298660709535039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0.12676056338028169</v>
      </c>
      <c r="I156" s="30">
        <f>SUM(I151:I155)</f>
        <v>131.05496649113459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1033.8780689856173</v>
      </c>
      <c r="B161" s="154"/>
      <c r="C161" s="28">
        <f>I147</f>
        <v>0</v>
      </c>
      <c r="D161" s="155">
        <f>A161+C161</f>
        <v>1033.8780689856173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0.12676056338028169</v>
      </c>
      <c r="I169" s="55">
        <f>I156</f>
        <v>131.05496649113459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0.3858519096590653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0.30402121762283579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0.19762687271809898</v>
      </c>
      <c r="I175" s="80">
        <f>I102</f>
        <v>230.22207272727272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0.88750000000000007</v>
      </c>
      <c r="I176" s="55">
        <f>SUM(I173:I175)</f>
        <v>1033.8780689856173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</v>
      </c>
      <c r="I185" s="28">
        <f>I156</f>
        <v>131.05496649113459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</v>
      </c>
      <c r="I186" s="55">
        <f>I156</f>
        <v>131.05496649113459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1164.9330354767519</v>
      </c>
      <c r="H196" s="81">
        <f>IF(D6="12x36",2,1)</f>
        <v>1</v>
      </c>
      <c r="I196" s="90">
        <f>G196*H196</f>
        <v>1164.9330354767519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212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Quaraí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1.859154929577465E-2</v>
      </c>
      <c r="I151" s="28">
        <f>($D$161/$E$162)*G161</f>
        <v>18.538414578324158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8.5633802816901416E-2</v>
      </c>
      <c r="I152" s="28">
        <f>($D$161/$E$162)*G162</f>
        <v>85.389061088038531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22.470805549483824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0.12676056338028172</v>
      </c>
      <c r="I156" s="30">
        <f>SUM(I151:I155)</f>
        <v>126.39828121584651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0.12676056338028172</v>
      </c>
      <c r="I169" s="55">
        <f>I156</f>
        <v>126.39828121584651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0.4000672208869358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0.31522177441728949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0.17221100469577477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0.88750000000000007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0.11250000000000002</v>
      </c>
      <c r="I185" s="28">
        <f>I156</f>
        <v>126.39828121584651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0.11250000000000002</v>
      </c>
      <c r="I186" s="55">
        <f>I156</f>
        <v>126.39828121584651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1123.540277474191</v>
      </c>
      <c r="H196" s="81">
        <f>IF(D6="12x36",2,1)</f>
        <v>1</v>
      </c>
      <c r="I196" s="90">
        <f>G196*H196</f>
        <v>1123.540277474191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213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Restinga Seca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6.5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7.2829103099905992E-2</v>
      </c>
      <c r="I97" s="28">
        <f>I106</f>
        <v>32.736072727272727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0.50328427589308977</v>
      </c>
      <c r="I102" s="30">
        <f>SUM(I94:I101)</f>
        <v>226.22207272727272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6.5</v>
      </c>
      <c r="B106" s="143"/>
      <c r="C106" s="41">
        <f>IF(I13="Não aplicável",0,I13)</f>
        <v>4</v>
      </c>
      <c r="D106" s="1">
        <v>2</v>
      </c>
      <c r="E106" s="42">
        <f>A106*C106*D106</f>
        <v>52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32.736072727272727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2.2912062998930898</v>
      </c>
      <c r="I116" s="55">
        <f>I46+I91+I102</f>
        <v>1029.8780689856173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32.736072727272727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226.22207272727272</v>
      </c>
      <c r="H132" s="69">
        <f>A132+C132+D132+E132+F132+G132</f>
        <v>1029.8780689856173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32.736072727272727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226.22207272727272</v>
      </c>
      <c r="H145" s="69">
        <f>A145+C145+D145+E145+F145+G145</f>
        <v>1029.8780689856173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19.816895788061444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8.8629737609329448E-2</v>
      </c>
      <c r="I152" s="28">
        <f>($D$161/$E$162)*G162</f>
        <v>91.277823023798163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5.830903790087464E-2</v>
      </c>
      <c r="I153" s="28">
        <f>($D$161/$E$162)*G163</f>
        <v>60.051199357761952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0.16618075801749271</v>
      </c>
      <c r="I156" s="30">
        <f>SUM(I151:I155)</f>
        <v>171.14591816962155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1029.8780689856173</v>
      </c>
      <c r="B161" s="154"/>
      <c r="C161" s="28">
        <f>I147</f>
        <v>0</v>
      </c>
      <c r="D161" s="155">
        <f>A161+C161</f>
        <v>1029.8780689856173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0.16618075801749271</v>
      </c>
      <c r="I169" s="55">
        <f>I156</f>
        <v>171.14591816962155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0.37425700166764203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0.29488533425013985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0.1883576640822181</v>
      </c>
      <c r="I175" s="80">
        <f>I102</f>
        <v>226.22207272727272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1029.8780689856173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0.14249999999999999</v>
      </c>
      <c r="I185" s="28">
        <f>I156</f>
        <v>171.14591816962155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0.14249999999999999</v>
      </c>
      <c r="I186" s="55">
        <f>I156</f>
        <v>171.14591816962155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1201.023987155239</v>
      </c>
      <c r="H196" s="81">
        <f>IF(D6="12x36",2,1)</f>
        <v>1</v>
      </c>
      <c r="I196" s="90">
        <f>G196*H196</f>
        <v>1201.023987155239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96"/>
  <sheetViews>
    <sheetView view="pageBreakPreview" zoomScaleNormal="100" workbookViewId="0">
      <selection activeCell="I12" sqref="I12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200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214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Rio Pardo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18.749678562122721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86.362155801292531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34.090324658404946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139.20215902182019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139.20215902182019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0.39555942121497034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0.31166997977596789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0.1702705990090618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0.87750000000000006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</v>
      </c>
      <c r="I185" s="28">
        <f>I156</f>
        <v>139.20215902182019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</v>
      </c>
      <c r="I186" s="55">
        <f>I156</f>
        <v>139.20215902182019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1136.3441552801648</v>
      </c>
      <c r="H196" s="81">
        <f>IF(D6="12x36",2,1)</f>
        <v>1</v>
      </c>
      <c r="I196" s="90">
        <f>G196*H196</f>
        <v>1136.3441552801648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215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Rosário do Sul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3.75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2.3884922118077634E-2</v>
      </c>
      <c r="I97" s="28">
        <f>I106</f>
        <v>10.736072727272727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0.45434009491126137</v>
      </c>
      <c r="I102" s="30">
        <f>SUM(I94:I101)</f>
        <v>204.22207272727272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3.75</v>
      </c>
      <c r="B106" s="143"/>
      <c r="C106" s="41">
        <f>IF(I13="Não aplicável",0,I13)</f>
        <v>4</v>
      </c>
      <c r="D106" s="1">
        <v>2</v>
      </c>
      <c r="E106" s="42">
        <f>A106*C106*D106</f>
        <v>30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10.736072727272727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2.2422621189112615</v>
      </c>
      <c r="I116" s="55">
        <f>I46+I91+I102</f>
        <v>1007.8780689856173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10.736072727272727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204.22207272727272</v>
      </c>
      <c r="H132" s="69">
        <f>A132+C132+D132+E132+F132+G132</f>
        <v>1007.8780689856173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10.736072727272727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204.22207272727272</v>
      </c>
      <c r="H145" s="69">
        <f>A145+C145+D145+E145+F145+G145</f>
        <v>1007.8780689856173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1.8803418803418809E-2</v>
      </c>
      <c r="I151" s="28">
        <f>($D$161/$E$162)*G161</f>
        <v>18.951553433917596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8.6609686609686626E-2</v>
      </c>
      <c r="I152" s="28">
        <f>($D$161/$E$162)*G162</f>
        <v>87.292003695620437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34.45736987985017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140.70092700938821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1007.8780689856173</v>
      </c>
      <c r="B161" s="154"/>
      <c r="C161" s="28">
        <f>I147</f>
        <v>0</v>
      </c>
      <c r="D161" s="155">
        <f>A161+C161</f>
        <v>1007.8780689856173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140.70092700938821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0.39134586121718612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0.30835002305426834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0.17780411572854565</v>
      </c>
      <c r="I175" s="80">
        <f>I102</f>
        <v>204.22207272727272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0.87750000000000017</v>
      </c>
      <c r="I176" s="55">
        <f>SUM(I173:I175)</f>
        <v>1007.8780689856173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0.12250000000000004</v>
      </c>
      <c r="I185" s="28">
        <f>I156</f>
        <v>140.70092700938821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0.12250000000000004</v>
      </c>
      <c r="I186" s="55">
        <f>I156</f>
        <v>140.70092700938821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1148.5789959950055</v>
      </c>
      <c r="H196" s="81">
        <f>IF(D6="12x36",2,1)</f>
        <v>1</v>
      </c>
      <c r="I196" s="90">
        <f>G196*H196</f>
        <v>1148.5789959950055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216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217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Santa Maria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7.25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8.6177516094950099E-2</v>
      </c>
      <c r="I97" s="28">
        <f>I106</f>
        <v>38.736072727272727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0.51663268888813385</v>
      </c>
      <c r="I102" s="30">
        <f>SUM(I94:I101)</f>
        <v>232.22207272727272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7.25</v>
      </c>
      <c r="B106" s="143"/>
      <c r="C106" s="41">
        <f>IF(I13="Não aplicável",0,I13)</f>
        <v>4</v>
      </c>
      <c r="D106" s="1">
        <v>2</v>
      </c>
      <c r="E106" s="42">
        <f>A106*C106*D106</f>
        <v>58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38.736072727272727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2.3045547128881338</v>
      </c>
      <c r="I116" s="55">
        <f>I46+I91+I102</f>
        <v>1035.8780689856173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38.736072727272727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232.22207272727272</v>
      </c>
      <c r="H132" s="69">
        <f>A132+C132+D132+E132+F132+G132</f>
        <v>1035.8780689856173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38.736072727272727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232.22207272727272</v>
      </c>
      <c r="H145" s="69">
        <f>A145+C145+D145+E145+F145+G145</f>
        <v>1035.8780689856173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19.932347683105178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8.8629737609329448E-2</v>
      </c>
      <c r="I152" s="28">
        <f>($D$161/$E$162)*G162</f>
        <v>91.809601449454135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5.8309037900874647E-2</v>
      </c>
      <c r="I153" s="28">
        <f>($D$161/$E$162)*G163</f>
        <v>60.401053585167205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0.16618075801749271</v>
      </c>
      <c r="I156" s="30">
        <f>SUM(I151:I155)</f>
        <v>172.14300271772652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1035.8780689856173</v>
      </c>
      <c r="B161" s="154"/>
      <c r="C161" s="28">
        <f>I147</f>
        <v>0</v>
      </c>
      <c r="D161" s="155">
        <f>A161+C161</f>
        <v>1035.8780689856173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0.16618075801749271</v>
      </c>
      <c r="I169" s="55">
        <f>I156</f>
        <v>172.14300271772652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0.37208923494177176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0.29317730310393225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0.19223346195429608</v>
      </c>
      <c r="I175" s="80">
        <f>I102</f>
        <v>232.22207272727272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0.85750000000000015</v>
      </c>
      <c r="I176" s="55">
        <f>SUM(I173:I175)</f>
        <v>1035.8780689856173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172.14300271772652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172.14300271772652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1208.0210717033438</v>
      </c>
      <c r="H196" s="81">
        <f>IF(D6="12x36",2,1)</f>
        <v>1</v>
      </c>
      <c r="I196" s="90">
        <f>G196*H196</f>
        <v>1208.0210717033438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218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Santana do Livramento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4.61322771098178E-2</v>
      </c>
      <c r="I97" s="28">
        <f>I106</f>
        <v>20.736072727272727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0.4765874499030015</v>
      </c>
      <c r="I102" s="30">
        <f>SUM(I94:I101)</f>
        <v>214.22207272727272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5</v>
      </c>
      <c r="B106" s="143"/>
      <c r="C106" s="41">
        <f>IF(I13="Não aplicável",0,I13)</f>
        <v>4</v>
      </c>
      <c r="D106" s="1">
        <v>2</v>
      </c>
      <c r="E106" s="42">
        <f>A106*C106*D106</f>
        <v>40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20.736072727272727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2.2645094739030016</v>
      </c>
      <c r="I116" s="55">
        <f>I46+I91+I102</f>
        <v>1017.8780689856173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20.736072727272727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214.22207272727272</v>
      </c>
      <c r="H132" s="69">
        <f>A132+C132+D132+E132+F132+G132</f>
        <v>1017.8780689856173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20.736072727272727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214.22207272727272</v>
      </c>
      <c r="H145" s="69">
        <f>A145+C145+D145+E145+F145+G145</f>
        <v>1017.8780689856173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19.139587621951783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88.158100561717291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34.79925022173051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142.09693840539958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1017.8780689856173</v>
      </c>
      <c r="B161" s="154"/>
      <c r="C161" s="28">
        <f>I147</f>
        <v>0</v>
      </c>
      <c r="D161" s="155">
        <f>A161+C161</f>
        <v>1017.8780689856173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142.09693840539958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0.38750113881730974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0.30532068159923959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0.18467817958345065</v>
      </c>
      <c r="I175" s="80">
        <f>I102</f>
        <v>214.22207272727272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0.87749999999999995</v>
      </c>
      <c r="I176" s="55">
        <f>SUM(I173:I175)</f>
        <v>1017.8780689856173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</v>
      </c>
      <c r="I185" s="28">
        <f>I156</f>
        <v>142.09693840539958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</v>
      </c>
      <c r="I186" s="55">
        <f>I156</f>
        <v>142.09693840539958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1159.975007391017</v>
      </c>
      <c r="H196" s="81">
        <f>IF(D6="12x36",2,1)</f>
        <v>1</v>
      </c>
      <c r="I196" s="90">
        <f>G196*H196</f>
        <v>1159.975007391017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219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Santo Antônio da Patrulha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7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8.1728045096602059E-2</v>
      </c>
      <c r="I97" s="28">
        <f>I106</f>
        <v>36.736072727272727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0.51218321788978582</v>
      </c>
      <c r="I102" s="30">
        <f>SUM(I94:I101)</f>
        <v>230.22207272727272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7</v>
      </c>
      <c r="B106" s="143"/>
      <c r="C106" s="41">
        <f>IF(I13="Não aplicável",0,I13)</f>
        <v>4</v>
      </c>
      <c r="D106" s="1">
        <v>2</v>
      </c>
      <c r="E106" s="42">
        <f>A106*C106*D106</f>
        <v>56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36.736072727272727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2.3001052418897858</v>
      </c>
      <c r="I116" s="55">
        <f>I46+I91+I102</f>
        <v>1033.8780689856173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36.736072727272727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230.22207272727272</v>
      </c>
      <c r="H132" s="69">
        <f>A132+C132+D132+E132+F132+G132</f>
        <v>1033.8780689856173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36.736072727272727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230.22207272727272</v>
      </c>
      <c r="H145" s="69">
        <f>A145+C145+D145+E145+F145+G145</f>
        <v>1033.8780689856173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19.440442322806483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89.543855547472276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35.346258768739055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144.33055663901783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1033.8780689856173</v>
      </c>
      <c r="B161" s="154"/>
      <c r="C161" s="28">
        <f>I147</f>
        <v>0</v>
      </c>
      <c r="D161" s="155">
        <f>A161+C161</f>
        <v>1033.8780689856173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144.33055663901783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0.38150428250797719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0.30059562643835314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0.19540009105366965</v>
      </c>
      <c r="I175" s="80">
        <f>I102</f>
        <v>230.22207272727272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0.87749999999999995</v>
      </c>
      <c r="I176" s="55">
        <f>SUM(I173:I175)</f>
        <v>1033.8780689856173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0.12250000000000001</v>
      </c>
      <c r="I185" s="28">
        <f>I156</f>
        <v>144.33055663901783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0.12250000000000001</v>
      </c>
      <c r="I186" s="55">
        <f>I156</f>
        <v>144.33055663901783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1178.2086256246353</v>
      </c>
      <c r="H196" s="81">
        <f>IF(D6="12x36",2,1)</f>
        <v>1</v>
      </c>
      <c r="I196" s="90">
        <f>G196*H196</f>
        <v>1178.2086256246353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220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São Borja</v>
      </c>
      <c r="H11" s="2" t="s">
        <v>20</v>
      </c>
      <c r="I11" s="15">
        <v>0.02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4.8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4.2572700311139369E-2</v>
      </c>
      <c r="I97" s="28">
        <f>I106</f>
        <v>19.136072727272726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0.47302787310432315</v>
      </c>
      <c r="I102" s="30">
        <f>SUM(I94:I101)</f>
        <v>212.62207272727272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4.8</v>
      </c>
      <c r="B106" s="143"/>
      <c r="C106" s="41">
        <f>IF(I13="Não aplicável",0,I13)</f>
        <v>4</v>
      </c>
      <c r="D106" s="1">
        <v>2</v>
      </c>
      <c r="E106" s="42">
        <f>A106*C106*D106</f>
        <v>38.4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19.136072727272726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2.2609498971043234</v>
      </c>
      <c r="I116" s="55">
        <f>I46+I91+I102</f>
        <v>1016.2780689856174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199.42839925166896</v>
      </c>
      <c r="H130" s="64" t="s">
        <v>129</v>
      </c>
      <c r="I130" s="65">
        <f>I97</f>
        <v>19.136072727272726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212.62207272727272</v>
      </c>
      <c r="H132" s="69">
        <f>A132+C132+D132+E132+F132+G132</f>
        <v>1016.2780689856174</v>
      </c>
      <c r="I132" s="69">
        <f>H132-I130</f>
        <v>997.14199625834476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179.48555932650206</v>
      </c>
      <c r="H143" s="64" t="s">
        <v>129</v>
      </c>
      <c r="I143" s="65">
        <f>I97</f>
        <v>19.136072727272726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212.62207272727272</v>
      </c>
      <c r="H145" s="69">
        <f>A145+C145+D145+E145+F145+G145</f>
        <v>1016.2780689856174</v>
      </c>
      <c r="I145" s="69">
        <f>H145-I143</f>
        <v>997.14199625834476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1.859154929577465E-2</v>
      </c>
      <c r="I151" s="28">
        <f>($D$161/$E$162)*G161</f>
        <v>18.894183817760776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8.5633802816901403E-2</v>
      </c>
      <c r="I152" s="28">
        <f>($D$161/$E$162)*G162</f>
        <v>87.027755766655687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2.2535211267605635E-2</v>
      </c>
      <c r="I153" s="28">
        <f>($D$161/$E$162)*G163</f>
        <v>22.902040991225181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0.12676056338028169</v>
      </c>
      <c r="I156" s="30">
        <f>SUM(I151:I155)</f>
        <v>128.82398057564166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1016.2780689856174</v>
      </c>
      <c r="B161" s="154"/>
      <c r="C161" s="28">
        <f>I147</f>
        <v>0</v>
      </c>
      <c r="D161" s="155">
        <f>A161+C161</f>
        <v>1016.2780689856174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0.1125</v>
      </c>
      <c r="E162" s="73">
        <f>C162-D162</f>
        <v>0.88749999999999996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5.6499999999999995E-2</v>
      </c>
      <c r="E163" s="75">
        <f>C163-D163</f>
        <v>0.94350000000000001</v>
      </c>
      <c r="F163" s="1" t="str">
        <f>B153</f>
        <v>ISS</v>
      </c>
      <c r="G163" s="71">
        <f>I11</f>
        <v>0.02</v>
      </c>
      <c r="H163" s="156">
        <f>I11</f>
        <v>0.02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0.1125</v>
      </c>
      <c r="H166" s="161">
        <f>SUM(H161:I165)</f>
        <v>5.6499999999999995E-2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0.12676056338028169</v>
      </c>
      <c r="I169" s="55">
        <f>I156</f>
        <v>128.82398057564166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0.3925341296313784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0.30928628590823398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0.18567958446038757</v>
      </c>
      <c r="I175" s="80">
        <f>I102</f>
        <v>212.62207272727272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0.88749999999999996</v>
      </c>
      <c r="I176" s="55">
        <f>SUM(I173:I175)</f>
        <v>1016.2780689856174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0.11250000000000002</v>
      </c>
      <c r="I185" s="28">
        <f>I156</f>
        <v>128.82398057564166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0.11250000000000002</v>
      </c>
      <c r="I186" s="55">
        <f>I156</f>
        <v>128.82398057564166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1145.102049561259</v>
      </c>
      <c r="H196" s="81">
        <f>IF(D6="12x36",2,1)</f>
        <v>1</v>
      </c>
      <c r="I196" s="90">
        <f>G196*H196</f>
        <v>1145.102049561259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221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São Gabriel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4.61322771098178E-2</v>
      </c>
      <c r="I97" s="28">
        <f>I106</f>
        <v>20.736072727272727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0.4765874499030015</v>
      </c>
      <c r="I102" s="30">
        <f>SUM(I94:I101)</f>
        <v>214.22207272727272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5</v>
      </c>
      <c r="B106" s="143"/>
      <c r="C106" s="41">
        <f>IF(I13="Não aplicável",0,I13)</f>
        <v>4</v>
      </c>
      <c r="D106" s="1">
        <v>2</v>
      </c>
      <c r="E106" s="42">
        <f>A106*C106*D106</f>
        <v>40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20.736072727272727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2.2645094739030016</v>
      </c>
      <c r="I116" s="55">
        <f>I46+I91+I102</f>
        <v>1017.8780689856173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20.736072727272727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214.22207272727272</v>
      </c>
      <c r="H132" s="69">
        <f>A132+C132+D132+E132+F132+G132</f>
        <v>1017.8780689856173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20.736072727272727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214.22207272727272</v>
      </c>
      <c r="H145" s="69">
        <f>A145+C145+D145+E145+F145+G145</f>
        <v>1017.8780689856173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19.585991997973981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90.214266172486219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5.8309037900874647E-2</v>
      </c>
      <c r="I153" s="28">
        <f>($D$161/$E$162)*G163</f>
        <v>59.351490902951461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169.15174907341165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1017.8780689856173</v>
      </c>
      <c r="B161" s="154"/>
      <c r="C161" s="28">
        <f>I147</f>
        <v>0</v>
      </c>
      <c r="D161" s="155">
        <f>A161+C161</f>
        <v>1017.8780689856173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169.15174907341165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0.37866920402945087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0.29836180566535381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0.18046899030519536</v>
      </c>
      <c r="I175" s="80">
        <f>I102</f>
        <v>214.22207272727272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1017.8780689856173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169.15174907341165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169.15174907341165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1187.0298180590289</v>
      </c>
      <c r="H196" s="81">
        <f>IF(D6="12x36",2,1)</f>
        <v>1</v>
      </c>
      <c r="I196" s="90">
        <f>G196*H196</f>
        <v>1187.0298180590289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196"/>
  <sheetViews>
    <sheetView view="pageBreakPreview" zoomScaleNormal="100" workbookViewId="0">
      <selection activeCell="D9" sqref="D9:F9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222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São Lourenço do Sul</v>
      </c>
      <c r="H11" s="2" t="s">
        <v>20</v>
      </c>
      <c r="I11" s="15">
        <v>0.03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1.8803418803418806E-2</v>
      </c>
      <c r="I151" s="28">
        <f>($D$161/$E$162)*G161</f>
        <v>18.749678562122721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8.6609686609686612E-2</v>
      </c>
      <c r="I152" s="28">
        <f>($D$161/$E$162)*G162</f>
        <v>86.362155801292531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3.4188034188034191E-2</v>
      </c>
      <c r="I153" s="28">
        <f>($D$161/$E$162)*G163</f>
        <v>34.090324658404946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0.13960113960113962</v>
      </c>
      <c r="I156" s="30">
        <f>SUM(I151:I155)</f>
        <v>139.20215902182019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0.1225</v>
      </c>
      <c r="E162" s="73">
        <f>C162-D162</f>
        <v>0.87749999999999995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6.6500000000000004E-2</v>
      </c>
      <c r="E163" s="75">
        <f>C163-D163</f>
        <v>0.9335</v>
      </c>
      <c r="F163" s="1" t="str">
        <f>B153</f>
        <v>ISS</v>
      </c>
      <c r="G163" s="71">
        <f>I11</f>
        <v>0.03</v>
      </c>
      <c r="H163" s="156">
        <f>I11</f>
        <v>0.03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0.1225</v>
      </c>
      <c r="H166" s="161">
        <f>SUM(H161:I165)</f>
        <v>6.6500000000000004E-2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0.13960113960113962</v>
      </c>
      <c r="I169" s="55">
        <f>I156</f>
        <v>139.20215902182019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0.39555942121497034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0.31166997977596789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0.1702705990090618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0.87750000000000006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0.1225</v>
      </c>
      <c r="I185" s="28">
        <f>I156</f>
        <v>139.20215902182019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0.1225</v>
      </c>
      <c r="I186" s="55">
        <f>I156</f>
        <v>139.20215902182019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1136.3441552801648</v>
      </c>
      <c r="H196" s="81">
        <f>IF(D6="12x36",2,1)</f>
        <v>1</v>
      </c>
      <c r="I196" s="90">
        <f>G196*H196</f>
        <v>1136.3441552801648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223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São Sepé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3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1.0536509123033536E-2</v>
      </c>
      <c r="I97" s="28">
        <f>I106</f>
        <v>4.7360727272727274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0.44099168191621729</v>
      </c>
      <c r="I102" s="30">
        <f>SUM(I94:I101)</f>
        <v>198.22207272727272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3</v>
      </c>
      <c r="B106" s="143"/>
      <c r="C106" s="41">
        <f>IF(I13="Não aplicável",0,I13)</f>
        <v>4</v>
      </c>
      <c r="D106" s="1">
        <v>2</v>
      </c>
      <c r="E106" s="42">
        <f>A106*C106*D106</f>
        <v>24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4.7360727272727274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2.2289137059162174</v>
      </c>
      <c r="I116" s="55">
        <f>I46+I91+I102</f>
        <v>1001.8780689856173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4.7360727272727274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198.22207272727272</v>
      </c>
      <c r="H132" s="69">
        <f>A132+C132+D132+E132+F132+G132</f>
        <v>1001.8780689856173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4.7360727272727274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198.22207272727272</v>
      </c>
      <c r="H145" s="69">
        <f>A145+C145+D145+E145+F145+G145</f>
        <v>1001.8780689856173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19.278120277857361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8.8629737609329434E-2</v>
      </c>
      <c r="I152" s="28">
        <f>($D$161/$E$162)*G162</f>
        <v>88.796190370736923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5.830903790087464E-2</v>
      </c>
      <c r="I153" s="28">
        <f>($D$161/$E$162)*G163</f>
        <v>58.418546296537457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0.16618075801749271</v>
      </c>
      <c r="I156" s="30">
        <f>SUM(I151:I155)</f>
        <v>166.49285694513173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1001.8780689856173</v>
      </c>
      <c r="B161" s="154"/>
      <c r="C161" s="28">
        <f>I147</f>
        <v>0</v>
      </c>
      <c r="D161" s="155">
        <f>A161+C161</f>
        <v>1001.8780689856173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0.16618075801749271</v>
      </c>
      <c r="I169" s="55">
        <f>I156</f>
        <v>166.49285694513173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0.38471655395358439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0.30312664585741333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0.16965680018900231</v>
      </c>
      <c r="I175" s="80">
        <f>I102</f>
        <v>198.22207272727272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1001.8780689856173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0.14249999999999999</v>
      </c>
      <c r="I185" s="28">
        <f>I156</f>
        <v>166.49285694513173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0.14249999999999999</v>
      </c>
      <c r="I186" s="55">
        <f>I156</f>
        <v>166.49285694513173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1168.3709259307491</v>
      </c>
      <c r="H196" s="81">
        <f>IF(D6="12x36",2,1)</f>
        <v>1</v>
      </c>
      <c r="I196" s="90">
        <f>G196*H196</f>
        <v>1168.3709259307491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224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São Vicente do Sul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0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0</v>
      </c>
      <c r="I97" s="28">
        <f>I106</f>
        <v>0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0.43045517279318374</v>
      </c>
      <c r="I102" s="30">
        <f>SUM(I94:I101)</f>
        <v>193.48600000000002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0</v>
      </c>
      <c r="B106" s="143"/>
      <c r="C106" s="41">
        <f>IF(I13="Não aplicável",0,I13)</f>
        <v>4</v>
      </c>
      <c r="D106" s="1">
        <v>2</v>
      </c>
      <c r="E106" s="42">
        <f>A106*C106*D106</f>
        <v>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0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2.2183771967931838</v>
      </c>
      <c r="I116" s="55">
        <f>I46+I91+I102</f>
        <v>997.14199625834465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0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193.48600000000002</v>
      </c>
      <c r="H132" s="69">
        <f>A132+C132+D132+E132+F132+G132</f>
        <v>997.14199625834465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0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193.48600000000002</v>
      </c>
      <c r="H145" s="69">
        <f>A145+C145+D145+E145+F145+G145</f>
        <v>997.14199625834465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19.186988849285935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88.376433487620062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5.830903790087464E-2</v>
      </c>
      <c r="I153" s="28">
        <f>($D$161/$E$162)*G163</f>
        <v>58.142390452381619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165.70581278928762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997.14199625834465</v>
      </c>
      <c r="B161" s="154"/>
      <c r="C161" s="28">
        <f>I147</f>
        <v>0</v>
      </c>
      <c r="D161" s="155">
        <f>A161+C161</f>
        <v>997.14199625834465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165.70581278928762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0.38654382187103931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0.30456639049332473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0.16638978763563589</v>
      </c>
      <c r="I175" s="80">
        <f>I102</f>
        <v>193.48600000000002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0.85749999999999993</v>
      </c>
      <c r="I176" s="55">
        <f>SUM(I173:I175)</f>
        <v>997.14199625834465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165.70581278928762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165.70581278928762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1162.8478090476324</v>
      </c>
      <c r="H196" s="81">
        <f>IF(D6="12x36",2,1)</f>
        <v>1</v>
      </c>
      <c r="I196" s="90">
        <f>G196*H196</f>
        <v>1162.8478090476324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225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Tapes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5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4.61322771098178E-2</v>
      </c>
      <c r="I97" s="28">
        <f>I106</f>
        <v>20.736072727272727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0.4765874499030015</v>
      </c>
      <c r="I102" s="30">
        <f>SUM(I94:I101)</f>
        <v>214.22207272727272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5</v>
      </c>
      <c r="B106" s="143"/>
      <c r="C106" s="41">
        <f>IF(I13="Não aplicável",0,I13)</f>
        <v>4</v>
      </c>
      <c r="D106" s="1">
        <v>2</v>
      </c>
      <c r="E106" s="42">
        <f>A106*C106*D106</f>
        <v>40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20.736072727272727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2.2645094739030016</v>
      </c>
      <c r="I116" s="55">
        <f>I46+I91+I102</f>
        <v>1017.8780689856173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20.736072727272727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214.22207272727272</v>
      </c>
      <c r="H132" s="69">
        <f>A132+C132+D132+E132+F132+G132</f>
        <v>1017.8780689856173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20.736072727272727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214.22207272727272</v>
      </c>
      <c r="H145" s="69">
        <f>A145+C145+D145+E145+F145+G145</f>
        <v>1017.8780689856173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19.585991997973981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8.8629737609329462E-2</v>
      </c>
      <c r="I152" s="28">
        <f>($D$161/$E$162)*G162</f>
        <v>90.214266172486219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5.8309037900874647E-2</v>
      </c>
      <c r="I153" s="28">
        <f>($D$161/$E$162)*G163</f>
        <v>59.351490902951461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0.16618075801749274</v>
      </c>
      <c r="I156" s="30">
        <f>SUM(I151:I155)</f>
        <v>169.15174907341165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1017.8780689856173</v>
      </c>
      <c r="B161" s="154"/>
      <c r="C161" s="28">
        <f>I147</f>
        <v>0</v>
      </c>
      <c r="D161" s="155">
        <f>A161+C161</f>
        <v>1017.8780689856173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0.16618075801749274</v>
      </c>
      <c r="I169" s="55">
        <f>I156</f>
        <v>169.15174907341165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0.37866920402945087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0.29836180566535381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0.18046899030519536</v>
      </c>
      <c r="I175" s="80">
        <f>I102</f>
        <v>214.22207272727272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1017.8780689856173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169.15174907341165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169.15174907341165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1187.0298180590289</v>
      </c>
      <c r="H196" s="81">
        <f>IF(D6="12x36",2,1)</f>
        <v>1</v>
      </c>
      <c r="I196" s="90">
        <f>G196*H196</f>
        <v>1187.0298180590289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226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Torres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7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8.1728045096602059E-2</v>
      </c>
      <c r="I97" s="28">
        <f>I106</f>
        <v>36.736072727272727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0.51218321788978582</v>
      </c>
      <c r="I102" s="30">
        <f>SUM(I94:I101)</f>
        <v>230.22207272727272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7</v>
      </c>
      <c r="B106" s="143"/>
      <c r="C106" s="41">
        <f>IF(I13="Não aplicável",0,I13)</f>
        <v>4</v>
      </c>
      <c r="D106" s="1">
        <v>2</v>
      </c>
      <c r="E106" s="42">
        <f>A106*C106*D106</f>
        <v>56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36.736072727272727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2.3001052418897858</v>
      </c>
      <c r="I116" s="55">
        <f>I46+I91+I102</f>
        <v>1033.8780689856173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36.736072727272727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230.22207272727272</v>
      </c>
      <c r="H132" s="69">
        <f>A132+C132+D132+E132+F132+G132</f>
        <v>1033.8780689856173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36.736072727272727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230.22207272727272</v>
      </c>
      <c r="H145" s="69">
        <f>A145+C145+D145+E145+F145+G145</f>
        <v>1033.8780689856173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19.8938637180906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8.8629737609329448E-2</v>
      </c>
      <c r="I152" s="28">
        <f>($D$161/$E$162)*G162</f>
        <v>91.632341974235473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5.8309037900874647E-2</v>
      </c>
      <c r="I153" s="28">
        <f>($D$161/$E$162)*G163</f>
        <v>60.284435509365451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0.16618075801749271</v>
      </c>
      <c r="I156" s="30">
        <f>SUM(I151:I155)</f>
        <v>171.81064120169151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1033.8780689856173</v>
      </c>
      <c r="B161" s="154"/>
      <c r="C161" s="28">
        <f>I147</f>
        <v>0</v>
      </c>
      <c r="D161" s="155">
        <f>A161+C161</f>
        <v>1033.8780689856173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0.16618075801749271</v>
      </c>
      <c r="I169" s="55">
        <f>I156</f>
        <v>171.81064120169151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0.37280902820580103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0.29374444406938782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0.1909465277248111</v>
      </c>
      <c r="I175" s="80">
        <f>I102</f>
        <v>230.22207272727272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0.85750000000000004</v>
      </c>
      <c r="I176" s="55">
        <f>SUM(I173:I175)</f>
        <v>1033.8780689856173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0.14249999999999999</v>
      </c>
      <c r="I185" s="28">
        <f>I156</f>
        <v>171.81064120169151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0.14249999999999999</v>
      </c>
      <c r="I186" s="55">
        <f>I156</f>
        <v>171.81064120169151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1205.688710187309</v>
      </c>
      <c r="H196" s="81">
        <f>IF(D6="12x36",2,1)</f>
        <v>1</v>
      </c>
      <c r="I196" s="90">
        <f>G196*H196</f>
        <v>1205.688710187309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L196"/>
  <sheetViews>
    <sheetView view="pageBreakPreview" zoomScaleNormal="100" workbookViewId="0">
      <selection sqref="A1:I1"/>
    </sheetView>
  </sheetViews>
  <sheetFormatPr defaultColWidth="9.28515625" defaultRowHeight="11.25" x14ac:dyDescent="0.25"/>
  <cols>
    <col min="1" max="1" width="2.7109375" style="8" customWidth="1"/>
    <col min="2" max="2" width="11.42578125" style="8" customWidth="1"/>
    <col min="3" max="3" width="12.28515625" style="8" customWidth="1"/>
    <col min="4" max="4" width="12.7109375" style="8" customWidth="1"/>
    <col min="5" max="5" width="12.28515625" style="8" customWidth="1"/>
    <col min="6" max="6" width="11.5703125" style="8" customWidth="1"/>
    <col min="7" max="7" width="11.42578125" style="8" customWidth="1"/>
    <col min="8" max="8" width="9.42578125" style="8" customWidth="1"/>
    <col min="9" max="9" width="11.5703125" style="8" customWidth="1"/>
    <col min="10" max="10" width="11.28515625" style="9" customWidth="1"/>
    <col min="11" max="11" width="10" style="8" customWidth="1"/>
    <col min="12" max="12" width="9.28515625" style="8"/>
    <col min="13" max="15" width="22.42578125" style="8" customWidth="1"/>
    <col min="16" max="16384" width="9.28515625" style="8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10"/>
    </row>
    <row r="2" spans="1:11" ht="22.5" customHeight="1" x14ac:dyDescent="0.25">
      <c r="A2" s="117" t="s">
        <v>1</v>
      </c>
      <c r="B2" s="117"/>
      <c r="C2" s="118" t="s">
        <v>2</v>
      </c>
      <c r="D2" s="118"/>
      <c r="E2" s="119" t="s">
        <v>3</v>
      </c>
      <c r="F2" s="119"/>
      <c r="G2" s="119"/>
      <c r="H2" s="119"/>
      <c r="I2" s="119"/>
    </row>
    <row r="3" spans="1:11" ht="11.25" customHeight="1" x14ac:dyDescent="0.25">
      <c r="A3" s="117" t="s">
        <v>4</v>
      </c>
      <c r="B3" s="117"/>
      <c r="C3" s="11"/>
      <c r="D3" s="12"/>
      <c r="E3" s="13" t="s">
        <v>5</v>
      </c>
      <c r="F3" s="11"/>
      <c r="G3" s="12"/>
      <c r="H3" s="12"/>
      <c r="I3" s="12"/>
    </row>
    <row r="4" spans="1:11" ht="4.5" customHeight="1" x14ac:dyDescent="0.25"/>
    <row r="5" spans="1:11" ht="18.75" customHeight="1" x14ac:dyDescent="0.25">
      <c r="A5" s="120" t="s">
        <v>6</v>
      </c>
      <c r="B5" s="120"/>
      <c r="C5" s="120"/>
      <c r="D5" s="121" t="s">
        <v>7</v>
      </c>
      <c r="E5" s="121"/>
      <c r="F5" s="121"/>
      <c r="G5" s="122" t="str">
        <f>IF(D6="12x36","Regime de trabalho:","Quantidade de HORAS/MÊS")</f>
        <v>Quantidade de HORAS/MÊS</v>
      </c>
      <c r="H5" s="122"/>
      <c r="I5" s="123">
        <f>IF(D6="12x36",D6,5*D6)</f>
        <v>40</v>
      </c>
    </row>
    <row r="6" spans="1:11" ht="18.75" customHeight="1" x14ac:dyDescent="0.25">
      <c r="A6" s="120" t="str">
        <f>IF(D6="12x36","Regime de trabalho:","Regime de trabalho (horas semanais):")</f>
        <v>Regime de trabalho (horas semanais):</v>
      </c>
      <c r="B6" s="120"/>
      <c r="C6" s="120"/>
      <c r="D6" s="120">
        <v>8</v>
      </c>
      <c r="E6" s="120"/>
      <c r="F6" s="120"/>
      <c r="G6" s="122"/>
      <c r="H6" s="122"/>
      <c r="I6" s="123"/>
    </row>
    <row r="7" spans="1:11" ht="22.5" customHeight="1" x14ac:dyDescent="0.25">
      <c r="A7" s="120" t="s">
        <v>8</v>
      </c>
      <c r="B7" s="120"/>
      <c r="C7" s="120"/>
      <c r="D7" s="124" t="s">
        <v>9</v>
      </c>
      <c r="E7" s="124"/>
      <c r="F7" s="124"/>
      <c r="G7" s="125" t="s">
        <v>10</v>
      </c>
      <c r="H7" s="125"/>
      <c r="I7" s="126">
        <v>0.4</v>
      </c>
    </row>
    <row r="8" spans="1:11" ht="22.5" customHeight="1" x14ac:dyDescent="0.25">
      <c r="A8" s="120" t="s">
        <v>11</v>
      </c>
      <c r="B8" s="120"/>
      <c r="C8" s="120"/>
      <c r="D8" s="124" t="s">
        <v>12</v>
      </c>
      <c r="E8" s="124"/>
      <c r="F8" s="124"/>
      <c r="G8" s="125"/>
      <c r="H8" s="125"/>
      <c r="I8" s="126"/>
    </row>
    <row r="9" spans="1:11" ht="24.75" customHeight="1" x14ac:dyDescent="0.25">
      <c r="A9" s="120" t="s">
        <v>13</v>
      </c>
      <c r="B9" s="120"/>
      <c r="C9" s="120"/>
      <c r="D9" s="120" t="s">
        <v>227</v>
      </c>
      <c r="E9" s="120"/>
      <c r="F9" s="120"/>
      <c r="G9" s="125" t="s">
        <v>15</v>
      </c>
      <c r="H9" s="125"/>
      <c r="I9" s="4" t="s">
        <v>16</v>
      </c>
    </row>
    <row r="10" spans="1:11" ht="32.25" customHeight="1" x14ac:dyDescent="0.25">
      <c r="A10" s="127" t="s">
        <v>17</v>
      </c>
      <c r="B10" s="127"/>
      <c r="C10" s="127"/>
      <c r="D10" s="127"/>
      <c r="E10" s="127"/>
      <c r="F10" s="127"/>
      <c r="G10" s="5" t="s">
        <v>18</v>
      </c>
      <c r="H10" s="2">
        <v>220</v>
      </c>
      <c r="I10" s="14">
        <v>1765.86</v>
      </c>
    </row>
    <row r="11" spans="1:11" ht="11.25" customHeight="1" x14ac:dyDescent="0.25">
      <c r="A11" s="128" t="s">
        <v>19</v>
      </c>
      <c r="B11" s="128"/>
      <c r="C11" s="128"/>
      <c r="D11" s="128"/>
      <c r="E11" s="128"/>
      <c r="F11" s="128"/>
      <c r="G11" s="2" t="str">
        <f>D9</f>
        <v>Viamão</v>
      </c>
      <c r="H11" s="2" t="s">
        <v>20</v>
      </c>
      <c r="I11" s="15">
        <v>0.05</v>
      </c>
    </row>
    <row r="12" spans="1:11" ht="15" customHeight="1" x14ac:dyDescent="0.25">
      <c r="A12" s="128" t="s">
        <v>21</v>
      </c>
      <c r="B12" s="128"/>
      <c r="C12" s="128"/>
      <c r="D12" s="128"/>
      <c r="E12" s="128"/>
      <c r="F12" s="128"/>
      <c r="G12" s="129" t="s">
        <v>12</v>
      </c>
      <c r="H12" s="2" t="s">
        <v>22</v>
      </c>
      <c r="I12" s="14">
        <v>6</v>
      </c>
    </row>
    <row r="13" spans="1:11" ht="11.25" customHeight="1" x14ac:dyDescent="0.25">
      <c r="A13" s="128"/>
      <c r="B13" s="128"/>
      <c r="C13" s="128"/>
      <c r="D13" s="128"/>
      <c r="E13" s="128"/>
      <c r="F13" s="128"/>
      <c r="G13" s="129"/>
      <c r="H13" s="2" t="s">
        <v>23</v>
      </c>
      <c r="I13" s="16">
        <v>4</v>
      </c>
    </row>
    <row r="14" spans="1:11" ht="11.25" customHeight="1" x14ac:dyDescent="0.25">
      <c r="A14" s="128"/>
      <c r="B14" s="128"/>
      <c r="C14" s="128"/>
      <c r="D14" s="128"/>
      <c r="E14" s="128"/>
      <c r="F14" s="128"/>
      <c r="G14" s="129"/>
      <c r="H14" s="2" t="s">
        <v>24</v>
      </c>
      <c r="I14" s="4">
        <v>0.06</v>
      </c>
    </row>
    <row r="15" spans="1:11" ht="11.25" customHeight="1" x14ac:dyDescent="0.25">
      <c r="A15" s="128" t="s">
        <v>25</v>
      </c>
      <c r="B15" s="128"/>
      <c r="C15" s="128"/>
      <c r="D15" s="128"/>
      <c r="E15" s="128"/>
      <c r="F15" s="128"/>
      <c r="G15" s="129" t="s">
        <v>12</v>
      </c>
      <c r="H15" s="2" t="s">
        <v>22</v>
      </c>
      <c r="I15" s="14">
        <v>27.15</v>
      </c>
    </row>
    <row r="16" spans="1:11" ht="11.25" customHeight="1" x14ac:dyDescent="0.25">
      <c r="A16" s="128"/>
      <c r="B16" s="128"/>
      <c r="C16" s="128"/>
      <c r="D16" s="128"/>
      <c r="E16" s="128"/>
      <c r="F16" s="128"/>
      <c r="G16" s="129"/>
      <c r="H16" s="2" t="s">
        <v>23</v>
      </c>
      <c r="I16" s="16">
        <v>4</v>
      </c>
    </row>
    <row r="17" spans="1:9" ht="11.25" customHeight="1" x14ac:dyDescent="0.25">
      <c r="A17" s="128"/>
      <c r="B17" s="128"/>
      <c r="C17" s="128"/>
      <c r="D17" s="128"/>
      <c r="E17" s="128"/>
      <c r="F17" s="128"/>
      <c r="G17" s="129"/>
      <c r="H17" s="2" t="s">
        <v>24</v>
      </c>
      <c r="I17" s="4">
        <v>0.19</v>
      </c>
    </row>
    <row r="18" spans="1:9" ht="11.25" customHeight="1" x14ac:dyDescent="0.25">
      <c r="A18" s="128" t="s">
        <v>26</v>
      </c>
      <c r="B18" s="128"/>
      <c r="C18" s="128"/>
      <c r="D18" s="128"/>
      <c r="E18" s="128"/>
      <c r="F18" s="128"/>
      <c r="G18" s="129" t="s">
        <v>12</v>
      </c>
      <c r="H18" s="2" t="s">
        <v>22</v>
      </c>
      <c r="I18" s="14">
        <v>0</v>
      </c>
    </row>
    <row r="19" spans="1:9" ht="11.25" customHeight="1" x14ac:dyDescent="0.25">
      <c r="A19" s="128"/>
      <c r="B19" s="128"/>
      <c r="C19" s="128"/>
      <c r="D19" s="128"/>
      <c r="E19" s="128"/>
      <c r="F19" s="128"/>
      <c r="G19" s="129"/>
      <c r="H19" s="2" t="s">
        <v>23</v>
      </c>
      <c r="I19" s="16">
        <v>0</v>
      </c>
    </row>
    <row r="20" spans="1:9" ht="11.25" customHeight="1" x14ac:dyDescent="0.25">
      <c r="A20" s="128"/>
      <c r="B20" s="128"/>
      <c r="C20" s="128"/>
      <c r="D20" s="128"/>
      <c r="E20" s="128"/>
      <c r="F20" s="128"/>
      <c r="G20" s="129"/>
      <c r="H20" s="2" t="s">
        <v>24</v>
      </c>
      <c r="I20" s="4">
        <v>0</v>
      </c>
    </row>
    <row r="21" spans="1:9" ht="14.25" customHeight="1" x14ac:dyDescent="0.25">
      <c r="A21" s="130" t="s">
        <v>27</v>
      </c>
      <c r="B21" s="130"/>
      <c r="C21" s="130"/>
      <c r="D21" s="130"/>
      <c r="E21" s="130"/>
      <c r="F21" s="130"/>
      <c r="G21" s="2" t="s">
        <v>12</v>
      </c>
      <c r="H21" s="6" t="s">
        <v>28</v>
      </c>
      <c r="I21" s="17">
        <v>80</v>
      </c>
    </row>
    <row r="22" spans="1:9" ht="14.25" customHeight="1" x14ac:dyDescent="0.25">
      <c r="A22" s="130" t="s">
        <v>29</v>
      </c>
      <c r="B22" s="130"/>
      <c r="C22" s="130"/>
      <c r="D22" s="130"/>
      <c r="E22" s="130"/>
      <c r="F22" s="130"/>
      <c r="G22" s="2" t="s">
        <v>12</v>
      </c>
      <c r="H22" s="6" t="s">
        <v>28</v>
      </c>
      <c r="I22" s="17">
        <v>25.52</v>
      </c>
    </row>
    <row r="23" spans="1:9" ht="14.25" customHeight="1" x14ac:dyDescent="0.25">
      <c r="A23" s="130" t="s">
        <v>30</v>
      </c>
      <c r="B23" s="130"/>
      <c r="C23" s="130"/>
      <c r="D23" s="130"/>
      <c r="E23" s="130"/>
      <c r="F23" s="130"/>
      <c r="G23" s="18" t="s">
        <v>12</v>
      </c>
      <c r="H23" s="6" t="s">
        <v>28</v>
      </c>
      <c r="I23" s="17" t="s">
        <v>16</v>
      </c>
    </row>
    <row r="24" spans="1:9" ht="22.5" customHeight="1" x14ac:dyDescent="0.25">
      <c r="A24" s="131" t="s">
        <v>31</v>
      </c>
      <c r="B24" s="131"/>
      <c r="C24" s="131"/>
      <c r="D24" s="131"/>
      <c r="E24" s="131"/>
      <c r="F24" s="131"/>
      <c r="G24" s="6"/>
      <c r="H24" s="6" t="s">
        <v>32</v>
      </c>
      <c r="I24" s="20" t="s">
        <v>16</v>
      </c>
    </row>
    <row r="25" spans="1:9" ht="34.5" customHeight="1" x14ac:dyDescent="0.25">
      <c r="A25" s="130" t="s">
        <v>33</v>
      </c>
      <c r="B25" s="130"/>
      <c r="C25" s="130"/>
      <c r="D25" s="130"/>
      <c r="E25" s="130"/>
      <c r="F25" s="130"/>
      <c r="G25" s="2"/>
      <c r="H25" s="2" t="s">
        <v>34</v>
      </c>
      <c r="I25" s="14">
        <f>I10/H10*I5</f>
        <v>321.06545454545454</v>
      </c>
    </row>
    <row r="26" spans="1:9" ht="15" customHeight="1" x14ac:dyDescent="0.25">
      <c r="A26" s="130" t="s">
        <v>35</v>
      </c>
      <c r="B26" s="130"/>
      <c r="C26" s="130"/>
      <c r="D26" s="130"/>
      <c r="E26" s="130"/>
      <c r="F26" s="130"/>
      <c r="G26" s="6"/>
      <c r="H26" s="21" t="s">
        <v>36</v>
      </c>
      <c r="I26" s="22" t="s">
        <v>16</v>
      </c>
    </row>
    <row r="27" spans="1:9" ht="15" customHeight="1" x14ac:dyDescent="0.25">
      <c r="A27" s="130"/>
      <c r="B27" s="130"/>
      <c r="C27" s="130"/>
      <c r="D27" s="130"/>
      <c r="E27" s="130"/>
      <c r="F27" s="130"/>
      <c r="G27" s="6"/>
      <c r="H27" s="23" t="s">
        <v>37</v>
      </c>
      <c r="I27" s="4" t="s">
        <v>16</v>
      </c>
    </row>
    <row r="28" spans="1:9" ht="26.25" customHeight="1" x14ac:dyDescent="0.25">
      <c r="A28" s="130" t="s">
        <v>38</v>
      </c>
      <c r="B28" s="130"/>
      <c r="C28" s="130"/>
      <c r="D28" s="130"/>
      <c r="E28" s="130"/>
      <c r="F28" s="130"/>
      <c r="G28" s="6"/>
      <c r="H28" s="2" t="s">
        <v>36</v>
      </c>
      <c r="I28" s="22" t="s">
        <v>16</v>
      </c>
    </row>
    <row r="29" spans="1:9" ht="35.25" customHeight="1" x14ac:dyDescent="0.25">
      <c r="A29" s="130" t="s">
        <v>39</v>
      </c>
      <c r="B29" s="130"/>
      <c r="C29" s="130"/>
      <c r="D29" s="130"/>
      <c r="E29" s="130"/>
      <c r="F29" s="130"/>
      <c r="G29" s="2"/>
      <c r="H29" s="5" t="s">
        <v>32</v>
      </c>
      <c r="I29" s="4">
        <v>0.2</v>
      </c>
    </row>
    <row r="30" spans="1:9" ht="0.75" customHeight="1" x14ac:dyDescent="0.25">
      <c r="A30" s="24"/>
      <c r="B30" s="24"/>
      <c r="C30" s="24"/>
      <c r="D30" s="24"/>
      <c r="E30" s="24"/>
      <c r="F30" s="24"/>
      <c r="G30" s="24"/>
      <c r="H30" s="24"/>
      <c r="I30" s="25" t="s">
        <v>16</v>
      </c>
    </row>
    <row r="31" spans="1:9" ht="0.75" customHeight="1" x14ac:dyDescent="0.25">
      <c r="A31" s="132"/>
      <c r="B31" s="132"/>
      <c r="C31" s="132"/>
      <c r="D31" s="132"/>
      <c r="E31" s="132"/>
      <c r="F31" s="132"/>
      <c r="G31" s="132"/>
      <c r="H31" s="132"/>
      <c r="I31" s="132"/>
    </row>
    <row r="32" spans="1:9" ht="0.75" customHeight="1" x14ac:dyDescent="0.25">
      <c r="A32" s="132"/>
      <c r="B32" s="132"/>
      <c r="C32" s="132"/>
      <c r="D32" s="132"/>
      <c r="E32" s="132"/>
      <c r="F32" s="132"/>
      <c r="G32" s="132"/>
      <c r="H32" s="132"/>
      <c r="I32" s="132"/>
    </row>
    <row r="33" spans="1:10" ht="0.75" customHeight="1" x14ac:dyDescent="0.25">
      <c r="A33" s="132"/>
      <c r="B33" s="132"/>
      <c r="C33" s="132"/>
      <c r="D33" s="132"/>
      <c r="E33" s="132"/>
      <c r="F33" s="132"/>
      <c r="G33" s="132"/>
      <c r="H33" s="132"/>
      <c r="I33" s="132"/>
    </row>
    <row r="34" spans="1:10" ht="0.75" customHeight="1" x14ac:dyDescent="0.25">
      <c r="A34" s="132"/>
      <c r="B34" s="132"/>
      <c r="C34" s="132"/>
      <c r="D34" s="132"/>
      <c r="E34" s="132"/>
      <c r="F34" s="132"/>
      <c r="G34" s="132"/>
      <c r="H34" s="132"/>
      <c r="I34" s="132"/>
    </row>
    <row r="35" spans="1:10" ht="0.75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33" t="s">
        <v>40</v>
      </c>
      <c r="B36" s="133"/>
      <c r="C36" s="133"/>
      <c r="D36" s="133"/>
      <c r="E36" s="133"/>
      <c r="F36" s="133"/>
      <c r="G36" s="133"/>
      <c r="H36" s="133"/>
      <c r="I36" s="133"/>
    </row>
    <row r="37" spans="1:10" ht="33.75" customHeight="1" x14ac:dyDescent="0.25">
      <c r="A37" s="26" t="s">
        <v>41</v>
      </c>
      <c r="B37" s="134" t="s">
        <v>42</v>
      </c>
      <c r="C37" s="134"/>
      <c r="D37" s="134"/>
      <c r="E37" s="134"/>
      <c r="F37" s="134"/>
      <c r="G37" s="134"/>
      <c r="H37" s="26" t="s">
        <v>43</v>
      </c>
      <c r="I37" s="26" t="s">
        <v>44</v>
      </c>
    </row>
    <row r="38" spans="1:10" ht="15" customHeight="1" x14ac:dyDescent="0.25">
      <c r="A38" s="1">
        <v>1</v>
      </c>
      <c r="B38" s="124" t="s">
        <v>45</v>
      </c>
      <c r="C38" s="124"/>
      <c r="D38" s="124"/>
      <c r="E38" s="124"/>
      <c r="F38" s="124"/>
      <c r="G38" s="124"/>
      <c r="H38" s="27">
        <f t="shared" ref="H38:H45" si="0">I38/$I$46</f>
        <v>0.7142857142857143</v>
      </c>
      <c r="I38" s="28">
        <f>IF(D6="12x36",I10,I10/H10*I5)</f>
        <v>321.06545454545454</v>
      </c>
    </row>
    <row r="39" spans="1:10" ht="15" customHeight="1" x14ac:dyDescent="0.25">
      <c r="A39" s="1">
        <f t="shared" ref="A39:A45" si="1">A38+1</f>
        <v>2</v>
      </c>
      <c r="B39" s="124" t="s">
        <v>46</v>
      </c>
      <c r="C39" s="124"/>
      <c r="D39" s="124"/>
      <c r="E39" s="124"/>
      <c r="F39" s="124"/>
      <c r="G39" s="124"/>
      <c r="H39" s="27">
        <f t="shared" si="0"/>
        <v>0</v>
      </c>
      <c r="I39" s="28">
        <f>IF(I9=30%,I38*I9,0)</f>
        <v>0</v>
      </c>
    </row>
    <row r="40" spans="1:10" ht="15" customHeight="1" x14ac:dyDescent="0.25">
      <c r="A40" s="1">
        <f t="shared" si="1"/>
        <v>3</v>
      </c>
      <c r="B40" s="124" t="s">
        <v>47</v>
      </c>
      <c r="C40" s="124"/>
      <c r="D40" s="124"/>
      <c r="E40" s="124"/>
      <c r="F40" s="124"/>
      <c r="G40" s="124"/>
      <c r="H40" s="27">
        <f t="shared" si="0"/>
        <v>0</v>
      </c>
      <c r="I40" s="28">
        <f>IF(I7=10%,I25*I7,0)</f>
        <v>0</v>
      </c>
    </row>
    <row r="41" spans="1:10" ht="15" customHeight="1" x14ac:dyDescent="0.25">
      <c r="A41" s="1">
        <f t="shared" si="1"/>
        <v>4</v>
      </c>
      <c r="B41" s="124" t="s">
        <v>48</v>
      </c>
      <c r="C41" s="124"/>
      <c r="D41" s="124"/>
      <c r="E41" s="124"/>
      <c r="F41" s="124"/>
      <c r="G41" s="124"/>
      <c r="H41" s="27">
        <f t="shared" si="0"/>
        <v>0</v>
      </c>
      <c r="I41" s="28">
        <f>IF(I7=20%,I25*I7,0)</f>
        <v>0</v>
      </c>
    </row>
    <row r="42" spans="1:10" ht="15" customHeight="1" x14ac:dyDescent="0.25">
      <c r="A42" s="1">
        <f t="shared" si="1"/>
        <v>5</v>
      </c>
      <c r="B42" s="124" t="s">
        <v>49</v>
      </c>
      <c r="C42" s="124"/>
      <c r="D42" s="124"/>
      <c r="E42" s="124"/>
      <c r="F42" s="124"/>
      <c r="G42" s="124"/>
      <c r="H42" s="27">
        <f t="shared" si="0"/>
        <v>0.2857142857142857</v>
      </c>
      <c r="I42" s="28">
        <f>IF(I7=40%,I25*I7,0)</f>
        <v>128.42618181818182</v>
      </c>
    </row>
    <row r="43" spans="1:10" ht="15" customHeight="1" x14ac:dyDescent="0.25">
      <c r="A43" s="1">
        <f t="shared" si="1"/>
        <v>6</v>
      </c>
      <c r="B43" s="124" t="s">
        <v>50</v>
      </c>
      <c r="C43" s="124"/>
      <c r="D43" s="124"/>
      <c r="E43" s="124"/>
      <c r="F43" s="124"/>
      <c r="G43" s="124"/>
      <c r="H43" s="27">
        <f t="shared" si="0"/>
        <v>0</v>
      </c>
      <c r="I43" s="28">
        <f>IF(I24="Não aplicável",0,I38*I24)</f>
        <v>0</v>
      </c>
    </row>
    <row r="44" spans="1:10" ht="15" customHeight="1" x14ac:dyDescent="0.25">
      <c r="A44" s="1">
        <f t="shared" si="1"/>
        <v>7</v>
      </c>
      <c r="B44" s="124" t="s">
        <v>51</v>
      </c>
      <c r="C44" s="124"/>
      <c r="D44" s="124"/>
      <c r="E44" s="124"/>
      <c r="F44" s="124"/>
      <c r="G44" s="124"/>
      <c r="H44" s="27">
        <f t="shared" si="0"/>
        <v>0</v>
      </c>
      <c r="I44" s="28">
        <f>IF(I26="Não aplicável",0,(I38+I39+I40+I41+I42+I43)/I5*I26*(1+I27))</f>
        <v>0</v>
      </c>
    </row>
    <row r="45" spans="1:10" ht="23.25" customHeight="1" x14ac:dyDescent="0.25">
      <c r="A45" s="1">
        <f t="shared" si="1"/>
        <v>8</v>
      </c>
      <c r="B45" s="124" t="s">
        <v>52</v>
      </c>
      <c r="C45" s="124"/>
      <c r="D45" s="124"/>
      <c r="E45" s="124"/>
      <c r="F45" s="124"/>
      <c r="G45" s="124"/>
      <c r="H45" s="27">
        <f t="shared" si="0"/>
        <v>0</v>
      </c>
      <c r="I45" s="28">
        <f>IF(I26="Não aplicável",0,I26/I13*5*(I10/H10*(1+I27)))</f>
        <v>0</v>
      </c>
    </row>
    <row r="46" spans="1:10" s="32" customFormat="1" ht="15" customHeight="1" x14ac:dyDescent="0.25">
      <c r="A46" s="135" t="s">
        <v>53</v>
      </c>
      <c r="B46" s="135"/>
      <c r="C46" s="135"/>
      <c r="D46" s="135"/>
      <c r="E46" s="135"/>
      <c r="F46" s="135"/>
      <c r="G46" s="135"/>
      <c r="H46" s="29">
        <f>SUM(H38:H45)</f>
        <v>1</v>
      </c>
      <c r="I46" s="30">
        <f>SUM(I38:I45)</f>
        <v>449.49163636363636</v>
      </c>
      <c r="J46" s="31"/>
    </row>
    <row r="47" spans="1:10" s="32" customFormat="1" ht="0.75" customHeight="1" x14ac:dyDescent="0.25">
      <c r="A47" s="136"/>
      <c r="B47" s="136"/>
      <c r="C47" s="136"/>
      <c r="D47" s="136"/>
      <c r="E47" s="136"/>
      <c r="F47" s="136"/>
      <c r="G47" s="136"/>
      <c r="H47" s="136"/>
      <c r="I47" s="136"/>
      <c r="J47" s="31"/>
    </row>
    <row r="48" spans="1:10" s="32" customFormat="1" ht="0.75" customHeight="1" x14ac:dyDescent="0.25">
      <c r="A48" s="136"/>
      <c r="B48" s="136"/>
      <c r="C48" s="136"/>
      <c r="D48" s="136"/>
      <c r="E48" s="136"/>
      <c r="F48" s="136"/>
      <c r="G48" s="136"/>
      <c r="H48" s="136"/>
      <c r="I48" s="136"/>
      <c r="J48" s="31"/>
    </row>
    <row r="49" spans="1:10" s="32" customFormat="1" ht="0.75" customHeight="1" x14ac:dyDescent="0.25">
      <c r="A49" s="136"/>
      <c r="B49" s="136"/>
      <c r="C49" s="136"/>
      <c r="D49" s="136"/>
      <c r="E49" s="136"/>
      <c r="F49" s="136"/>
      <c r="G49" s="136"/>
      <c r="H49" s="136"/>
      <c r="I49" s="136"/>
      <c r="J49" s="31"/>
    </row>
    <row r="50" spans="1:10" s="32" customFormat="1" ht="0.75" customHeight="1" x14ac:dyDescent="0.25">
      <c r="A50" s="136"/>
      <c r="B50" s="136"/>
      <c r="C50" s="136"/>
      <c r="D50" s="136"/>
      <c r="E50" s="136"/>
      <c r="F50" s="136"/>
      <c r="G50" s="136"/>
      <c r="H50" s="136"/>
      <c r="I50" s="136"/>
      <c r="J50" s="31"/>
    </row>
    <row r="51" spans="1:10" s="32" customFormat="1" ht="0.75" customHeight="1" x14ac:dyDescent="0.25">
      <c r="A51" s="136"/>
      <c r="B51" s="136"/>
      <c r="C51" s="136"/>
      <c r="D51" s="136"/>
      <c r="E51" s="136"/>
      <c r="F51" s="136"/>
      <c r="G51" s="136"/>
      <c r="H51" s="136"/>
      <c r="I51" s="136"/>
      <c r="J51" s="31"/>
    </row>
    <row r="52" spans="1:10" s="32" customFormat="1" ht="0.75" customHeight="1" x14ac:dyDescent="0.25">
      <c r="A52" s="136"/>
      <c r="B52" s="136"/>
      <c r="C52" s="136"/>
      <c r="D52" s="136"/>
      <c r="E52" s="136"/>
      <c r="F52" s="136"/>
      <c r="G52" s="136"/>
      <c r="H52" s="136"/>
      <c r="I52" s="136"/>
      <c r="J52" s="31"/>
    </row>
    <row r="53" spans="1:10" s="32" customFormat="1" ht="0.75" customHeight="1" x14ac:dyDescent="0.25">
      <c r="A53" s="136"/>
      <c r="B53" s="136"/>
      <c r="C53" s="136"/>
      <c r="D53" s="136"/>
      <c r="E53" s="136"/>
      <c r="F53" s="136"/>
      <c r="G53" s="136"/>
      <c r="H53" s="136"/>
      <c r="I53" s="136"/>
      <c r="J53" s="31"/>
    </row>
    <row r="54" spans="1:10" s="32" customFormat="1" ht="0.75" customHeight="1" x14ac:dyDescent="0.25">
      <c r="A54" s="136"/>
      <c r="B54" s="136"/>
      <c r="C54" s="136"/>
      <c r="D54" s="136"/>
      <c r="E54" s="136"/>
      <c r="F54" s="136"/>
      <c r="G54" s="136"/>
      <c r="H54" s="136"/>
      <c r="I54" s="136"/>
      <c r="J54" s="31"/>
    </row>
    <row r="55" spans="1:10" s="32" customFormat="1" ht="0.75" customHeight="1" x14ac:dyDescent="0.25">
      <c r="A55" s="136"/>
      <c r="B55" s="136"/>
      <c r="C55" s="136"/>
      <c r="D55" s="136"/>
      <c r="E55" s="136"/>
      <c r="F55" s="136"/>
      <c r="G55" s="136"/>
      <c r="H55" s="136"/>
      <c r="I55" s="136"/>
      <c r="J55" s="31"/>
    </row>
    <row r="56" spans="1:10" ht="0.75" customHeight="1" x14ac:dyDescent="0.25">
      <c r="A56" s="136"/>
      <c r="B56" s="136"/>
      <c r="C56" s="136"/>
      <c r="D56" s="136"/>
      <c r="E56" s="136"/>
      <c r="F56" s="136"/>
      <c r="G56" s="136"/>
      <c r="H56" s="136"/>
      <c r="I56" s="136"/>
    </row>
    <row r="57" spans="1:10" ht="33.75" customHeight="1" x14ac:dyDescent="0.25">
      <c r="A57" s="26" t="s">
        <v>54</v>
      </c>
      <c r="B57" s="134" t="s">
        <v>55</v>
      </c>
      <c r="C57" s="134"/>
      <c r="D57" s="134"/>
      <c r="E57" s="134"/>
      <c r="F57" s="134"/>
      <c r="G57" s="134"/>
      <c r="H57" s="26" t="s">
        <v>43</v>
      </c>
      <c r="I57" s="26" t="s">
        <v>44</v>
      </c>
    </row>
    <row r="58" spans="1:10" ht="15" customHeight="1" x14ac:dyDescent="0.25">
      <c r="A58" s="1">
        <v>1</v>
      </c>
      <c r="B58" s="124" t="s">
        <v>56</v>
      </c>
      <c r="C58" s="124"/>
      <c r="D58" s="124"/>
      <c r="E58" s="124"/>
      <c r="F58" s="124"/>
      <c r="G58" s="124"/>
      <c r="H58" s="27">
        <v>0.2</v>
      </c>
      <c r="I58" s="28">
        <f t="shared" ref="I58:I65" si="2">$I$46*H58</f>
        <v>89.898327272727272</v>
      </c>
    </row>
    <row r="59" spans="1:10" ht="15" customHeight="1" x14ac:dyDescent="0.25">
      <c r="A59" s="1">
        <v>2</v>
      </c>
      <c r="B59" s="124" t="s">
        <v>57</v>
      </c>
      <c r="C59" s="124"/>
      <c r="D59" s="124"/>
      <c r="E59" s="124"/>
      <c r="F59" s="124"/>
      <c r="G59" s="124"/>
      <c r="H59" s="27">
        <v>1.4999999999999999E-2</v>
      </c>
      <c r="I59" s="28">
        <f t="shared" si="2"/>
        <v>6.7423745454545454</v>
      </c>
    </row>
    <row r="60" spans="1:10" ht="15" customHeight="1" x14ac:dyDescent="0.25">
      <c r="A60" s="1">
        <v>3</v>
      </c>
      <c r="B60" s="124" t="s">
        <v>58</v>
      </c>
      <c r="C60" s="124"/>
      <c r="D60" s="124"/>
      <c r="E60" s="124"/>
      <c r="F60" s="124"/>
      <c r="G60" s="124"/>
      <c r="H60" s="27">
        <v>0.01</v>
      </c>
      <c r="I60" s="28">
        <f t="shared" si="2"/>
        <v>4.4949163636363636</v>
      </c>
    </row>
    <row r="61" spans="1:10" ht="15" customHeight="1" x14ac:dyDescent="0.25">
      <c r="A61" s="1">
        <v>4</v>
      </c>
      <c r="B61" s="124" t="s">
        <v>59</v>
      </c>
      <c r="C61" s="124"/>
      <c r="D61" s="124"/>
      <c r="E61" s="124"/>
      <c r="F61" s="124"/>
      <c r="G61" s="124"/>
      <c r="H61" s="27">
        <v>2E-3</v>
      </c>
      <c r="I61" s="28">
        <f t="shared" si="2"/>
        <v>0.89898327272727274</v>
      </c>
    </row>
    <row r="62" spans="1:10" ht="15" customHeight="1" x14ac:dyDescent="0.25">
      <c r="A62" s="1">
        <v>5</v>
      </c>
      <c r="B62" s="124" t="s">
        <v>60</v>
      </c>
      <c r="C62" s="124"/>
      <c r="D62" s="124"/>
      <c r="E62" s="124"/>
      <c r="F62" s="124"/>
      <c r="G62" s="124"/>
      <c r="H62" s="27">
        <v>2.5000000000000001E-2</v>
      </c>
      <c r="I62" s="28">
        <f t="shared" si="2"/>
        <v>11.237290909090909</v>
      </c>
    </row>
    <row r="63" spans="1:10" ht="15" customHeight="1" x14ac:dyDescent="0.25">
      <c r="A63" s="1">
        <v>6</v>
      </c>
      <c r="B63" s="124" t="s">
        <v>61</v>
      </c>
      <c r="C63" s="124"/>
      <c r="D63" s="124"/>
      <c r="E63" s="124"/>
      <c r="F63" s="124"/>
      <c r="G63" s="124"/>
      <c r="H63" s="27">
        <v>0.08</v>
      </c>
      <c r="I63" s="28">
        <f t="shared" si="2"/>
        <v>35.959330909090909</v>
      </c>
    </row>
    <row r="64" spans="1:10" ht="15" customHeight="1" x14ac:dyDescent="0.25">
      <c r="A64" s="1">
        <v>7</v>
      </c>
      <c r="B64" s="124" t="s">
        <v>62</v>
      </c>
      <c r="C64" s="124"/>
      <c r="D64" s="124"/>
      <c r="E64" s="124"/>
      <c r="F64" s="124"/>
      <c r="G64" s="124"/>
      <c r="H64" s="27">
        <v>0.03</v>
      </c>
      <c r="I64" s="28">
        <f t="shared" si="2"/>
        <v>13.484749090909091</v>
      </c>
    </row>
    <row r="65" spans="1:10" ht="15" customHeight="1" x14ac:dyDescent="0.25">
      <c r="A65" s="1">
        <v>8</v>
      </c>
      <c r="B65" s="124" t="s">
        <v>63</v>
      </c>
      <c r="C65" s="124"/>
      <c r="D65" s="124"/>
      <c r="E65" s="124"/>
      <c r="F65" s="124"/>
      <c r="G65" s="124"/>
      <c r="H65" s="27">
        <v>6.0000000000000001E-3</v>
      </c>
      <c r="I65" s="28">
        <f t="shared" si="2"/>
        <v>2.6969498181818183</v>
      </c>
    </row>
    <row r="66" spans="1:10" s="32" customFormat="1" ht="15" customHeight="1" x14ac:dyDescent="0.25">
      <c r="A66" s="135" t="s">
        <v>64</v>
      </c>
      <c r="B66" s="135"/>
      <c r="C66" s="135"/>
      <c r="D66" s="135"/>
      <c r="E66" s="135"/>
      <c r="F66" s="135"/>
      <c r="G66" s="135"/>
      <c r="H66" s="29">
        <f>SUM(H58:H65)</f>
        <v>0.3680000000000001</v>
      </c>
      <c r="I66" s="30">
        <f>SUM(I58:I65)</f>
        <v>165.41292218181817</v>
      </c>
      <c r="J66" s="31"/>
    </row>
    <row r="67" spans="1:10" ht="15" customHeight="1" x14ac:dyDescent="0.25">
      <c r="A67" s="137" t="s">
        <v>65</v>
      </c>
      <c r="B67" s="137"/>
      <c r="C67" s="137"/>
      <c r="D67" s="137"/>
      <c r="E67" s="137"/>
      <c r="F67" s="137"/>
      <c r="G67" s="137"/>
      <c r="H67" s="137"/>
      <c r="I67" s="137"/>
    </row>
    <row r="68" spans="1:10" ht="30.75" customHeight="1" x14ac:dyDescent="0.25">
      <c r="A68" s="138" t="s">
        <v>66</v>
      </c>
      <c r="B68" s="138"/>
      <c r="C68" s="138"/>
      <c r="D68" s="138"/>
      <c r="E68" s="138"/>
      <c r="F68" s="138"/>
      <c r="G68" s="138"/>
      <c r="H68" s="138"/>
      <c r="I68" s="138"/>
    </row>
    <row r="69" spans="1:10" ht="33.75" customHeight="1" x14ac:dyDescent="0.25">
      <c r="A69" s="26" t="s">
        <v>67</v>
      </c>
      <c r="B69" s="134" t="s">
        <v>68</v>
      </c>
      <c r="C69" s="134"/>
      <c r="D69" s="134"/>
      <c r="E69" s="134"/>
      <c r="F69" s="134"/>
      <c r="G69" s="134"/>
      <c r="H69" s="26" t="s">
        <v>43</v>
      </c>
      <c r="I69" s="26" t="s">
        <v>44</v>
      </c>
    </row>
    <row r="70" spans="1:10" ht="15" customHeight="1" x14ac:dyDescent="0.25">
      <c r="A70" s="1">
        <v>1</v>
      </c>
      <c r="B70" s="124" t="s">
        <v>69</v>
      </c>
      <c r="C70" s="124"/>
      <c r="D70" s="124"/>
      <c r="E70" s="124"/>
      <c r="F70" s="124"/>
      <c r="G70" s="124"/>
      <c r="H70" s="27">
        <v>0.119314</v>
      </c>
      <c r="I70" s="28">
        <f t="shared" ref="I70:I77" si="3">$I$46*H70</f>
        <v>53.630645101090913</v>
      </c>
    </row>
    <row r="71" spans="1:10" ht="15" customHeight="1" x14ac:dyDescent="0.25">
      <c r="A71" s="1">
        <v>2</v>
      </c>
      <c r="B71" s="124" t="s">
        <v>70</v>
      </c>
      <c r="C71" s="124"/>
      <c r="D71" s="124"/>
      <c r="E71" s="124"/>
      <c r="F71" s="124"/>
      <c r="G71" s="124"/>
      <c r="H71" s="27">
        <v>2.0479000000000001E-2</v>
      </c>
      <c r="I71" s="28">
        <f t="shared" si="3"/>
        <v>9.20513922109091</v>
      </c>
    </row>
    <row r="72" spans="1:10" ht="15" customHeight="1" x14ac:dyDescent="0.25">
      <c r="A72" s="1">
        <v>3</v>
      </c>
      <c r="B72" s="124" t="s">
        <v>71</v>
      </c>
      <c r="C72" s="124"/>
      <c r="D72" s="124"/>
      <c r="E72" s="124"/>
      <c r="F72" s="124"/>
      <c r="G72" s="124"/>
      <c r="H72" s="27">
        <v>1.2123E-2</v>
      </c>
      <c r="I72" s="28">
        <f t="shared" si="3"/>
        <v>5.449187107636364</v>
      </c>
    </row>
    <row r="73" spans="1:10" ht="15" customHeight="1" x14ac:dyDescent="0.25">
      <c r="A73" s="1">
        <v>4</v>
      </c>
      <c r="B73" s="124" t="s">
        <v>72</v>
      </c>
      <c r="C73" s="124"/>
      <c r="D73" s="124"/>
      <c r="E73" s="124"/>
      <c r="F73" s="124"/>
      <c r="G73" s="124"/>
      <c r="H73" s="27">
        <v>1.1436E-2</v>
      </c>
      <c r="I73" s="28">
        <f t="shared" si="3"/>
        <v>5.1403863534545451</v>
      </c>
    </row>
    <row r="74" spans="1:10" ht="15" customHeight="1" x14ac:dyDescent="0.25">
      <c r="A74" s="1">
        <v>5</v>
      </c>
      <c r="B74" s="124" t="s">
        <v>73</v>
      </c>
      <c r="C74" s="124"/>
      <c r="D74" s="124"/>
      <c r="E74" s="124"/>
      <c r="F74" s="124"/>
      <c r="G74" s="124"/>
      <c r="H74" s="27">
        <v>1.74E-4</v>
      </c>
      <c r="I74" s="28">
        <f t="shared" si="3"/>
        <v>7.8211544727272722E-2</v>
      </c>
    </row>
    <row r="75" spans="1:10" ht="15" customHeight="1" x14ac:dyDescent="0.25">
      <c r="A75" s="1">
        <v>6</v>
      </c>
      <c r="B75" s="124" t="s">
        <v>74</v>
      </c>
      <c r="C75" s="124"/>
      <c r="D75" s="124"/>
      <c r="E75" s="124"/>
      <c r="F75" s="124"/>
      <c r="G75" s="124"/>
      <c r="H75" s="27">
        <v>4.4200000000000001E-4</v>
      </c>
      <c r="I75" s="28">
        <f t="shared" si="3"/>
        <v>0.19867530327272728</v>
      </c>
    </row>
    <row r="76" spans="1:10" ht="15" customHeight="1" x14ac:dyDescent="0.25">
      <c r="A76" s="1">
        <v>7</v>
      </c>
      <c r="B76" s="124" t="s">
        <v>75</v>
      </c>
      <c r="C76" s="124"/>
      <c r="D76" s="124"/>
      <c r="E76" s="124"/>
      <c r="F76" s="124"/>
      <c r="G76" s="124"/>
      <c r="H76" s="27">
        <v>1.85E-4</v>
      </c>
      <c r="I76" s="28">
        <f t="shared" si="3"/>
        <v>8.3155952727272719E-2</v>
      </c>
    </row>
    <row r="77" spans="1:10" ht="15" customHeight="1" x14ac:dyDescent="0.25">
      <c r="A77" s="1">
        <v>8</v>
      </c>
      <c r="B77" s="124" t="s">
        <v>76</v>
      </c>
      <c r="C77" s="124"/>
      <c r="D77" s="124"/>
      <c r="E77" s="124"/>
      <c r="F77" s="124"/>
      <c r="G77" s="124"/>
      <c r="H77" s="27">
        <v>9.0789999999999996E-2</v>
      </c>
      <c r="I77" s="28">
        <f t="shared" si="3"/>
        <v>40.809345665454543</v>
      </c>
    </row>
    <row r="78" spans="1:10" s="32" customFormat="1" ht="15" customHeight="1" x14ac:dyDescent="0.25">
      <c r="A78" s="135" t="s">
        <v>77</v>
      </c>
      <c r="B78" s="135"/>
      <c r="C78" s="135"/>
      <c r="D78" s="135"/>
      <c r="E78" s="135"/>
      <c r="F78" s="135"/>
      <c r="G78" s="135"/>
      <c r="H78" s="29">
        <f>SUM(H70:H77)</f>
        <v>0.25494299999999998</v>
      </c>
      <c r="I78" s="30">
        <f>SUM(I70:I77)</f>
        <v>114.59474624945453</v>
      </c>
      <c r="J78" s="31"/>
    </row>
    <row r="79" spans="1:10" ht="11.25" customHeight="1" x14ac:dyDescent="0.25">
      <c r="A79" s="33" t="s">
        <v>78</v>
      </c>
      <c r="B79" s="139" t="s">
        <v>79</v>
      </c>
      <c r="C79" s="139"/>
      <c r="D79" s="139"/>
      <c r="E79" s="139"/>
      <c r="F79" s="139"/>
      <c r="G79" s="139"/>
      <c r="H79" s="139"/>
      <c r="I79" s="139"/>
    </row>
    <row r="80" spans="1:10" ht="15" customHeight="1" x14ac:dyDescent="0.25">
      <c r="A80" s="33" t="s">
        <v>80</v>
      </c>
      <c r="B80" s="140" t="s">
        <v>81</v>
      </c>
      <c r="C80" s="140"/>
      <c r="D80" s="140"/>
      <c r="E80" s="140"/>
      <c r="F80" s="140"/>
      <c r="G80" s="140"/>
      <c r="H80" s="140"/>
      <c r="I80" s="140"/>
    </row>
    <row r="81" spans="1:11" ht="33.75" customHeight="1" x14ac:dyDescent="0.25">
      <c r="A81" s="26" t="s">
        <v>82</v>
      </c>
      <c r="B81" s="134" t="s">
        <v>83</v>
      </c>
      <c r="C81" s="134"/>
      <c r="D81" s="134"/>
      <c r="E81" s="134"/>
      <c r="F81" s="134"/>
      <c r="G81" s="134"/>
      <c r="H81" s="26" t="s">
        <v>43</v>
      </c>
      <c r="I81" s="26" t="s">
        <v>44</v>
      </c>
    </row>
    <row r="82" spans="1:11" ht="15" customHeight="1" x14ac:dyDescent="0.25">
      <c r="A82" s="1">
        <v>1</v>
      </c>
      <c r="B82" s="124" t="s">
        <v>84</v>
      </c>
      <c r="C82" s="124"/>
      <c r="D82" s="124"/>
      <c r="E82" s="124"/>
      <c r="F82" s="124"/>
      <c r="G82" s="124"/>
      <c r="H82" s="27">
        <v>4.8321000000000003E-2</v>
      </c>
      <c r="I82" s="28">
        <f>$I$46*H82</f>
        <v>21.719885360727275</v>
      </c>
    </row>
    <row r="83" spans="1:11" ht="15" customHeight="1" x14ac:dyDescent="0.25">
      <c r="A83" s="1">
        <v>2</v>
      </c>
      <c r="B83" s="124" t="s">
        <v>85</v>
      </c>
      <c r="C83" s="124"/>
      <c r="D83" s="124"/>
      <c r="E83" s="124"/>
      <c r="F83" s="124"/>
      <c r="G83" s="124"/>
      <c r="H83" s="27">
        <v>3.5109999999999998E-3</v>
      </c>
      <c r="I83" s="28">
        <f>$I$46*H83</f>
        <v>1.5781651352727271</v>
      </c>
    </row>
    <row r="84" spans="1:11" ht="15" customHeight="1" x14ac:dyDescent="0.25">
      <c r="A84" s="1">
        <v>3</v>
      </c>
      <c r="B84" s="124" t="s">
        <v>86</v>
      </c>
      <c r="C84" s="124"/>
      <c r="D84" s="124"/>
      <c r="E84" s="124"/>
      <c r="F84" s="124"/>
      <c r="G84" s="124"/>
      <c r="H84" s="27">
        <v>1.9328000000000001E-2</v>
      </c>
      <c r="I84" s="28">
        <f>$I$46*H84</f>
        <v>8.6877743476363634</v>
      </c>
    </row>
    <row r="85" spans="1:11" s="32" customFormat="1" ht="15" customHeight="1" x14ac:dyDescent="0.25">
      <c r="A85" s="135" t="s">
        <v>87</v>
      </c>
      <c r="B85" s="135"/>
      <c r="C85" s="135"/>
      <c r="D85" s="135"/>
      <c r="E85" s="135"/>
      <c r="F85" s="135"/>
      <c r="G85" s="135"/>
      <c r="H85" s="29">
        <f>SUM(H82:H84)</f>
        <v>7.1160000000000001E-2</v>
      </c>
      <c r="I85" s="30">
        <f>SUM(I82:I84)</f>
        <v>31.985824843636365</v>
      </c>
      <c r="J85" s="31"/>
    </row>
    <row r="86" spans="1:11" ht="4.5" customHeight="1" x14ac:dyDescent="0.25"/>
    <row r="87" spans="1:11" ht="33.75" customHeight="1" x14ac:dyDescent="0.25">
      <c r="A87" s="26" t="s">
        <v>88</v>
      </c>
      <c r="B87" s="134" t="s">
        <v>89</v>
      </c>
      <c r="C87" s="134"/>
      <c r="D87" s="134"/>
      <c r="E87" s="134"/>
      <c r="F87" s="134"/>
      <c r="G87" s="134"/>
      <c r="H87" s="26" t="s">
        <v>43</v>
      </c>
      <c r="I87" s="26" t="s">
        <v>44</v>
      </c>
    </row>
    <row r="88" spans="1:11" ht="15" customHeight="1" x14ac:dyDescent="0.25">
      <c r="A88" s="1">
        <v>1</v>
      </c>
      <c r="B88" s="124" t="s">
        <v>90</v>
      </c>
      <c r="C88" s="124"/>
      <c r="D88" s="124"/>
      <c r="E88" s="124"/>
      <c r="F88" s="124"/>
      <c r="G88" s="124"/>
      <c r="H88" s="27">
        <f>(H66*H78)</f>
        <v>9.3819024000000015E-2</v>
      </c>
      <c r="I88" s="28">
        <f>$I$46*H88</f>
        <v>42.170866619799277</v>
      </c>
    </row>
    <row r="89" spans="1:11" s="32" customFormat="1" ht="15" customHeight="1" x14ac:dyDescent="0.25">
      <c r="A89" s="135" t="s">
        <v>91</v>
      </c>
      <c r="B89" s="135"/>
      <c r="C89" s="135"/>
      <c r="D89" s="135"/>
      <c r="E89" s="135"/>
      <c r="F89" s="135"/>
      <c r="G89" s="135"/>
      <c r="H89" s="29">
        <f>SUM(H88)</f>
        <v>9.3819024000000015E-2</v>
      </c>
      <c r="I89" s="30">
        <f>I88</f>
        <v>42.170866619799277</v>
      </c>
      <c r="J89" s="31"/>
      <c r="K89" s="34"/>
    </row>
    <row r="90" spans="1:11" ht="4.5" customHeight="1" x14ac:dyDescent="0.25">
      <c r="J90" s="35"/>
    </row>
    <row r="91" spans="1:11" s="32" customFormat="1" ht="12" customHeight="1" x14ac:dyDescent="0.25">
      <c r="A91" s="141" t="s">
        <v>92</v>
      </c>
      <c r="B91" s="141"/>
      <c r="C91" s="141"/>
      <c r="D91" s="141"/>
      <c r="E91" s="141"/>
      <c r="F91" s="141"/>
      <c r="G91" s="141"/>
      <c r="H91" s="36">
        <f>H66+H78+H85+H89</f>
        <v>0.787922024</v>
      </c>
      <c r="I91" s="37">
        <f>I66+I78+I85+I89</f>
        <v>354.1643598947083</v>
      </c>
      <c r="J91" s="31"/>
    </row>
    <row r="92" spans="1:11" ht="4.5" customHeight="1" x14ac:dyDescent="0.25"/>
    <row r="93" spans="1:11" ht="33.75" customHeight="1" x14ac:dyDescent="0.25">
      <c r="A93" s="26" t="s">
        <v>93</v>
      </c>
      <c r="B93" s="134" t="s">
        <v>94</v>
      </c>
      <c r="C93" s="134"/>
      <c r="D93" s="134"/>
      <c r="E93" s="134"/>
      <c r="F93" s="134"/>
      <c r="G93" s="134"/>
      <c r="H93" s="26" t="s">
        <v>43</v>
      </c>
      <c r="I93" s="26" t="s">
        <v>44</v>
      </c>
    </row>
    <row r="94" spans="1:11" ht="15" customHeight="1" x14ac:dyDescent="0.25">
      <c r="A94" s="1">
        <v>1</v>
      </c>
      <c r="B94" s="124" t="s">
        <v>95</v>
      </c>
      <c r="C94" s="124"/>
      <c r="D94" s="124"/>
      <c r="E94" s="124"/>
      <c r="F94" s="124"/>
      <c r="G94" s="124"/>
      <c r="H94" s="27">
        <f t="shared" ref="H94:H101" si="4">I94/$I$46</f>
        <v>0.19570108292034152</v>
      </c>
      <c r="I94" s="28">
        <f>I114</f>
        <v>87.965999999999994</v>
      </c>
    </row>
    <row r="95" spans="1:11" ht="15" customHeight="1" x14ac:dyDescent="0.25">
      <c r="A95" s="1">
        <f>A94+1</f>
        <v>2</v>
      </c>
      <c r="B95" s="124" t="s">
        <v>26</v>
      </c>
      <c r="C95" s="124"/>
      <c r="D95" s="124"/>
      <c r="E95" s="124"/>
      <c r="F95" s="124"/>
      <c r="G95" s="124"/>
      <c r="H95" s="27">
        <f t="shared" si="4"/>
        <v>0</v>
      </c>
      <c r="I95" s="28">
        <f>I110</f>
        <v>0</v>
      </c>
    </row>
    <row r="96" spans="1:11" ht="15" customHeight="1" x14ac:dyDescent="0.25">
      <c r="A96" s="1">
        <f>A95+1</f>
        <v>3</v>
      </c>
      <c r="B96" s="124" t="s">
        <v>96</v>
      </c>
      <c r="C96" s="124"/>
      <c r="D96" s="124"/>
      <c r="E96" s="124"/>
      <c r="F96" s="124"/>
      <c r="G96" s="124"/>
      <c r="H96" s="27">
        <f t="shared" si="4"/>
        <v>0</v>
      </c>
      <c r="I96" s="28">
        <v>0</v>
      </c>
    </row>
    <row r="97" spans="1:10" ht="15" customHeight="1" x14ac:dyDescent="0.25">
      <c r="A97" s="1">
        <f>A96+1</f>
        <v>4</v>
      </c>
      <c r="B97" s="124" t="s">
        <v>97</v>
      </c>
      <c r="C97" s="124"/>
      <c r="D97" s="124"/>
      <c r="E97" s="124"/>
      <c r="F97" s="124"/>
      <c r="G97" s="124"/>
      <c r="H97" s="27">
        <f t="shared" si="4"/>
        <v>6.3930161103209926E-2</v>
      </c>
      <c r="I97" s="28">
        <f>I106</f>
        <v>28.736072727272727</v>
      </c>
    </row>
    <row r="98" spans="1:10" ht="15" customHeight="1" x14ac:dyDescent="0.25">
      <c r="A98" s="1">
        <f>A97+1</f>
        <v>5</v>
      </c>
      <c r="B98" s="124" t="s">
        <v>98</v>
      </c>
      <c r="C98" s="124"/>
      <c r="D98" s="124"/>
      <c r="E98" s="124"/>
      <c r="F98" s="124"/>
      <c r="G98" s="124"/>
      <c r="H98" s="27">
        <f t="shared" si="4"/>
        <v>0</v>
      </c>
      <c r="I98" s="28">
        <f>IF(I28="Não aplicável",0,((I10/H10)*1.5*I28))</f>
        <v>0</v>
      </c>
    </row>
    <row r="99" spans="1:10" ht="15" customHeight="1" x14ac:dyDescent="0.25">
      <c r="A99" s="1">
        <v>6</v>
      </c>
      <c r="B99" s="124" t="s">
        <v>99</v>
      </c>
      <c r="C99" s="124"/>
      <c r="D99" s="124"/>
      <c r="E99" s="124"/>
      <c r="F99" s="124"/>
      <c r="G99" s="124"/>
      <c r="H99" s="27">
        <f t="shared" si="4"/>
        <v>0.1779788399339213</v>
      </c>
      <c r="I99" s="28">
        <f>IF(I21="Não aplicável",0,I21)</f>
        <v>80</v>
      </c>
    </row>
    <row r="100" spans="1:10" ht="15" customHeight="1" x14ac:dyDescent="0.25">
      <c r="A100" s="1">
        <v>7</v>
      </c>
      <c r="B100" s="124" t="s">
        <v>29</v>
      </c>
      <c r="C100" s="124"/>
      <c r="D100" s="124"/>
      <c r="E100" s="124"/>
      <c r="F100" s="124"/>
      <c r="G100" s="124"/>
      <c r="H100" s="27">
        <f t="shared" si="4"/>
        <v>5.6775249938920899E-2</v>
      </c>
      <c r="I100" s="28">
        <f>IF(I22="Não aplicável",0,I22)</f>
        <v>25.52</v>
      </c>
    </row>
    <row r="101" spans="1:10" ht="15" customHeight="1" x14ac:dyDescent="0.25">
      <c r="A101" s="1">
        <v>8</v>
      </c>
      <c r="B101" s="124" t="s">
        <v>100</v>
      </c>
      <c r="C101" s="124"/>
      <c r="D101" s="124"/>
      <c r="E101" s="124"/>
      <c r="F101" s="124"/>
      <c r="G101" s="124"/>
      <c r="H101" s="27">
        <f t="shared" si="4"/>
        <v>0</v>
      </c>
      <c r="I101" s="28">
        <f>IF(I23="Não aplicável",0,I23)</f>
        <v>0</v>
      </c>
    </row>
    <row r="102" spans="1:10" ht="15" customHeight="1" x14ac:dyDescent="0.25">
      <c r="A102" s="135" t="s">
        <v>101</v>
      </c>
      <c r="B102" s="135"/>
      <c r="C102" s="135"/>
      <c r="D102" s="135"/>
      <c r="E102" s="135"/>
      <c r="F102" s="135"/>
      <c r="G102" s="135"/>
      <c r="H102" s="29">
        <f>SUM(H94:H101)</f>
        <v>0.49438533389639361</v>
      </c>
      <c r="I102" s="30">
        <f>SUM(I94:I101)</f>
        <v>222.22207272727272</v>
      </c>
      <c r="J102" s="38"/>
    </row>
    <row r="103" spans="1:10" ht="18" customHeight="1" x14ac:dyDescent="0.25">
      <c r="A103" s="33" t="s">
        <v>102</v>
      </c>
      <c r="B103" s="137" t="s">
        <v>103</v>
      </c>
      <c r="C103" s="137"/>
      <c r="D103" s="137"/>
      <c r="E103" s="137"/>
      <c r="F103" s="137"/>
      <c r="G103" s="137"/>
      <c r="H103" s="39"/>
      <c r="I103" s="40"/>
    </row>
    <row r="104" spans="1:10" ht="15" customHeight="1" x14ac:dyDescent="0.25">
      <c r="A104" s="142" t="s">
        <v>104</v>
      </c>
      <c r="B104" s="142"/>
      <c r="C104" s="142"/>
      <c r="D104" s="142"/>
      <c r="E104" s="142"/>
      <c r="F104" s="142"/>
      <c r="G104" s="142"/>
      <c r="H104" s="142"/>
      <c r="I104" s="142"/>
    </row>
    <row r="105" spans="1:10" ht="24" customHeight="1" x14ac:dyDescent="0.25">
      <c r="A105" s="130" t="s">
        <v>105</v>
      </c>
      <c r="B105" s="130"/>
      <c r="C105" s="1" t="s">
        <v>106</v>
      </c>
      <c r="D105" s="1" t="s">
        <v>107</v>
      </c>
      <c r="E105" s="1" t="s">
        <v>108</v>
      </c>
      <c r="F105" s="1" t="s">
        <v>109</v>
      </c>
      <c r="G105" s="1" t="s">
        <v>110</v>
      </c>
      <c r="H105" s="27" t="s">
        <v>111</v>
      </c>
      <c r="I105" s="28" t="s">
        <v>112</v>
      </c>
    </row>
    <row r="106" spans="1:10" ht="15" customHeight="1" x14ac:dyDescent="0.25">
      <c r="A106" s="143">
        <f>IF(I12="Não aplicável",0,I12)</f>
        <v>6</v>
      </c>
      <c r="B106" s="143"/>
      <c r="C106" s="41">
        <f>IF(I13="Não aplicável",0,I13)</f>
        <v>4</v>
      </c>
      <c r="D106" s="1">
        <v>2</v>
      </c>
      <c r="E106" s="42">
        <f>A106*C106*D106</f>
        <v>48</v>
      </c>
      <c r="F106" s="42">
        <f>I38</f>
        <v>321.06545454545454</v>
      </c>
      <c r="G106" s="43">
        <f>IF(I14="Não aplicável",0,I14)</f>
        <v>0.06</v>
      </c>
      <c r="H106" s="42">
        <f>F106*G106</f>
        <v>19.263927272727273</v>
      </c>
      <c r="I106" s="28">
        <f>IF((E106-H106)&gt;0,E106-H106,0)</f>
        <v>28.736072727272727</v>
      </c>
    </row>
    <row r="107" spans="1:10" ht="3.75" customHeight="1" x14ac:dyDescent="0.25">
      <c r="A107" s="44"/>
      <c r="E107" s="38"/>
      <c r="F107" s="38"/>
      <c r="G107" s="45"/>
      <c r="H107" s="38"/>
      <c r="I107" s="46"/>
    </row>
    <row r="108" spans="1:10" ht="15" customHeight="1" x14ac:dyDescent="0.25">
      <c r="A108" s="142" t="s">
        <v>113</v>
      </c>
      <c r="B108" s="142"/>
      <c r="C108" s="142"/>
      <c r="D108" s="142"/>
      <c r="E108" s="142"/>
      <c r="F108" s="142"/>
      <c r="G108" s="142"/>
      <c r="H108" s="142"/>
      <c r="I108" s="142"/>
    </row>
    <row r="109" spans="1:10" ht="23.25" customHeight="1" x14ac:dyDescent="0.25">
      <c r="A109" s="130" t="s">
        <v>105</v>
      </c>
      <c r="B109" s="130"/>
      <c r="C109" s="1" t="s">
        <v>114</v>
      </c>
      <c r="D109" s="1" t="s">
        <v>107</v>
      </c>
      <c r="E109" s="1" t="s">
        <v>108</v>
      </c>
      <c r="F109" s="1" t="s">
        <v>109</v>
      </c>
      <c r="G109" s="1" t="s">
        <v>110</v>
      </c>
      <c r="H109" s="27" t="s">
        <v>111</v>
      </c>
      <c r="I109" s="28" t="s">
        <v>112</v>
      </c>
    </row>
    <row r="110" spans="1:10" ht="15" customHeight="1" x14ac:dyDescent="0.25">
      <c r="A110" s="144">
        <f>IF(I18="Não aplicável",0,I18)</f>
        <v>0</v>
      </c>
      <c r="B110" s="144"/>
      <c r="C110" s="47">
        <f>IF(I19="Não aplicável",0,I19)</f>
        <v>0</v>
      </c>
      <c r="D110" s="1">
        <v>1</v>
      </c>
      <c r="E110" s="42">
        <f>A110*C110*D110</f>
        <v>0</v>
      </c>
      <c r="F110" s="42">
        <f>E110</f>
        <v>0</v>
      </c>
      <c r="G110" s="48">
        <f>IF(I20="Não aplicável",0,I20)</f>
        <v>0</v>
      </c>
      <c r="H110" s="42">
        <f>F110*G110</f>
        <v>0</v>
      </c>
      <c r="I110" s="28">
        <f>E110-H110</f>
        <v>0</v>
      </c>
    </row>
    <row r="111" spans="1:10" ht="4.5" customHeight="1" x14ac:dyDescent="0.25">
      <c r="A111" s="49"/>
      <c r="B111" s="49"/>
      <c r="C111" s="49"/>
      <c r="D111" s="49"/>
      <c r="E111" s="31"/>
      <c r="F111" s="31"/>
      <c r="G111" s="50"/>
      <c r="H111" s="31"/>
      <c r="I111" s="51"/>
    </row>
    <row r="112" spans="1:10" ht="15" customHeight="1" x14ac:dyDescent="0.25">
      <c r="A112" s="145" t="s">
        <v>115</v>
      </c>
      <c r="B112" s="145"/>
      <c r="C112" s="145"/>
      <c r="D112" s="145"/>
      <c r="E112" s="145"/>
      <c r="F112" s="146" t="str">
        <f>A15</f>
        <v xml:space="preserve">Auxílio Alimentação </v>
      </c>
      <c r="G112" s="146"/>
      <c r="H112" s="146"/>
      <c r="I112" s="146"/>
    </row>
    <row r="113" spans="1:12" ht="23.25" customHeight="1" x14ac:dyDescent="0.25">
      <c r="A113" s="131" t="s">
        <v>105</v>
      </c>
      <c r="B113" s="131"/>
      <c r="C113" s="19" t="s">
        <v>114</v>
      </c>
      <c r="D113" s="19" t="s">
        <v>107</v>
      </c>
      <c r="E113" s="19" t="s">
        <v>108</v>
      </c>
      <c r="F113" s="19" t="s">
        <v>109</v>
      </c>
      <c r="G113" s="19" t="s">
        <v>110</v>
      </c>
      <c r="H113" s="52" t="str">
        <f>H105</f>
        <v>Valor desconto</v>
      </c>
      <c r="I113" s="53" t="s">
        <v>112</v>
      </c>
    </row>
    <row r="114" spans="1:12" ht="15" customHeight="1" x14ac:dyDescent="0.25">
      <c r="A114" s="144">
        <f>IF(I15="Não aplicável",0,I15)</f>
        <v>27.15</v>
      </c>
      <c r="B114" s="144"/>
      <c r="C114" s="47">
        <f>IF(I16="Não aplicável",0,I16)</f>
        <v>4</v>
      </c>
      <c r="D114" s="1">
        <v>1</v>
      </c>
      <c r="E114" s="42">
        <f>A114*C114*D114</f>
        <v>108.6</v>
      </c>
      <c r="F114" s="42">
        <f>E114</f>
        <v>108.6</v>
      </c>
      <c r="G114" s="48">
        <f>IF(I17="Não aplicável",0,I17)</f>
        <v>0.19</v>
      </c>
      <c r="H114" s="42">
        <f>F114*G114</f>
        <v>20.634</v>
      </c>
      <c r="I114" s="28">
        <f>E114-H114</f>
        <v>87.965999999999994</v>
      </c>
    </row>
    <row r="115" spans="1:12" ht="4.5" customHeight="1" x14ac:dyDescent="0.25"/>
    <row r="116" spans="1:12" ht="12" customHeight="1" x14ac:dyDescent="0.25">
      <c r="A116" s="147" t="s">
        <v>116</v>
      </c>
      <c r="B116" s="147"/>
      <c r="C116" s="147"/>
      <c r="D116" s="147"/>
      <c r="E116" s="147"/>
      <c r="F116" s="147"/>
      <c r="G116" s="147"/>
      <c r="H116" s="54">
        <f>H46+H91+H102</f>
        <v>2.2823073578963937</v>
      </c>
      <c r="I116" s="55">
        <f>I46+I91+I102</f>
        <v>1025.8780689856173</v>
      </c>
      <c r="J116" s="38"/>
      <c r="L116" s="38"/>
    </row>
    <row r="117" spans="1:12" s="60" customFormat="1" ht="4.5" customHeight="1" x14ac:dyDescent="0.25">
      <c r="A117" s="56"/>
      <c r="B117" s="56"/>
      <c r="C117" s="56"/>
      <c r="D117" s="56"/>
      <c r="E117" s="56"/>
      <c r="F117" s="56"/>
      <c r="G117" s="56"/>
      <c r="H117" s="57"/>
      <c r="I117" s="58"/>
      <c r="J117" s="59"/>
      <c r="L117" s="59"/>
    </row>
    <row r="118" spans="1:12" ht="11.25" customHeight="1" x14ac:dyDescent="0.25">
      <c r="A118" s="133" t="s">
        <v>117</v>
      </c>
      <c r="B118" s="133"/>
      <c r="C118" s="133"/>
      <c r="D118" s="133"/>
      <c r="E118" s="133"/>
      <c r="F118" s="133"/>
      <c r="G118" s="133"/>
      <c r="H118" s="133"/>
      <c r="I118" s="133"/>
    </row>
    <row r="119" spans="1:12" ht="33.75" customHeight="1" x14ac:dyDescent="0.25">
      <c r="A119" s="26" t="s">
        <v>41</v>
      </c>
      <c r="B119" s="134" t="s">
        <v>118</v>
      </c>
      <c r="C119" s="134"/>
      <c r="D119" s="134"/>
      <c r="E119" s="134"/>
      <c r="F119" s="134"/>
      <c r="G119" s="134"/>
      <c r="H119" s="26" t="s">
        <v>43</v>
      </c>
      <c r="I119" s="26" t="s">
        <v>44</v>
      </c>
    </row>
    <row r="120" spans="1:12" ht="15" customHeight="1" x14ac:dyDescent="0.25">
      <c r="A120" s="1">
        <v>1</v>
      </c>
      <c r="B120" s="124" t="s">
        <v>119</v>
      </c>
      <c r="C120" s="124"/>
      <c r="D120" s="124"/>
      <c r="E120" s="124"/>
      <c r="F120" s="124"/>
      <c r="G120" s="124"/>
      <c r="H120" s="27">
        <f t="shared" ref="H120:H126" si="5">I120/$I$132</f>
        <v>0</v>
      </c>
      <c r="I120" s="28">
        <v>0</v>
      </c>
    </row>
    <row r="121" spans="1:12" ht="15" customHeight="1" x14ac:dyDescent="0.25">
      <c r="A121" s="1">
        <v>2</v>
      </c>
      <c r="B121" s="120" t="s">
        <v>120</v>
      </c>
      <c r="C121" s="120"/>
      <c r="D121" s="120"/>
      <c r="E121" s="120"/>
      <c r="F121" s="120"/>
      <c r="G121" s="120"/>
      <c r="H121" s="27">
        <f t="shared" si="5"/>
        <v>0</v>
      </c>
      <c r="I121" s="28">
        <f>IF(F130=10%,G130,0)</f>
        <v>0</v>
      </c>
    </row>
    <row r="122" spans="1:12" ht="15" customHeight="1" x14ac:dyDescent="0.25">
      <c r="A122" s="1">
        <v>3</v>
      </c>
      <c r="B122" s="124" t="s">
        <v>121</v>
      </c>
      <c r="C122" s="124"/>
      <c r="D122" s="124"/>
      <c r="E122" s="124"/>
      <c r="F122" s="124"/>
      <c r="G122" s="124"/>
      <c r="H122" s="27">
        <f t="shared" si="5"/>
        <v>0</v>
      </c>
      <c r="I122" s="28">
        <v>0</v>
      </c>
    </row>
    <row r="123" spans="1:12" ht="15" customHeight="1" x14ac:dyDescent="0.25">
      <c r="A123" s="1">
        <v>4</v>
      </c>
      <c r="B123" s="124" t="s">
        <v>122</v>
      </c>
      <c r="C123" s="124"/>
      <c r="D123" s="124"/>
      <c r="E123" s="124"/>
      <c r="F123" s="124"/>
      <c r="G123" s="124"/>
      <c r="H123" s="27">
        <f t="shared" si="5"/>
        <v>0</v>
      </c>
      <c r="I123" s="28">
        <v>0</v>
      </c>
    </row>
    <row r="124" spans="1:12" ht="15" customHeight="1" x14ac:dyDescent="0.25">
      <c r="A124" s="1">
        <v>5</v>
      </c>
      <c r="B124" s="124" t="s">
        <v>123</v>
      </c>
      <c r="C124" s="124"/>
      <c r="D124" s="124"/>
      <c r="E124" s="124"/>
      <c r="F124" s="124"/>
      <c r="G124" s="124"/>
      <c r="H124" s="27">
        <f t="shared" si="5"/>
        <v>0</v>
      </c>
      <c r="I124" s="28">
        <v>0</v>
      </c>
    </row>
    <row r="125" spans="1:12" ht="15" customHeight="1" x14ac:dyDescent="0.25">
      <c r="A125" s="1">
        <v>6</v>
      </c>
      <c r="B125" s="124" t="s">
        <v>124</v>
      </c>
      <c r="C125" s="124"/>
      <c r="D125" s="124"/>
      <c r="E125" s="124"/>
      <c r="F125" s="124"/>
      <c r="G125" s="124"/>
      <c r="H125" s="27">
        <f t="shared" si="5"/>
        <v>0</v>
      </c>
      <c r="I125" s="28">
        <v>0</v>
      </c>
    </row>
    <row r="126" spans="1:12" ht="15" customHeight="1" x14ac:dyDescent="0.25">
      <c r="A126" s="1">
        <v>7</v>
      </c>
      <c r="B126" s="124" t="s">
        <v>125</v>
      </c>
      <c r="C126" s="124"/>
      <c r="D126" s="124"/>
      <c r="E126" s="124"/>
      <c r="F126" s="124"/>
      <c r="G126" s="124"/>
      <c r="H126" s="27">
        <f t="shared" si="5"/>
        <v>0</v>
      </c>
      <c r="I126" s="28">
        <v>0</v>
      </c>
    </row>
    <row r="127" spans="1:12" ht="15" customHeight="1" x14ac:dyDescent="0.25">
      <c r="A127" s="135" t="s">
        <v>126</v>
      </c>
      <c r="B127" s="135"/>
      <c r="C127" s="135"/>
      <c r="D127" s="135"/>
      <c r="E127" s="135"/>
      <c r="F127" s="135"/>
      <c r="G127" s="135"/>
      <c r="H127" s="29">
        <f>H120+H121+H122+H123+H124+H126</f>
        <v>0</v>
      </c>
      <c r="I127" s="61">
        <f>SUM(I120:I126)</f>
        <v>0</v>
      </c>
      <c r="J127" s="38"/>
    </row>
    <row r="128" spans="1:12" ht="46.5" customHeight="1" x14ac:dyDescent="0.25">
      <c r="B128" s="139" t="s">
        <v>127</v>
      </c>
      <c r="C128" s="139"/>
      <c r="D128" s="139"/>
      <c r="E128" s="139"/>
      <c r="F128" s="139"/>
      <c r="G128" s="139"/>
      <c r="H128" s="139"/>
      <c r="I128" s="139"/>
    </row>
    <row r="129" spans="1:12" ht="5.25" customHeight="1" x14ac:dyDescent="0.25"/>
    <row r="130" spans="1:12" ht="48.75" customHeight="1" x14ac:dyDescent="0.25">
      <c r="A130" s="148" t="s">
        <v>128</v>
      </c>
      <c r="B130" s="148"/>
      <c r="C130" s="148"/>
      <c r="D130" s="148"/>
      <c r="E130" s="148"/>
      <c r="F130" s="62">
        <f>I29</f>
        <v>0.2</v>
      </c>
      <c r="G130" s="63">
        <f>I132*F130</f>
        <v>199.42839925166894</v>
      </c>
      <c r="H130" s="64" t="s">
        <v>129</v>
      </c>
      <c r="I130" s="65">
        <f>I97</f>
        <v>28.736072727272727</v>
      </c>
    </row>
    <row r="131" spans="1:12" s="68" customFormat="1" ht="16.5" customHeight="1" x14ac:dyDescent="0.25">
      <c r="A131" s="149" t="s">
        <v>130</v>
      </c>
      <c r="B131" s="149"/>
      <c r="C131" s="64" t="s">
        <v>131</v>
      </c>
      <c r="D131" s="64" t="s">
        <v>132</v>
      </c>
      <c r="E131" s="64" t="s">
        <v>133</v>
      </c>
      <c r="F131" s="64" t="s">
        <v>134</v>
      </c>
      <c r="G131" s="64" t="s">
        <v>135</v>
      </c>
      <c r="H131" s="64" t="s">
        <v>136</v>
      </c>
      <c r="I131" s="66" t="s">
        <v>137</v>
      </c>
      <c r="J131" s="67"/>
    </row>
    <row r="132" spans="1:12" ht="16.5" customHeight="1" x14ac:dyDescent="0.25">
      <c r="A132" s="150">
        <f>I46</f>
        <v>449.49163636363636</v>
      </c>
      <c r="B132" s="150"/>
      <c r="C132" s="69">
        <f>I66</f>
        <v>165.41292218181817</v>
      </c>
      <c r="D132" s="69">
        <f>I78</f>
        <v>114.59474624945453</v>
      </c>
      <c r="E132" s="69">
        <f>I85</f>
        <v>31.985824843636365</v>
      </c>
      <c r="F132" s="69">
        <f>I89</f>
        <v>42.170866619799277</v>
      </c>
      <c r="G132" s="69">
        <f>I102</f>
        <v>222.22207272727272</v>
      </c>
      <c r="H132" s="69">
        <f>A132+C132+D132+E132+F132+G132</f>
        <v>1025.8780689856173</v>
      </c>
      <c r="I132" s="69">
        <f>H132-I130</f>
        <v>997.14199625834465</v>
      </c>
      <c r="J132" s="38"/>
    </row>
    <row r="133" spans="1:12" ht="4.5" customHeight="1" x14ac:dyDescent="0.25">
      <c r="A133" s="33"/>
      <c r="B133" s="151"/>
      <c r="C133" s="151"/>
      <c r="D133" s="151"/>
      <c r="E133" s="151"/>
      <c r="F133" s="151"/>
      <c r="G133" s="151"/>
      <c r="H133" s="151"/>
      <c r="I133" s="151"/>
    </row>
    <row r="134" spans="1:12" ht="33.75" customHeight="1" x14ac:dyDescent="0.25">
      <c r="A134" s="26" t="s">
        <v>54</v>
      </c>
      <c r="B134" s="134" t="s">
        <v>138</v>
      </c>
      <c r="C134" s="134"/>
      <c r="D134" s="134"/>
      <c r="E134" s="134"/>
      <c r="F134" s="134"/>
      <c r="G134" s="134"/>
      <c r="H134" s="26" t="s">
        <v>43</v>
      </c>
      <c r="I134" s="26" t="s">
        <v>44</v>
      </c>
    </row>
    <row r="135" spans="1:12" ht="15" customHeight="1" x14ac:dyDescent="0.25">
      <c r="A135" s="1">
        <v>1</v>
      </c>
      <c r="B135" s="124" t="s">
        <v>139</v>
      </c>
      <c r="C135" s="124"/>
      <c r="D135" s="124"/>
      <c r="E135" s="124"/>
      <c r="F135" s="124"/>
      <c r="G135" s="124"/>
      <c r="H135" s="27">
        <f>I135/$I$145</f>
        <v>0</v>
      </c>
      <c r="I135" s="28">
        <v>0</v>
      </c>
    </row>
    <row r="136" spans="1:12" ht="15" customHeight="1" x14ac:dyDescent="0.25">
      <c r="A136" s="1">
        <v>2</v>
      </c>
      <c r="B136" s="124" t="s">
        <v>140</v>
      </c>
      <c r="C136" s="124"/>
      <c r="D136" s="124"/>
      <c r="E136" s="124"/>
      <c r="F136" s="124"/>
      <c r="G136" s="124"/>
      <c r="H136" s="27">
        <f>I136/$I$145</f>
        <v>0</v>
      </c>
      <c r="I136" s="28">
        <v>0</v>
      </c>
    </row>
    <row r="137" spans="1:12" ht="35.25" customHeight="1" x14ac:dyDescent="0.25">
      <c r="A137" s="135" t="s">
        <v>141</v>
      </c>
      <c r="B137" s="135"/>
      <c r="C137" s="135"/>
      <c r="D137" s="135"/>
      <c r="E137" s="135"/>
      <c r="F137" s="135"/>
      <c r="G137" s="135"/>
      <c r="H137" s="29">
        <f>H135+H136</f>
        <v>0</v>
      </c>
      <c r="I137" s="30">
        <f>SUM(I135:I136)</f>
        <v>0</v>
      </c>
    </row>
    <row r="138" spans="1:12" ht="4.5" customHeight="1" x14ac:dyDescent="0.25"/>
    <row r="139" spans="1:12" ht="33.75" customHeight="1" x14ac:dyDescent="0.25">
      <c r="A139" s="26" t="s">
        <v>67</v>
      </c>
      <c r="B139" s="134" t="s">
        <v>142</v>
      </c>
      <c r="C139" s="134"/>
      <c r="D139" s="134"/>
      <c r="E139" s="134"/>
      <c r="F139" s="134"/>
      <c r="G139" s="134"/>
      <c r="H139" s="26" t="s">
        <v>43</v>
      </c>
      <c r="I139" s="26" t="s">
        <v>44</v>
      </c>
    </row>
    <row r="140" spans="1:12" ht="15" customHeight="1" x14ac:dyDescent="0.25">
      <c r="A140" s="1">
        <v>1</v>
      </c>
      <c r="B140" s="124" t="s">
        <v>142</v>
      </c>
      <c r="C140" s="124"/>
      <c r="D140" s="124"/>
      <c r="E140" s="124"/>
      <c r="F140" s="124"/>
      <c r="G140" s="124"/>
      <c r="H140" s="27">
        <f>I140/I145</f>
        <v>0</v>
      </c>
      <c r="I140" s="28">
        <v>0</v>
      </c>
    </row>
    <row r="141" spans="1:12" ht="36" customHeight="1" x14ac:dyDescent="0.25">
      <c r="A141" s="135" t="s">
        <v>143</v>
      </c>
      <c r="B141" s="135"/>
      <c r="C141" s="135"/>
      <c r="D141" s="135"/>
      <c r="E141" s="135"/>
      <c r="F141" s="135"/>
      <c r="G141" s="135"/>
      <c r="H141" s="29">
        <f>H140</f>
        <v>0</v>
      </c>
      <c r="I141" s="30">
        <f>I140</f>
        <v>0</v>
      </c>
      <c r="J141" s="38"/>
      <c r="K141" s="38"/>
      <c r="L141" s="9"/>
    </row>
    <row r="142" spans="1:12" ht="4.5" customHeight="1" x14ac:dyDescent="0.25">
      <c r="A142" s="32"/>
      <c r="B142" s="32"/>
      <c r="C142" s="32"/>
      <c r="D142" s="32"/>
      <c r="E142" s="32"/>
      <c r="F142" s="32"/>
      <c r="G142" s="32"/>
      <c r="H142" s="39"/>
      <c r="I142" s="40"/>
    </row>
    <row r="143" spans="1:12" ht="39" customHeight="1" x14ac:dyDescent="0.25">
      <c r="A143" s="152" t="s">
        <v>144</v>
      </c>
      <c r="B143" s="152"/>
      <c r="C143" s="152"/>
      <c r="D143" s="152"/>
      <c r="E143" s="152"/>
      <c r="F143" s="62">
        <v>0.18</v>
      </c>
      <c r="G143" s="63">
        <f>I145*F143</f>
        <v>179.48555932650203</v>
      </c>
      <c r="H143" s="64" t="s">
        <v>129</v>
      </c>
      <c r="I143" s="65">
        <f>I97</f>
        <v>28.736072727272727</v>
      </c>
      <c r="L143" s="9"/>
    </row>
    <row r="144" spans="1:12" s="68" customFormat="1" ht="16.5" customHeight="1" x14ac:dyDescent="0.25">
      <c r="A144" s="149" t="s">
        <v>130</v>
      </c>
      <c r="B144" s="149"/>
      <c r="C144" s="64" t="s">
        <v>131</v>
      </c>
      <c r="D144" s="64" t="s">
        <v>132</v>
      </c>
      <c r="E144" s="64" t="s">
        <v>133</v>
      </c>
      <c r="F144" s="64" t="s">
        <v>134</v>
      </c>
      <c r="G144" s="64" t="s">
        <v>135</v>
      </c>
      <c r="H144" s="64" t="s">
        <v>136</v>
      </c>
      <c r="I144" s="66" t="s">
        <v>137</v>
      </c>
      <c r="J144" s="67"/>
      <c r="L144" s="67"/>
    </row>
    <row r="145" spans="1:12" ht="16.5" customHeight="1" x14ac:dyDescent="0.25">
      <c r="A145" s="150">
        <f>I46</f>
        <v>449.49163636363636</v>
      </c>
      <c r="B145" s="150"/>
      <c r="C145" s="69">
        <f>I66</f>
        <v>165.41292218181817</v>
      </c>
      <c r="D145" s="69">
        <f>I78</f>
        <v>114.59474624945453</v>
      </c>
      <c r="E145" s="69">
        <f>I85</f>
        <v>31.985824843636365</v>
      </c>
      <c r="F145" s="69">
        <f>I89</f>
        <v>42.170866619799277</v>
      </c>
      <c r="G145" s="69">
        <f>I102</f>
        <v>222.22207272727272</v>
      </c>
      <c r="H145" s="69">
        <f>A145+C145+D145+E145+F145+G145</f>
        <v>1025.8780689856173</v>
      </c>
      <c r="I145" s="69">
        <f>H145-I143</f>
        <v>997.14199625834465</v>
      </c>
      <c r="J145" s="38"/>
      <c r="L145" s="9"/>
    </row>
    <row r="146" spans="1:12" ht="4.5" customHeight="1" x14ac:dyDescent="0.25"/>
    <row r="147" spans="1:12" ht="12" customHeight="1" x14ac:dyDescent="0.25">
      <c r="A147" s="147" t="s">
        <v>145</v>
      </c>
      <c r="B147" s="147"/>
      <c r="C147" s="147"/>
      <c r="D147" s="147"/>
      <c r="E147" s="147"/>
      <c r="F147" s="147"/>
      <c r="G147" s="147"/>
      <c r="H147" s="54">
        <f>H127+H137+H141</f>
        <v>0</v>
      </c>
      <c r="I147" s="55">
        <f>I127+I137+I141</f>
        <v>0</v>
      </c>
    </row>
    <row r="148" spans="1:12" ht="4.5" customHeight="1" x14ac:dyDescent="0.25"/>
    <row r="149" spans="1:12" ht="11.25" customHeight="1" x14ac:dyDescent="0.25">
      <c r="A149" s="133" t="s">
        <v>146</v>
      </c>
      <c r="B149" s="133"/>
      <c r="C149" s="133"/>
      <c r="D149" s="133"/>
      <c r="E149" s="133"/>
      <c r="F149" s="133"/>
      <c r="G149" s="133"/>
      <c r="H149" s="133"/>
      <c r="I149" s="133"/>
    </row>
    <row r="150" spans="1:12" ht="33.75" customHeight="1" x14ac:dyDescent="0.25">
      <c r="A150" s="26" t="s">
        <v>41</v>
      </c>
      <c r="B150" s="134" t="s">
        <v>147</v>
      </c>
      <c r="C150" s="134"/>
      <c r="D150" s="134"/>
      <c r="E150" s="134"/>
      <c r="F150" s="134"/>
      <c r="G150" s="134"/>
      <c r="H150" s="26" t="s">
        <v>43</v>
      </c>
      <c r="I150" s="26" t="s">
        <v>44</v>
      </c>
    </row>
    <row r="151" spans="1:12" ht="15" customHeight="1" x14ac:dyDescent="0.25">
      <c r="A151" s="1">
        <v>1</v>
      </c>
      <c r="B151" s="124" t="s">
        <v>148</v>
      </c>
      <c r="C151" s="124"/>
      <c r="D151" s="124"/>
      <c r="E151" s="124"/>
      <c r="F151" s="124"/>
      <c r="G151" s="124"/>
      <c r="H151" s="27">
        <f>I151/$I$116</f>
        <v>1.9241982507288632E-2</v>
      </c>
      <c r="I151" s="28">
        <f>($D$161/$E$162)*G161</f>
        <v>19.739927858032289</v>
      </c>
    </row>
    <row r="152" spans="1:12" ht="15" customHeight="1" x14ac:dyDescent="0.25">
      <c r="A152" s="1">
        <v>2</v>
      </c>
      <c r="B152" s="124" t="s">
        <v>149</v>
      </c>
      <c r="C152" s="124"/>
      <c r="D152" s="124"/>
      <c r="E152" s="124"/>
      <c r="F152" s="124"/>
      <c r="G152" s="124"/>
      <c r="H152" s="27">
        <f>I152/$I$116</f>
        <v>8.8629737609329448E-2</v>
      </c>
      <c r="I152" s="28">
        <f>($D$161/$E$162)*G162</f>
        <v>90.923304073360839</v>
      </c>
    </row>
    <row r="153" spans="1:12" ht="15" customHeight="1" x14ac:dyDescent="0.25">
      <c r="A153" s="1">
        <v>3</v>
      </c>
      <c r="B153" s="124" t="s">
        <v>19</v>
      </c>
      <c r="C153" s="124"/>
      <c r="D153" s="124"/>
      <c r="E153" s="124"/>
      <c r="F153" s="124"/>
      <c r="G153" s="124"/>
      <c r="H153" s="27">
        <f>I153/$I$116</f>
        <v>5.830903790087464E-2</v>
      </c>
      <c r="I153" s="28">
        <f>($D$161/$E$162)*G163</f>
        <v>59.817963206158453</v>
      </c>
    </row>
    <row r="154" spans="1:12" ht="15" customHeight="1" x14ac:dyDescent="0.25">
      <c r="A154" s="1">
        <v>4</v>
      </c>
      <c r="B154" s="124" t="s">
        <v>150</v>
      </c>
      <c r="C154" s="124"/>
      <c r="D154" s="124"/>
      <c r="E154" s="124"/>
      <c r="F154" s="124"/>
      <c r="G154" s="124"/>
      <c r="H154" s="27">
        <f>I154/$I$116</f>
        <v>0</v>
      </c>
      <c r="I154" s="28">
        <f>($D$161/$E$162)*G164</f>
        <v>0</v>
      </c>
    </row>
    <row r="155" spans="1:12" ht="15" customHeight="1" x14ac:dyDescent="0.25">
      <c r="A155" s="1">
        <v>5</v>
      </c>
      <c r="B155" s="124" t="s">
        <v>151</v>
      </c>
      <c r="C155" s="124"/>
      <c r="D155" s="124"/>
      <c r="E155" s="124"/>
      <c r="F155" s="124"/>
      <c r="G155" s="124"/>
      <c r="H155" s="27">
        <f>I155/$I$116</f>
        <v>0</v>
      </c>
      <c r="I155" s="28">
        <f>($D$161/$E$162)*G165</f>
        <v>0</v>
      </c>
    </row>
    <row r="156" spans="1:12" ht="15" customHeight="1" x14ac:dyDescent="0.25">
      <c r="A156" s="135" t="s">
        <v>152</v>
      </c>
      <c r="B156" s="135"/>
      <c r="C156" s="135"/>
      <c r="D156" s="135"/>
      <c r="E156" s="135"/>
      <c r="F156" s="135"/>
      <c r="G156" s="135"/>
      <c r="H156" s="29">
        <f>H151+H152+H153+H154+H155</f>
        <v>0.16618075801749271</v>
      </c>
      <c r="I156" s="30">
        <f>SUM(I151:I155)</f>
        <v>170.48119513755159</v>
      </c>
    </row>
    <row r="157" spans="1:12" ht="11.25" customHeight="1" x14ac:dyDescent="0.25">
      <c r="A157" s="33" t="s">
        <v>153</v>
      </c>
      <c r="B157" s="139" t="s">
        <v>154</v>
      </c>
      <c r="C157" s="139"/>
      <c r="D157" s="139"/>
      <c r="E157" s="139"/>
      <c r="F157" s="139"/>
      <c r="G157" s="139"/>
      <c r="H157" s="139"/>
      <c r="I157" s="139"/>
    </row>
    <row r="158" spans="1:12" ht="18.75" customHeight="1" x14ac:dyDescent="0.25">
      <c r="A158" s="33" t="s">
        <v>155</v>
      </c>
      <c r="B158" s="153" t="s">
        <v>156</v>
      </c>
      <c r="C158" s="153"/>
      <c r="D158" s="153"/>
      <c r="E158" s="153"/>
      <c r="F158" s="153"/>
      <c r="G158" s="153"/>
      <c r="H158" s="153"/>
      <c r="I158" s="153"/>
    </row>
    <row r="159" spans="1:12" ht="13.5" customHeight="1" x14ac:dyDescent="0.25">
      <c r="A159" s="142" t="s">
        <v>157</v>
      </c>
      <c r="B159" s="142"/>
      <c r="C159" s="142"/>
      <c r="D159" s="142"/>
      <c r="E159" s="142"/>
      <c r="F159" s="142"/>
      <c r="G159" s="142"/>
      <c r="H159" s="142"/>
      <c r="I159" s="142"/>
    </row>
    <row r="160" spans="1:12" ht="13.5" customHeight="1" x14ac:dyDescent="0.25">
      <c r="A160" s="130" t="s">
        <v>158</v>
      </c>
      <c r="B160" s="130"/>
      <c r="C160" s="1" t="s">
        <v>159</v>
      </c>
      <c r="D160" s="128" t="s">
        <v>160</v>
      </c>
      <c r="E160" s="128"/>
      <c r="F160" s="1" t="s">
        <v>161</v>
      </c>
      <c r="G160" s="70" t="s">
        <v>162</v>
      </c>
      <c r="H160" s="130" t="s">
        <v>163</v>
      </c>
      <c r="I160" s="130"/>
    </row>
    <row r="161" spans="1:10" ht="13.5" customHeight="1" x14ac:dyDescent="0.25">
      <c r="A161" s="154">
        <f>I116</f>
        <v>1025.8780689856173</v>
      </c>
      <c r="B161" s="154"/>
      <c r="C161" s="28">
        <f>I147</f>
        <v>0</v>
      </c>
      <c r="D161" s="155">
        <f>A161+C161</f>
        <v>1025.8780689856173</v>
      </c>
      <c r="E161" s="155"/>
      <c r="F161" s="1" t="str">
        <f>B151</f>
        <v>PIS</v>
      </c>
      <c r="G161" s="71">
        <v>1.6500000000000001E-2</v>
      </c>
      <c r="H161" s="156">
        <v>6.4999999999999997E-3</v>
      </c>
      <c r="I161" s="156"/>
      <c r="J161" s="38"/>
    </row>
    <row r="162" spans="1:10" ht="13.5" customHeight="1" x14ac:dyDescent="0.25">
      <c r="A162" s="157" t="s">
        <v>164</v>
      </c>
      <c r="B162" s="157"/>
      <c r="C162" s="70">
        <v>1</v>
      </c>
      <c r="D162" s="72">
        <f>G166/1</f>
        <v>0.14250000000000002</v>
      </c>
      <c r="E162" s="73">
        <f>C162-D162</f>
        <v>0.85749999999999993</v>
      </c>
      <c r="F162" s="1" t="str">
        <f>B152</f>
        <v>COFINS</v>
      </c>
      <c r="G162" s="71">
        <v>7.5999999999999998E-2</v>
      </c>
      <c r="H162" s="156">
        <v>0.03</v>
      </c>
      <c r="I162" s="156"/>
    </row>
    <row r="163" spans="1:10" ht="13.5" customHeight="1" x14ac:dyDescent="0.25">
      <c r="A163" s="158" t="s">
        <v>165</v>
      </c>
      <c r="B163" s="158"/>
      <c r="C163" s="1">
        <v>1</v>
      </c>
      <c r="D163" s="74">
        <f>H166</f>
        <v>8.6499999999999994E-2</v>
      </c>
      <c r="E163" s="75">
        <f>C163-D163</f>
        <v>0.91349999999999998</v>
      </c>
      <c r="F163" s="1" t="str">
        <f>B153</f>
        <v>ISS</v>
      </c>
      <c r="G163" s="71">
        <f>I11</f>
        <v>0.05</v>
      </c>
      <c r="H163" s="156">
        <f>I11</f>
        <v>0.05</v>
      </c>
      <c r="I163" s="156"/>
    </row>
    <row r="164" spans="1:10" ht="13.5" customHeight="1" x14ac:dyDescent="0.25">
      <c r="A164" s="159" t="s">
        <v>166</v>
      </c>
      <c r="B164" s="159"/>
      <c r="C164" s="1">
        <v>1</v>
      </c>
      <c r="D164" s="76">
        <v>0.09</v>
      </c>
      <c r="E164" s="77">
        <f>C164-D164</f>
        <v>0.91</v>
      </c>
      <c r="F164" s="1" t="s">
        <v>167</v>
      </c>
      <c r="G164" s="71">
        <v>0</v>
      </c>
      <c r="H164" s="156">
        <v>0</v>
      </c>
      <c r="I164" s="156"/>
    </row>
    <row r="165" spans="1:10" ht="13.5" customHeight="1" x14ac:dyDescent="0.25">
      <c r="A165" s="160" t="s">
        <v>168</v>
      </c>
      <c r="B165" s="160" t="s">
        <v>169</v>
      </c>
      <c r="C165" s="160"/>
      <c r="D165" s="160"/>
      <c r="E165" s="160"/>
      <c r="F165" s="3" t="s">
        <v>170</v>
      </c>
      <c r="G165" s="71">
        <v>0</v>
      </c>
      <c r="H165" s="156">
        <v>0</v>
      </c>
      <c r="I165" s="156"/>
    </row>
    <row r="166" spans="1:10" ht="18" customHeight="1" x14ac:dyDescent="0.25">
      <c r="A166" s="160"/>
      <c r="B166" s="160"/>
      <c r="C166" s="160"/>
      <c r="D166" s="160"/>
      <c r="E166" s="160"/>
      <c r="F166" s="7" t="s">
        <v>171</v>
      </c>
      <c r="G166" s="78">
        <f>SUM(G161:G165)</f>
        <v>0.14250000000000002</v>
      </c>
      <c r="H166" s="161">
        <f>SUM(H161:I165)</f>
        <v>8.6499999999999994E-2</v>
      </c>
      <c r="I166" s="161"/>
    </row>
    <row r="167" spans="1:10" ht="18" customHeight="1" x14ac:dyDescent="0.25">
      <c r="A167" s="33" t="s">
        <v>172</v>
      </c>
      <c r="B167" s="153" t="s">
        <v>173</v>
      </c>
      <c r="C167" s="153"/>
      <c r="D167" s="153"/>
      <c r="E167" s="153"/>
      <c r="F167" s="153"/>
      <c r="G167" s="153"/>
      <c r="H167" s="153"/>
      <c r="I167" s="153"/>
    </row>
    <row r="168" spans="1:10" ht="4.5" customHeight="1" x14ac:dyDescent="0.25">
      <c r="A168" s="79"/>
      <c r="B168" s="162"/>
      <c r="C168" s="162"/>
      <c r="D168" s="162"/>
      <c r="E168" s="162"/>
      <c r="F168" s="162"/>
      <c r="G168" s="162"/>
      <c r="H168" s="162"/>
      <c r="I168" s="162"/>
    </row>
    <row r="169" spans="1:10" ht="12" customHeight="1" x14ac:dyDescent="0.25">
      <c r="A169" s="147" t="s">
        <v>174</v>
      </c>
      <c r="B169" s="147"/>
      <c r="C169" s="147"/>
      <c r="D169" s="147"/>
      <c r="E169" s="147"/>
      <c r="F169" s="147"/>
      <c r="G169" s="147"/>
      <c r="H169" s="54">
        <f>H156</f>
        <v>0.16618075801749271</v>
      </c>
      <c r="I169" s="55">
        <f>I156</f>
        <v>170.48119513755159</v>
      </c>
    </row>
    <row r="170" spans="1:10" ht="4.5" customHeight="1" x14ac:dyDescent="0.25"/>
    <row r="171" spans="1:10" ht="11.25" customHeight="1" x14ac:dyDescent="0.25">
      <c r="A171" s="163" t="s">
        <v>175</v>
      </c>
      <c r="B171" s="163"/>
      <c r="C171" s="163"/>
      <c r="D171" s="163"/>
      <c r="E171" s="163"/>
      <c r="F171" s="163"/>
      <c r="G171" s="163"/>
      <c r="H171" s="163"/>
      <c r="I171" s="163"/>
    </row>
    <row r="172" spans="1:10" ht="11.25" customHeight="1" x14ac:dyDescent="0.25">
      <c r="A172" s="133" t="s">
        <v>40</v>
      </c>
      <c r="B172" s="133"/>
      <c r="C172" s="133"/>
      <c r="D172" s="133"/>
      <c r="E172" s="133"/>
      <c r="F172" s="133"/>
      <c r="G172" s="133"/>
      <c r="H172" s="133"/>
      <c r="I172" s="133"/>
    </row>
    <row r="173" spans="1:10" ht="15" customHeight="1" x14ac:dyDescent="0.25">
      <c r="A173" s="1">
        <v>1</v>
      </c>
      <c r="B173" s="124" t="s">
        <v>176</v>
      </c>
      <c r="C173" s="124"/>
      <c r="D173" s="124"/>
      <c r="E173" s="124"/>
      <c r="F173" s="124"/>
      <c r="G173" s="124"/>
      <c r="H173" s="27">
        <f>I173/$G$196</f>
        <v>0.37571626671280556</v>
      </c>
      <c r="I173" s="80">
        <f>I46</f>
        <v>449.49163636363636</v>
      </c>
    </row>
    <row r="174" spans="1:10" ht="15" customHeight="1" x14ac:dyDescent="0.25">
      <c r="A174" s="1">
        <v>2</v>
      </c>
      <c r="B174" s="124" t="s">
        <v>177</v>
      </c>
      <c r="C174" s="124"/>
      <c r="D174" s="124"/>
      <c r="E174" s="124"/>
      <c r="F174" s="124"/>
      <c r="G174" s="124"/>
      <c r="H174" s="27">
        <f>I174/$G$196</f>
        <v>0.29603512131807752</v>
      </c>
      <c r="I174" s="80">
        <f>I66+I78+I85+I89</f>
        <v>354.1643598947083</v>
      </c>
    </row>
    <row r="175" spans="1:10" ht="15" customHeight="1" x14ac:dyDescent="0.25">
      <c r="A175" s="1">
        <v>3</v>
      </c>
      <c r="B175" s="124" t="s">
        <v>178</v>
      </c>
      <c r="C175" s="124"/>
      <c r="D175" s="124"/>
      <c r="E175" s="124"/>
      <c r="F175" s="124"/>
      <c r="G175" s="124"/>
      <c r="H175" s="27">
        <f>I175/$G$196</f>
        <v>0.18574861196911688</v>
      </c>
      <c r="I175" s="80">
        <f>I102</f>
        <v>222.22207272727272</v>
      </c>
    </row>
    <row r="176" spans="1:10" s="32" customFormat="1" ht="15" customHeight="1" x14ac:dyDescent="0.25">
      <c r="A176" s="147" t="s">
        <v>179</v>
      </c>
      <c r="B176" s="147"/>
      <c r="C176" s="147"/>
      <c r="D176" s="147"/>
      <c r="E176" s="147"/>
      <c r="F176" s="147"/>
      <c r="G176" s="147"/>
      <c r="H176" s="54">
        <f>H173+H174+H175</f>
        <v>0.85749999999999993</v>
      </c>
      <c r="I176" s="55">
        <f>SUM(I173:I175)</f>
        <v>1025.8780689856173</v>
      </c>
      <c r="J176" s="39"/>
    </row>
    <row r="177" spans="1:11" ht="4.5" customHeight="1" x14ac:dyDescent="0.25"/>
    <row r="178" spans="1:11" ht="11.25" customHeight="1" x14ac:dyDescent="0.25">
      <c r="A178" s="133" t="s">
        <v>117</v>
      </c>
      <c r="B178" s="133"/>
      <c r="C178" s="133"/>
      <c r="D178" s="133"/>
      <c r="E178" s="133"/>
      <c r="F178" s="133"/>
      <c r="G178" s="133"/>
      <c r="H178" s="133"/>
      <c r="I178" s="133"/>
    </row>
    <row r="179" spans="1:11" ht="15" customHeight="1" x14ac:dyDescent="0.25">
      <c r="A179" s="1">
        <v>1</v>
      </c>
      <c r="B179" s="124" t="s">
        <v>180</v>
      </c>
      <c r="C179" s="124"/>
      <c r="D179" s="124"/>
      <c r="E179" s="124"/>
      <c r="F179" s="124"/>
      <c r="G179" s="124"/>
      <c r="H179" s="27">
        <f>I179/$G$196</f>
        <v>0</v>
      </c>
      <c r="I179" s="28">
        <f>I127</f>
        <v>0</v>
      </c>
    </row>
    <row r="180" spans="1:11" ht="15" customHeight="1" x14ac:dyDescent="0.25">
      <c r="A180" s="1">
        <v>2</v>
      </c>
      <c r="B180" s="124" t="s">
        <v>181</v>
      </c>
      <c r="C180" s="124"/>
      <c r="D180" s="124"/>
      <c r="E180" s="124"/>
      <c r="F180" s="124"/>
      <c r="G180" s="124"/>
      <c r="H180" s="27">
        <f>I180/$G$196</f>
        <v>0</v>
      </c>
      <c r="I180" s="28">
        <f>I137</f>
        <v>0</v>
      </c>
    </row>
    <row r="181" spans="1:11" ht="15" customHeight="1" x14ac:dyDescent="0.25">
      <c r="A181" s="1">
        <v>3</v>
      </c>
      <c r="B181" s="124" t="s">
        <v>182</v>
      </c>
      <c r="C181" s="124"/>
      <c r="D181" s="124"/>
      <c r="E181" s="124"/>
      <c r="F181" s="124"/>
      <c r="G181" s="124"/>
      <c r="H181" s="27">
        <f>I181/$G$196</f>
        <v>0</v>
      </c>
      <c r="I181" s="28">
        <f>I141</f>
        <v>0</v>
      </c>
    </row>
    <row r="182" spans="1:11" ht="15" customHeight="1" x14ac:dyDescent="0.25">
      <c r="A182" s="147" t="s">
        <v>183</v>
      </c>
      <c r="B182" s="147"/>
      <c r="C182" s="147"/>
      <c r="D182" s="147"/>
      <c r="E182" s="147"/>
      <c r="F182" s="147"/>
      <c r="G182" s="147"/>
      <c r="H182" s="54">
        <f>H179+H180+H181</f>
        <v>0</v>
      </c>
      <c r="I182" s="55">
        <f>I179+I180+I181</f>
        <v>0</v>
      </c>
    </row>
    <row r="183" spans="1:11" ht="4.5" customHeight="1" x14ac:dyDescent="0.25"/>
    <row r="184" spans="1:11" ht="11.25" customHeight="1" x14ac:dyDescent="0.25">
      <c r="A184" s="133" t="s">
        <v>146</v>
      </c>
      <c r="B184" s="133"/>
      <c r="C184" s="133"/>
      <c r="D184" s="133"/>
      <c r="E184" s="133"/>
      <c r="F184" s="133"/>
      <c r="G184" s="133"/>
      <c r="H184" s="133"/>
      <c r="I184" s="133"/>
    </row>
    <row r="185" spans="1:11" ht="15" customHeight="1" x14ac:dyDescent="0.25">
      <c r="A185" s="1">
        <v>1</v>
      </c>
      <c r="B185" s="124" t="s">
        <v>184</v>
      </c>
      <c r="C185" s="124"/>
      <c r="D185" s="124"/>
      <c r="E185" s="124"/>
      <c r="F185" s="124"/>
      <c r="G185" s="124"/>
      <c r="H185" s="27">
        <f>I185/$G$196</f>
        <v>0.14250000000000002</v>
      </c>
      <c r="I185" s="28">
        <f>I156</f>
        <v>170.48119513755159</v>
      </c>
    </row>
    <row r="186" spans="1:11" ht="15" customHeight="1" x14ac:dyDescent="0.25">
      <c r="A186" s="147" t="s">
        <v>185</v>
      </c>
      <c r="B186" s="147"/>
      <c r="C186" s="147"/>
      <c r="D186" s="147"/>
      <c r="E186" s="147"/>
      <c r="F186" s="147"/>
      <c r="G186" s="147"/>
      <c r="H186" s="54">
        <f>H185</f>
        <v>0.14250000000000002</v>
      </c>
      <c r="I186" s="55">
        <f>I156</f>
        <v>170.48119513755159</v>
      </c>
      <c r="K186" s="46"/>
    </row>
    <row r="187" spans="1:11" ht="4.5" customHeight="1" x14ac:dyDescent="0.25"/>
    <row r="188" spans="1:11" ht="11.25" customHeight="1" x14ac:dyDescent="0.25">
      <c r="A188" s="165" t="s">
        <v>186</v>
      </c>
      <c r="B188" s="165"/>
      <c r="C188" s="165"/>
      <c r="D188" s="165"/>
      <c r="E188" s="165"/>
      <c r="F188" s="165"/>
      <c r="G188" s="165"/>
      <c r="H188" s="165"/>
      <c r="I188" s="165"/>
    </row>
    <row r="189" spans="1:11" ht="4.5" customHeight="1" x14ac:dyDescent="0.25">
      <c r="A189" s="164"/>
      <c r="B189" s="164"/>
      <c r="C189" s="164"/>
      <c r="D189" s="164"/>
      <c r="E189" s="164"/>
      <c r="F189" s="164"/>
      <c r="G189" s="164"/>
      <c r="H189" s="164"/>
      <c r="I189" s="164"/>
    </row>
    <row r="190" spans="1:11" ht="22.5" customHeight="1" x14ac:dyDescent="0.25">
      <c r="A190" s="165" t="s">
        <v>187</v>
      </c>
      <c r="B190" s="165"/>
      <c r="C190" s="165"/>
      <c r="D190" s="165"/>
      <c r="E190" s="165"/>
      <c r="F190" s="165"/>
      <c r="G190" s="165"/>
      <c r="H190" s="165"/>
      <c r="I190" s="83">
        <f>I123*H196</f>
        <v>0</v>
      </c>
    </row>
    <row r="191" spans="1:11" ht="4.5" customHeight="1" x14ac:dyDescent="0.25">
      <c r="A191" s="82"/>
      <c r="B191" s="82"/>
      <c r="C191" s="82"/>
      <c r="D191" s="82"/>
      <c r="E191" s="82"/>
      <c r="F191" s="82"/>
      <c r="G191" s="84"/>
      <c r="H191" s="84"/>
      <c r="I191" s="84"/>
    </row>
    <row r="192" spans="1:11" ht="40.5" customHeight="1" x14ac:dyDescent="0.25">
      <c r="A192" s="165" t="s">
        <v>188</v>
      </c>
      <c r="B192" s="165"/>
      <c r="C192" s="165"/>
      <c r="D192" s="165"/>
      <c r="E192" s="165"/>
      <c r="F192" s="165"/>
      <c r="G192" s="166" t="s">
        <v>189</v>
      </c>
      <c r="H192" s="166"/>
      <c r="I192" s="166"/>
    </row>
    <row r="193" spans="1:9" ht="11.25" customHeight="1" x14ac:dyDescent="0.25">
      <c r="A193" s="165"/>
      <c r="B193" s="165"/>
      <c r="C193" s="165"/>
      <c r="D193" s="165"/>
      <c r="E193" s="165"/>
      <c r="F193" s="165"/>
      <c r="G193" s="85"/>
      <c r="H193" s="86"/>
      <c r="I193" s="87">
        <f>((H70+H76+H77+H82+H83+H84)+((H70+H76+H77+H82+H83+H84)*H66))*I46*H196</f>
        <v>173.06427309805963</v>
      </c>
    </row>
    <row r="194" spans="1:9" ht="4.5" customHeight="1" x14ac:dyDescent="0.25">
      <c r="A194" s="164"/>
      <c r="B194" s="164"/>
      <c r="C194" s="164"/>
      <c r="D194" s="164"/>
      <c r="E194" s="164"/>
      <c r="F194" s="164"/>
      <c r="G194" s="164"/>
      <c r="H194" s="164"/>
      <c r="I194" s="164"/>
    </row>
    <row r="195" spans="1:9" ht="35.25" customHeight="1" x14ac:dyDescent="0.25">
      <c r="A195" s="165" t="s">
        <v>190</v>
      </c>
      <c r="B195" s="165"/>
      <c r="C195" s="165"/>
      <c r="D195" s="165"/>
      <c r="E195" s="165"/>
      <c r="F195" s="165"/>
      <c r="G195" s="88" t="s">
        <v>191</v>
      </c>
      <c r="H195" s="88" t="s">
        <v>192</v>
      </c>
      <c r="I195" s="88" t="s">
        <v>193</v>
      </c>
    </row>
    <row r="196" spans="1:9" ht="14.25" customHeight="1" x14ac:dyDescent="0.25">
      <c r="A196" s="165"/>
      <c r="B196" s="165"/>
      <c r="C196" s="165"/>
      <c r="D196" s="165"/>
      <c r="E196" s="165"/>
      <c r="F196" s="165"/>
      <c r="G196" s="89">
        <f>I176+I182+I186</f>
        <v>1196.3592641231689</v>
      </c>
      <c r="H196" s="81">
        <f>IF(D6="12x36",2,1)</f>
        <v>1</v>
      </c>
      <c r="I196" s="90">
        <f>G196*H196</f>
        <v>1196.3592641231689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D36"/>
  <sheetViews>
    <sheetView view="pageBreakPreview" topLeftCell="A5" zoomScale="130" zoomScaleNormal="100" zoomScalePageLayoutView="130" workbookViewId="0">
      <selection activeCell="A12" sqref="A12"/>
    </sheetView>
  </sheetViews>
  <sheetFormatPr defaultColWidth="8.42578125" defaultRowHeight="15" x14ac:dyDescent="0.25"/>
  <cols>
    <col min="1" max="1" width="31.5703125" customWidth="1"/>
    <col min="2" max="2" width="24.42578125" customWidth="1"/>
    <col min="3" max="3" width="16.5703125" customWidth="1"/>
    <col min="4" max="4" width="17.42578125" customWidth="1"/>
  </cols>
  <sheetData>
    <row r="1" spans="1:4" ht="44.25" customHeight="1" x14ac:dyDescent="0.25">
      <c r="A1" s="167" t="s">
        <v>228</v>
      </c>
      <c r="B1" s="167"/>
      <c r="C1" s="167"/>
      <c r="D1" s="167"/>
    </row>
    <row r="2" spans="1:4" ht="34.5" customHeight="1" x14ac:dyDescent="0.25">
      <c r="A2" s="168" t="s">
        <v>229</v>
      </c>
      <c r="B2" s="168"/>
      <c r="C2" s="168"/>
      <c r="D2" s="168"/>
    </row>
    <row r="3" spans="1:4" ht="30" customHeight="1" x14ac:dyDescent="0.25">
      <c r="A3" s="91" t="s">
        <v>230</v>
      </c>
      <c r="B3" s="91" t="s">
        <v>231</v>
      </c>
      <c r="C3" s="91" t="s">
        <v>232</v>
      </c>
      <c r="D3" s="91" t="s">
        <v>233</v>
      </c>
    </row>
    <row r="4" spans="1:4" ht="15" customHeight="1" x14ac:dyDescent="0.25">
      <c r="A4" s="92"/>
      <c r="B4" s="93"/>
      <c r="C4" s="94"/>
      <c r="D4" s="94"/>
    </row>
    <row r="5" spans="1:4" ht="15" customHeight="1" x14ac:dyDescent="0.25">
      <c r="A5" s="95"/>
      <c r="B5" s="96"/>
      <c r="C5" s="97"/>
      <c r="D5" s="97"/>
    </row>
    <row r="6" spans="1:4" ht="15" customHeight="1" x14ac:dyDescent="0.25">
      <c r="A6" s="92"/>
      <c r="B6" s="93"/>
      <c r="C6" s="94"/>
      <c r="D6" s="94"/>
    </row>
    <row r="7" spans="1:4" ht="15" customHeight="1" x14ac:dyDescent="0.25">
      <c r="A7" s="92"/>
      <c r="B7" s="93"/>
      <c r="C7" s="94"/>
      <c r="D7" s="94"/>
    </row>
    <row r="8" spans="1:4" ht="15" customHeight="1" x14ac:dyDescent="0.25">
      <c r="A8" s="92"/>
      <c r="B8" s="93"/>
      <c r="C8" s="94"/>
      <c r="D8" s="94"/>
    </row>
    <row r="9" spans="1:4" ht="15" customHeight="1" x14ac:dyDescent="0.25">
      <c r="A9" s="92"/>
      <c r="B9" s="93"/>
      <c r="C9" s="94"/>
      <c r="D9" s="94"/>
    </row>
    <row r="10" spans="1:4" ht="15" customHeight="1" x14ac:dyDescent="0.25">
      <c r="A10" s="92"/>
      <c r="B10" s="93"/>
      <c r="C10" s="94"/>
      <c r="D10" s="94"/>
    </row>
    <row r="11" spans="1:4" ht="15" customHeight="1" x14ac:dyDescent="0.25">
      <c r="A11" s="92"/>
      <c r="B11" s="93"/>
      <c r="C11" s="94"/>
      <c r="D11" s="94"/>
    </row>
    <row r="12" spans="1:4" ht="15" customHeight="1" x14ac:dyDescent="0.25">
      <c r="A12" s="92"/>
      <c r="B12" s="93"/>
      <c r="C12" s="94"/>
      <c r="D12" s="94"/>
    </row>
    <row r="13" spans="1:4" ht="15" customHeight="1" x14ac:dyDescent="0.25">
      <c r="A13" s="92"/>
      <c r="B13" s="93"/>
      <c r="C13" s="94"/>
      <c r="D13" s="94"/>
    </row>
    <row r="14" spans="1:4" ht="15" customHeight="1" x14ac:dyDescent="0.25">
      <c r="A14" s="92"/>
      <c r="B14" s="93"/>
      <c r="C14" s="94"/>
      <c r="D14" s="94"/>
    </row>
    <row r="15" spans="1:4" ht="15" customHeight="1" x14ac:dyDescent="0.25">
      <c r="A15" s="92"/>
      <c r="B15" s="93"/>
      <c r="C15" s="94"/>
      <c r="D15" s="94"/>
    </row>
    <row r="16" spans="1:4" ht="15" customHeight="1" x14ac:dyDescent="0.25">
      <c r="A16" s="92"/>
      <c r="B16" s="93"/>
      <c r="C16" s="94"/>
      <c r="D16" s="94"/>
    </row>
    <row r="17" spans="1:4" ht="15" customHeight="1" x14ac:dyDescent="0.25">
      <c r="A17" s="92"/>
      <c r="B17" s="93"/>
      <c r="C17" s="94"/>
      <c r="D17" s="94"/>
    </row>
    <row r="18" spans="1:4" ht="15" customHeight="1" x14ac:dyDescent="0.25">
      <c r="A18" s="92"/>
      <c r="B18" s="93"/>
      <c r="C18" s="94"/>
      <c r="D18" s="94"/>
    </row>
    <row r="19" spans="1:4" ht="15" customHeight="1" x14ac:dyDescent="0.25">
      <c r="A19" s="92"/>
      <c r="B19" s="93"/>
      <c r="C19" s="94"/>
      <c r="D19" s="94"/>
    </row>
    <row r="20" spans="1:4" ht="15" customHeight="1" x14ac:dyDescent="0.25">
      <c r="A20" s="92"/>
      <c r="B20" s="93"/>
      <c r="C20" s="94"/>
      <c r="D20" s="94"/>
    </row>
    <row r="21" spans="1:4" ht="15" customHeight="1" x14ac:dyDescent="0.25">
      <c r="A21" s="92"/>
      <c r="B21" s="93"/>
      <c r="C21" s="94"/>
      <c r="D21" s="94"/>
    </row>
    <row r="22" spans="1:4" ht="15" customHeight="1" x14ac:dyDescent="0.25">
      <c r="A22" s="92"/>
      <c r="B22" s="93"/>
      <c r="C22" s="94"/>
      <c r="D22" s="94"/>
    </row>
    <row r="23" spans="1:4" ht="15" customHeight="1" x14ac:dyDescent="0.25">
      <c r="A23" s="92"/>
      <c r="B23" s="93"/>
      <c r="C23" s="94"/>
      <c r="D23" s="94"/>
    </row>
    <row r="24" spans="1:4" ht="15" customHeight="1" x14ac:dyDescent="0.25">
      <c r="A24" s="92"/>
      <c r="B24" s="93"/>
      <c r="C24" s="94"/>
      <c r="D24" s="94"/>
    </row>
    <row r="25" spans="1:4" ht="15" customHeight="1" x14ac:dyDescent="0.25">
      <c r="A25" s="92"/>
      <c r="B25" s="93"/>
      <c r="C25" s="94"/>
      <c r="D25" s="94"/>
    </row>
    <row r="26" spans="1:4" ht="15" customHeight="1" x14ac:dyDescent="0.25">
      <c r="A26" s="92"/>
      <c r="B26" s="93"/>
      <c r="C26" s="94"/>
      <c r="D26" s="94"/>
    </row>
    <row r="27" spans="1:4" ht="15" customHeight="1" x14ac:dyDescent="0.25">
      <c r="A27" s="92"/>
      <c r="B27" s="93"/>
      <c r="C27" s="94"/>
      <c r="D27" s="94"/>
    </row>
    <row r="28" spans="1:4" ht="15" customHeight="1" x14ac:dyDescent="0.25">
      <c r="A28" s="92"/>
      <c r="B28" s="93"/>
      <c r="C28" s="94"/>
      <c r="D28" s="94"/>
    </row>
    <row r="29" spans="1:4" ht="15" customHeight="1" x14ac:dyDescent="0.25">
      <c r="A29" s="92"/>
      <c r="B29" s="93"/>
      <c r="C29" s="94"/>
      <c r="D29" s="94"/>
    </row>
    <row r="30" spans="1:4" ht="15" customHeight="1" x14ac:dyDescent="0.25">
      <c r="A30" s="92"/>
      <c r="B30" s="93"/>
      <c r="C30" s="94"/>
      <c r="D30" s="94"/>
    </row>
    <row r="31" spans="1:4" ht="15" customHeight="1" x14ac:dyDescent="0.25">
      <c r="A31" s="92"/>
      <c r="B31" s="93"/>
      <c r="C31" s="94"/>
      <c r="D31" s="94"/>
    </row>
    <row r="32" spans="1:4" ht="15" customHeight="1" x14ac:dyDescent="0.25">
      <c r="A32" s="92"/>
      <c r="B32" s="93"/>
      <c r="C32" s="94"/>
      <c r="D32" s="94"/>
    </row>
    <row r="33" spans="1:4" ht="15" customHeight="1" x14ac:dyDescent="0.25">
      <c r="A33" s="92"/>
      <c r="B33" s="93"/>
      <c r="C33" s="94"/>
      <c r="D33" s="98"/>
    </row>
    <row r="34" spans="1:4" ht="6" customHeight="1" x14ac:dyDescent="0.25">
      <c r="A34" s="169"/>
      <c r="B34" s="169"/>
      <c r="C34" s="169"/>
      <c r="D34" s="169"/>
    </row>
    <row r="35" spans="1:4" ht="27.75" customHeight="1" x14ac:dyDescent="0.25">
      <c r="A35" s="170" t="s">
        <v>234</v>
      </c>
      <c r="B35" s="170"/>
      <c r="C35" s="170"/>
      <c r="D35" s="99">
        <f>SUM(D4:D33)</f>
        <v>0</v>
      </c>
    </row>
    <row r="36" spans="1:4" ht="6.75" customHeight="1" x14ac:dyDescent="0.25">
      <c r="A36" s="169"/>
      <c r="B36" s="169"/>
      <c r="C36" s="169"/>
      <c r="D36" s="169"/>
    </row>
  </sheetData>
  <mergeCells count="5">
    <mergeCell ref="A1:D1"/>
    <mergeCell ref="A2:D2"/>
    <mergeCell ref="A34:D34"/>
    <mergeCell ref="A35:C35"/>
    <mergeCell ref="A36:D36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K39"/>
  <sheetViews>
    <sheetView view="pageBreakPreview" topLeftCell="A17" zoomScale="130" zoomScaleNormal="100" zoomScalePageLayoutView="130" workbookViewId="0">
      <selection activeCell="K38" sqref="K38"/>
    </sheetView>
  </sheetViews>
  <sheetFormatPr defaultColWidth="8.42578125" defaultRowHeight="15" x14ac:dyDescent="0.25"/>
  <cols>
    <col min="1" max="1" width="31.5703125" customWidth="1"/>
    <col min="2" max="2" width="24.42578125" customWidth="1"/>
    <col min="3" max="3" width="16.5703125" customWidth="1"/>
    <col min="4" max="4" width="17.42578125" customWidth="1"/>
    <col min="5" max="5" width="7.28515625" customWidth="1"/>
    <col min="6" max="6" width="17.85546875" customWidth="1"/>
    <col min="7" max="7" width="16.42578125" customWidth="1"/>
    <col min="8" max="8" width="15.42578125" customWidth="1"/>
    <col min="9" max="9" width="14.85546875" customWidth="1"/>
    <col min="10" max="10" width="15.42578125" customWidth="1"/>
    <col min="11" max="11" width="15" customWidth="1"/>
  </cols>
  <sheetData>
    <row r="1" spans="1:11" ht="76.5" customHeight="1" x14ac:dyDescent="0.25">
      <c r="A1" s="100" t="s">
        <v>235</v>
      </c>
      <c r="B1" s="100" t="s">
        <v>236</v>
      </c>
      <c r="C1" s="101" t="s">
        <v>237</v>
      </c>
      <c r="D1" s="101" t="s">
        <v>238</v>
      </c>
      <c r="E1" s="102" t="s">
        <v>239</v>
      </c>
      <c r="F1" s="102" t="s">
        <v>240</v>
      </c>
      <c r="G1" s="102" t="s">
        <v>241</v>
      </c>
      <c r="H1" s="103" t="s">
        <v>242</v>
      </c>
      <c r="I1" s="104" t="s">
        <v>243</v>
      </c>
      <c r="J1" s="104" t="s">
        <v>244</v>
      </c>
      <c r="K1" s="103" t="s">
        <v>245</v>
      </c>
    </row>
    <row r="2" spans="1:11" ht="15" customHeight="1" x14ac:dyDescent="0.25">
      <c r="A2" s="105" t="s">
        <v>246</v>
      </c>
      <c r="B2" s="105" t="s">
        <v>14</v>
      </c>
      <c r="C2" s="106" t="s">
        <v>247</v>
      </c>
      <c r="D2" s="106" t="s">
        <v>248</v>
      </c>
      <c r="E2" s="106">
        <v>1</v>
      </c>
      <c r="F2" s="107">
        <f>'Aux Limpeza - Agudo 8h'!I190</f>
        <v>0</v>
      </c>
      <c r="G2" s="108">
        <f t="shared" ref="G2:G34" si="0">F2*E2</f>
        <v>0</v>
      </c>
      <c r="H2" s="109">
        <f>'Aux Limpeza - Agudo 8h'!I193</f>
        <v>173.06427309805963</v>
      </c>
      <c r="I2" s="109">
        <f t="shared" ref="I2:I34" si="1">H2*E2</f>
        <v>173.06427309805963</v>
      </c>
      <c r="J2" s="110">
        <f>'Aux Limpeza - Agudo 8h'!I196</f>
        <v>1136.3441552801648</v>
      </c>
      <c r="K2" s="110">
        <f t="shared" ref="K2:K34" si="2">E2*J2</f>
        <v>1136.3441552801648</v>
      </c>
    </row>
    <row r="3" spans="1:11" ht="15" customHeight="1" x14ac:dyDescent="0.25">
      <c r="A3" s="105" t="s">
        <v>246</v>
      </c>
      <c r="B3" s="105" t="s">
        <v>194</v>
      </c>
      <c r="C3" s="106" t="s">
        <v>247</v>
      </c>
      <c r="D3" s="106" t="s">
        <v>248</v>
      </c>
      <c r="E3" s="106">
        <v>1</v>
      </c>
      <c r="F3" s="107">
        <f>'Aux Limpeza - Alegrete  8h '!I190</f>
        <v>0</v>
      </c>
      <c r="G3" s="108">
        <f t="shared" si="0"/>
        <v>0</v>
      </c>
      <c r="H3" s="109">
        <f>'Aux Limpeza - Alegrete  8h '!I193</f>
        <v>173.06427309805963</v>
      </c>
      <c r="I3" s="109">
        <f t="shared" si="1"/>
        <v>173.06427309805963</v>
      </c>
      <c r="J3" s="110">
        <f>'Aux Limpeza - Alegrete  8h '!I196</f>
        <v>1145.102049561259</v>
      </c>
      <c r="K3" s="110">
        <f t="shared" si="2"/>
        <v>1145.102049561259</v>
      </c>
    </row>
    <row r="4" spans="1:11" ht="15" customHeight="1" x14ac:dyDescent="0.25">
      <c r="A4" s="105" t="s">
        <v>246</v>
      </c>
      <c r="B4" s="105" t="s">
        <v>249</v>
      </c>
      <c r="C4" s="106" t="s">
        <v>247</v>
      </c>
      <c r="D4" s="106" t="s">
        <v>248</v>
      </c>
      <c r="E4" s="106">
        <v>1</v>
      </c>
      <c r="F4" s="107">
        <f>'Aux Limpeza - Arroio G  8h '!I190</f>
        <v>0</v>
      </c>
      <c r="G4" s="108">
        <f t="shared" si="0"/>
        <v>0</v>
      </c>
      <c r="H4" s="109">
        <f>'Aux Limpeza - Arroio G  8h '!I193</f>
        <v>173.06427309805963</v>
      </c>
      <c r="I4" s="109">
        <f t="shared" si="1"/>
        <v>173.06427309805963</v>
      </c>
      <c r="J4" s="110">
        <f>'Aux Limpeza - Arroio G  8h '!I196</f>
        <v>1162.8478090476324</v>
      </c>
      <c r="K4" s="110">
        <f t="shared" si="2"/>
        <v>1162.8478090476324</v>
      </c>
    </row>
    <row r="5" spans="1:11" ht="15" customHeight="1" x14ac:dyDescent="0.25">
      <c r="A5" s="105" t="s">
        <v>246</v>
      </c>
      <c r="B5" s="105" t="s">
        <v>196</v>
      </c>
      <c r="C5" s="106" t="s">
        <v>247</v>
      </c>
      <c r="D5" s="106" t="s">
        <v>248</v>
      </c>
      <c r="E5" s="106">
        <v>1</v>
      </c>
      <c r="F5" s="107">
        <f>'Aux Limpeza - Bage  8h  '!I190</f>
        <v>0</v>
      </c>
      <c r="G5" s="108">
        <f t="shared" si="0"/>
        <v>0</v>
      </c>
      <c r="H5" s="109">
        <f>'Aux Limpeza - Bage  8h  '!I193</f>
        <v>173.06427309805963</v>
      </c>
      <c r="I5" s="109">
        <f t="shared" si="1"/>
        <v>173.06427309805963</v>
      </c>
      <c r="J5" s="110">
        <f>'Aux Limpeza - Bage  8h  '!I196</f>
        <v>1191.6945410910989</v>
      </c>
      <c r="K5" s="110">
        <f t="shared" si="2"/>
        <v>1191.6945410910989</v>
      </c>
    </row>
    <row r="6" spans="1:11" ht="15" customHeight="1" x14ac:dyDescent="0.25">
      <c r="A6" s="105" t="s">
        <v>246</v>
      </c>
      <c r="B6" s="105" t="s">
        <v>197</v>
      </c>
      <c r="C6" s="106" t="s">
        <v>247</v>
      </c>
      <c r="D6" s="106" t="s">
        <v>248</v>
      </c>
      <c r="E6" s="106">
        <v>1</v>
      </c>
      <c r="F6" s="107">
        <f>'Aux Limpeza - Caçapava 8h   '!I190</f>
        <v>0</v>
      </c>
      <c r="G6" s="108">
        <f t="shared" si="0"/>
        <v>0</v>
      </c>
      <c r="H6" s="109">
        <f>'Aux Limpeza - Caçapava 8h   '!I193</f>
        <v>173.06427309805963</v>
      </c>
      <c r="I6" s="109">
        <f t="shared" si="1"/>
        <v>173.06427309805963</v>
      </c>
      <c r="J6" s="110">
        <f>'Aux Limpeza - Caçapava 8h   '!I196</f>
        <v>1187.0298180590289</v>
      </c>
      <c r="K6" s="110">
        <f t="shared" si="2"/>
        <v>1187.0298180590289</v>
      </c>
    </row>
    <row r="7" spans="1:11" ht="15" customHeight="1" x14ac:dyDescent="0.25">
      <c r="A7" s="105" t="s">
        <v>246</v>
      </c>
      <c r="B7" s="105" t="s">
        <v>198</v>
      </c>
      <c r="C7" s="106" t="s">
        <v>247</v>
      </c>
      <c r="D7" s="106" t="s">
        <v>248</v>
      </c>
      <c r="E7" s="106">
        <v>1</v>
      </c>
      <c r="F7" s="107">
        <f>'Aux Limpeza - Cacequi 8h'!I190</f>
        <v>0</v>
      </c>
      <c r="G7" s="108">
        <f t="shared" si="0"/>
        <v>0</v>
      </c>
      <c r="H7" s="109">
        <f>'Aux Limpeza - Cacequi 8h'!I193</f>
        <v>173.06427309805963</v>
      </c>
      <c r="I7" s="109">
        <f t="shared" si="1"/>
        <v>173.06427309805963</v>
      </c>
      <c r="J7" s="110">
        <f>'Aux Limpeza - Cacequi 8h'!I196</f>
        <v>1123.540277474191</v>
      </c>
      <c r="K7" s="110">
        <f t="shared" si="2"/>
        <v>1123.540277474191</v>
      </c>
    </row>
    <row r="8" spans="1:11" ht="15" customHeight="1" x14ac:dyDescent="0.25">
      <c r="A8" s="105" t="s">
        <v>246</v>
      </c>
      <c r="B8" s="105" t="s">
        <v>199</v>
      </c>
      <c r="C8" s="106" t="s">
        <v>247</v>
      </c>
      <c r="D8" s="106" t="s">
        <v>248</v>
      </c>
      <c r="E8" s="106">
        <v>1</v>
      </c>
      <c r="F8" s="107">
        <f>'Aux Limpeza - Camaquã 8h'!I190</f>
        <v>0</v>
      </c>
      <c r="G8" s="108">
        <f t="shared" si="0"/>
        <v>0</v>
      </c>
      <c r="H8" s="109">
        <f>'Aux Limpeza - Camaquã 8h'!I193</f>
        <v>173.06427309805963</v>
      </c>
      <c r="I8" s="109">
        <f t="shared" si="1"/>
        <v>173.06427309805963</v>
      </c>
      <c r="J8" s="110">
        <f>'Aux Limpeza - Camaquã 8h'!I196</f>
        <v>1150.8581982742078</v>
      </c>
      <c r="K8" s="110">
        <f t="shared" si="2"/>
        <v>1150.8581982742078</v>
      </c>
    </row>
    <row r="9" spans="1:11" ht="15" customHeight="1" x14ac:dyDescent="0.25">
      <c r="A9" s="105" t="s">
        <v>246</v>
      </c>
      <c r="B9" s="105" t="s">
        <v>201</v>
      </c>
      <c r="C9" s="106" t="s">
        <v>247</v>
      </c>
      <c r="D9" s="106" t="s">
        <v>248</v>
      </c>
      <c r="E9" s="106">
        <v>1</v>
      </c>
      <c r="F9" s="107">
        <f>'Aux Limpeza - Candelária 8h'!I190</f>
        <v>0</v>
      </c>
      <c r="G9" s="108">
        <f t="shared" si="0"/>
        <v>0</v>
      </c>
      <c r="H9" s="109">
        <f>'Aux Limpeza - Candelária 8h'!I193</f>
        <v>173.06427309805963</v>
      </c>
      <c r="I9" s="109">
        <f t="shared" si="1"/>
        <v>173.06427309805963</v>
      </c>
      <c r="J9" s="110">
        <f>'Aux Limpeza - Candelária 8h'!I196</f>
        <v>1213.6811225446136</v>
      </c>
      <c r="K9" s="110">
        <f t="shared" si="2"/>
        <v>1213.6811225446136</v>
      </c>
    </row>
    <row r="10" spans="1:11" ht="15" customHeight="1" x14ac:dyDescent="0.25">
      <c r="A10" s="105" t="s">
        <v>246</v>
      </c>
      <c r="B10" s="105" t="s">
        <v>202</v>
      </c>
      <c r="C10" s="106" t="s">
        <v>247</v>
      </c>
      <c r="D10" s="106" t="s">
        <v>248</v>
      </c>
      <c r="E10" s="106">
        <v>1</v>
      </c>
      <c r="F10" s="107">
        <f>'Aux Limpeza - Capivari S 8h'!I190</f>
        <v>0</v>
      </c>
      <c r="G10" s="108">
        <f t="shared" si="0"/>
        <v>0</v>
      </c>
      <c r="H10" s="109">
        <f>'Aux Limpeza - Capivari S 8h'!I193</f>
        <v>173.06427309805963</v>
      </c>
      <c r="I10" s="109">
        <f t="shared" si="1"/>
        <v>173.06427309805963</v>
      </c>
      <c r="J10" s="110">
        <f>'Aux Limpeza - Capivari S 8h'!I196</f>
        <v>1178.2086256246353</v>
      </c>
      <c r="K10" s="110">
        <f t="shared" si="2"/>
        <v>1178.2086256246353</v>
      </c>
    </row>
    <row r="11" spans="1:11" ht="15" customHeight="1" x14ac:dyDescent="0.25">
      <c r="A11" s="105" t="s">
        <v>246</v>
      </c>
      <c r="B11" s="105" t="s">
        <v>203</v>
      </c>
      <c r="C11" s="106" t="s">
        <v>247</v>
      </c>
      <c r="D11" s="106" t="s">
        <v>248</v>
      </c>
      <c r="E11" s="106">
        <v>1</v>
      </c>
      <c r="F11" s="107">
        <f>'Aux Limpeza - Dom Pedrito 8h'!I190</f>
        <v>0</v>
      </c>
      <c r="G11" s="108">
        <f t="shared" si="0"/>
        <v>0</v>
      </c>
      <c r="H11" s="109">
        <f>'Aux Limpeza - Dom Pedrito 8h'!I193</f>
        <v>173.06427309805963</v>
      </c>
      <c r="I11" s="109">
        <f t="shared" si="1"/>
        <v>173.06427309805963</v>
      </c>
      <c r="J11" s="110">
        <f>'Aux Limpeza - Dom Pedrito 8h'!I196</f>
        <v>1187.0298180590289</v>
      </c>
      <c r="K11" s="110">
        <f t="shared" si="2"/>
        <v>1187.0298180590289</v>
      </c>
    </row>
    <row r="12" spans="1:11" ht="15" customHeight="1" x14ac:dyDescent="0.25">
      <c r="A12" s="105" t="s">
        <v>246</v>
      </c>
      <c r="B12" s="105" t="s">
        <v>204</v>
      </c>
      <c r="C12" s="106" t="s">
        <v>250</v>
      </c>
      <c r="D12" s="106" t="s">
        <v>251</v>
      </c>
      <c r="E12" s="106">
        <v>1</v>
      </c>
      <c r="F12" s="107">
        <f>'Aux Limpeza - ER Camaquã 16h'!I190</f>
        <v>0</v>
      </c>
      <c r="G12" s="108">
        <f t="shared" si="0"/>
        <v>0</v>
      </c>
      <c r="H12" s="109">
        <f>'Aux Limpeza - ER Camaquã 16h'!I193</f>
        <v>346.12854619611926</v>
      </c>
      <c r="I12" s="109">
        <f t="shared" si="1"/>
        <v>346.12854619611926</v>
      </c>
      <c r="J12" s="110">
        <f>'Aux Limpeza - ER Camaquã 16h'!I196</f>
        <v>2152.4375983096174</v>
      </c>
      <c r="K12" s="110">
        <f t="shared" si="2"/>
        <v>2152.4375983096174</v>
      </c>
    </row>
    <row r="13" spans="1:11" ht="15" customHeight="1" x14ac:dyDescent="0.25">
      <c r="A13" s="105" t="s">
        <v>246</v>
      </c>
      <c r="B13" s="105" t="s">
        <v>205</v>
      </c>
      <c r="C13" s="106" t="s">
        <v>250</v>
      </c>
      <c r="D13" s="106" t="s">
        <v>251</v>
      </c>
      <c r="E13" s="106">
        <v>1</v>
      </c>
      <c r="F13" s="107">
        <f>'Aux Limpeza - ER Uruguaiana 16h'!I190</f>
        <v>0</v>
      </c>
      <c r="G13" s="108">
        <f t="shared" si="0"/>
        <v>0</v>
      </c>
      <c r="H13" s="109">
        <f>'Aux Limpeza - ER Uruguaiana 16h'!I193</f>
        <v>346.12854619611926</v>
      </c>
      <c r="I13" s="109">
        <f t="shared" si="1"/>
        <v>346.12854619611926</v>
      </c>
      <c r="J13" s="110">
        <f>'Aux Limpeza - ER Uruguaiana 16h'!I196</f>
        <v>2205.1693880014072</v>
      </c>
      <c r="K13" s="110">
        <f t="shared" si="2"/>
        <v>2205.1693880014072</v>
      </c>
    </row>
    <row r="14" spans="1:11" ht="15" customHeight="1" x14ac:dyDescent="0.25">
      <c r="A14" s="105" t="s">
        <v>246</v>
      </c>
      <c r="B14" s="105" t="s">
        <v>206</v>
      </c>
      <c r="C14" s="106" t="s">
        <v>247</v>
      </c>
      <c r="D14" s="106" t="s">
        <v>248</v>
      </c>
      <c r="E14" s="106">
        <v>1</v>
      </c>
      <c r="F14" s="107">
        <f>'Aux Limpeza - Formigueiro 8h'!I190</f>
        <v>0</v>
      </c>
      <c r="G14" s="108">
        <f t="shared" si="0"/>
        <v>0</v>
      </c>
      <c r="H14" s="109">
        <f>'Aux Limpeza - Formigueiro 8h'!I193</f>
        <v>173.06427309805963</v>
      </c>
      <c r="I14" s="109">
        <f t="shared" si="1"/>
        <v>173.06427309805963</v>
      </c>
      <c r="J14" s="110">
        <f>'Aux Limpeza - Formigueiro 8h'!I196</f>
        <v>1123.540277474191</v>
      </c>
      <c r="K14" s="110">
        <f t="shared" si="2"/>
        <v>1123.540277474191</v>
      </c>
    </row>
    <row r="15" spans="1:11" ht="15" customHeight="1" x14ac:dyDescent="0.25">
      <c r="A15" s="105" t="s">
        <v>246</v>
      </c>
      <c r="B15" s="105" t="s">
        <v>207</v>
      </c>
      <c r="C15" s="106" t="s">
        <v>247</v>
      </c>
      <c r="D15" s="106" t="s">
        <v>248</v>
      </c>
      <c r="E15" s="106">
        <v>1</v>
      </c>
      <c r="F15" s="107">
        <f>'Aux Limpeza - General Câmara 8h'!I190</f>
        <v>0</v>
      </c>
      <c r="G15" s="108">
        <f t="shared" si="0"/>
        <v>0</v>
      </c>
      <c r="H15" s="109">
        <f>'Aux Limpeza - General Câmara 8h'!I193</f>
        <v>173.06427309805963</v>
      </c>
      <c r="I15" s="109">
        <f t="shared" si="1"/>
        <v>173.06427309805963</v>
      </c>
      <c r="J15" s="110">
        <f>'Aux Limpeza - General Câmara 8h'!I196</f>
        <v>1162.8478090476324</v>
      </c>
      <c r="K15" s="110">
        <f t="shared" si="2"/>
        <v>1162.8478090476324</v>
      </c>
    </row>
    <row r="16" spans="1:11" ht="15" customHeight="1" x14ac:dyDescent="0.25">
      <c r="A16" s="105" t="s">
        <v>246</v>
      </c>
      <c r="B16" s="105" t="s">
        <v>208</v>
      </c>
      <c r="C16" s="106" t="s">
        <v>247</v>
      </c>
      <c r="D16" s="106" t="s">
        <v>248</v>
      </c>
      <c r="E16" s="106">
        <v>1</v>
      </c>
      <c r="F16" s="107">
        <f>'Aux Limpeza - Guaíba 8h'!I190</f>
        <v>0</v>
      </c>
      <c r="G16" s="108">
        <f t="shared" si="0"/>
        <v>0</v>
      </c>
      <c r="H16" s="109">
        <f>'Aux Limpeza - Guaíba 8h'!I193</f>
        <v>173.06427309805963</v>
      </c>
      <c r="I16" s="109">
        <f t="shared" si="1"/>
        <v>173.06427309805963</v>
      </c>
      <c r="J16" s="110">
        <f>'Aux Limpeza - Guaíba 8h'!I196</f>
        <v>1144.6513453359069</v>
      </c>
      <c r="K16" s="110">
        <f t="shared" si="2"/>
        <v>1144.6513453359069</v>
      </c>
    </row>
    <row r="17" spans="1:11" ht="15" customHeight="1" x14ac:dyDescent="0.25">
      <c r="A17" s="105" t="s">
        <v>246</v>
      </c>
      <c r="B17" s="105" t="s">
        <v>209</v>
      </c>
      <c r="C17" s="106" t="s">
        <v>247</v>
      </c>
      <c r="D17" s="106" t="s">
        <v>248</v>
      </c>
      <c r="E17" s="106">
        <v>1</v>
      </c>
      <c r="F17" s="107">
        <f>'Aux Limpeza - Itaqui 8h'!I190</f>
        <v>0</v>
      </c>
      <c r="G17" s="108">
        <f t="shared" si="0"/>
        <v>0</v>
      </c>
      <c r="H17" s="109">
        <f>'Aux Limpeza - Itaqui 8h'!I193</f>
        <v>173.06427309805963</v>
      </c>
      <c r="I17" s="109">
        <f t="shared" si="1"/>
        <v>173.06427309805963</v>
      </c>
      <c r="J17" s="110">
        <f>'Aux Limpeza - Itaqui 8h'!I196</f>
        <v>1150.8581982742078</v>
      </c>
      <c r="K17" s="110">
        <f t="shared" si="2"/>
        <v>1150.8581982742078</v>
      </c>
    </row>
    <row r="18" spans="1:11" ht="15" customHeight="1" x14ac:dyDescent="0.25">
      <c r="A18" s="105" t="s">
        <v>246</v>
      </c>
      <c r="B18" s="105" t="s">
        <v>210</v>
      </c>
      <c r="C18" s="106" t="s">
        <v>247</v>
      </c>
      <c r="D18" s="106" t="s">
        <v>248</v>
      </c>
      <c r="E18" s="106">
        <v>1</v>
      </c>
      <c r="F18" s="107">
        <f>'Aux Limpeza - Jaguarão 8h'!I190</f>
        <v>0</v>
      </c>
      <c r="G18" s="108">
        <f t="shared" si="0"/>
        <v>0</v>
      </c>
      <c r="H18" s="109">
        <f>'Aux Limpeza - Jaguarão 8h'!I193</f>
        <v>173.06427309805963</v>
      </c>
      <c r="I18" s="109">
        <f t="shared" si="1"/>
        <v>173.06427309805963</v>
      </c>
      <c r="J18" s="110">
        <f>'Aux Limpeza - Jaguarão 8h'!I196</f>
        <v>1177.7003719948891</v>
      </c>
      <c r="K18" s="110">
        <f t="shared" si="2"/>
        <v>1177.7003719948891</v>
      </c>
    </row>
    <row r="19" spans="1:11" ht="15" customHeight="1" x14ac:dyDescent="0.25">
      <c r="A19" s="105" t="s">
        <v>246</v>
      </c>
      <c r="B19" s="105" t="s">
        <v>211</v>
      </c>
      <c r="C19" s="106" t="s">
        <v>247</v>
      </c>
      <c r="D19" s="106" t="s">
        <v>248</v>
      </c>
      <c r="E19" s="106">
        <v>1</v>
      </c>
      <c r="F19" s="107">
        <f>'Aux Limpeza - Mostardas 8h'!I190</f>
        <v>0</v>
      </c>
      <c r="G19" s="108">
        <f t="shared" si="0"/>
        <v>0</v>
      </c>
      <c r="H19" s="109">
        <f>'Aux Limpeza - Mostardas 8h'!I193</f>
        <v>173.06427309805963</v>
      </c>
      <c r="I19" s="109">
        <f t="shared" si="1"/>
        <v>173.06427309805963</v>
      </c>
      <c r="J19" s="110">
        <f>'Aux Limpeza - Mostardas 8h'!I196</f>
        <v>1164.9330354767519</v>
      </c>
      <c r="K19" s="110">
        <f t="shared" si="2"/>
        <v>1164.9330354767519</v>
      </c>
    </row>
    <row r="20" spans="1:11" ht="15" customHeight="1" x14ac:dyDescent="0.25">
      <c r="A20" s="105" t="s">
        <v>246</v>
      </c>
      <c r="B20" s="105" t="s">
        <v>212</v>
      </c>
      <c r="C20" s="106" t="s">
        <v>247</v>
      </c>
      <c r="D20" s="106" t="s">
        <v>248</v>
      </c>
      <c r="E20" s="106">
        <v>1</v>
      </c>
      <c r="F20" s="107">
        <f>'Aux Limpeza - Quaraí 8h'!I190</f>
        <v>0</v>
      </c>
      <c r="G20" s="108">
        <f t="shared" si="0"/>
        <v>0</v>
      </c>
      <c r="H20" s="109">
        <f>'Aux Limpeza - Quaraí 8h'!I193</f>
        <v>173.06427309805963</v>
      </c>
      <c r="I20" s="109">
        <f t="shared" si="1"/>
        <v>173.06427309805963</v>
      </c>
      <c r="J20" s="110">
        <f>'Aux Limpeza - Quaraí 8h'!I196</f>
        <v>1123.540277474191</v>
      </c>
      <c r="K20" s="110">
        <f t="shared" si="2"/>
        <v>1123.540277474191</v>
      </c>
    </row>
    <row r="21" spans="1:11" ht="15" customHeight="1" x14ac:dyDescent="0.25">
      <c r="A21" s="105" t="s">
        <v>246</v>
      </c>
      <c r="B21" s="105" t="s">
        <v>213</v>
      </c>
      <c r="C21" s="106" t="s">
        <v>247</v>
      </c>
      <c r="D21" s="106" t="s">
        <v>248</v>
      </c>
      <c r="E21" s="106">
        <v>1</v>
      </c>
      <c r="F21" s="107">
        <f>'Aux Limpeza - Restinga Seca 8h'!I190</f>
        <v>0</v>
      </c>
      <c r="G21" s="108">
        <f t="shared" si="0"/>
        <v>0</v>
      </c>
      <c r="H21" s="109">
        <f>'Aux Limpeza - Restinga Seca 8h'!I193</f>
        <v>173.06427309805963</v>
      </c>
      <c r="I21" s="109">
        <f t="shared" si="1"/>
        <v>173.06427309805963</v>
      </c>
      <c r="J21" s="110">
        <f>'Aux Limpeza - Restinga Seca 8h'!I196</f>
        <v>1201.023987155239</v>
      </c>
      <c r="K21" s="110">
        <f t="shared" si="2"/>
        <v>1201.023987155239</v>
      </c>
    </row>
    <row r="22" spans="1:11" ht="15" customHeight="1" x14ac:dyDescent="0.25">
      <c r="A22" s="105" t="s">
        <v>246</v>
      </c>
      <c r="B22" s="105" t="s">
        <v>214</v>
      </c>
      <c r="C22" s="106" t="s">
        <v>247</v>
      </c>
      <c r="D22" s="106" t="s">
        <v>248</v>
      </c>
      <c r="E22" s="106">
        <v>1</v>
      </c>
      <c r="F22" s="107">
        <f>'Aux Limpeza - Rio Pardo 8h'!I190</f>
        <v>0</v>
      </c>
      <c r="G22" s="108">
        <f t="shared" si="0"/>
        <v>0</v>
      </c>
      <c r="H22" s="109">
        <f>'Aux Limpeza - Rio Pardo 8h'!I193</f>
        <v>173.06427309805963</v>
      </c>
      <c r="I22" s="109">
        <f t="shared" si="1"/>
        <v>173.06427309805963</v>
      </c>
      <c r="J22" s="110">
        <f>'Aux Limpeza - Rio Pardo 8h'!I196</f>
        <v>1136.3441552801648</v>
      </c>
      <c r="K22" s="110">
        <f t="shared" si="2"/>
        <v>1136.3441552801648</v>
      </c>
    </row>
    <row r="23" spans="1:11" ht="15" customHeight="1" x14ac:dyDescent="0.25">
      <c r="A23" s="105" t="s">
        <v>246</v>
      </c>
      <c r="B23" s="105" t="s">
        <v>215</v>
      </c>
      <c r="C23" s="106" t="s">
        <v>247</v>
      </c>
      <c r="D23" s="106" t="s">
        <v>248</v>
      </c>
      <c r="E23" s="106">
        <v>1</v>
      </c>
      <c r="F23" s="107">
        <f>'Aux Limpeza - Rosário do Sul 8h'!I190</f>
        <v>0</v>
      </c>
      <c r="G23" s="108">
        <f t="shared" si="0"/>
        <v>0</v>
      </c>
      <c r="H23" s="109">
        <f>'Aux Limpeza - Rosário do Sul 8h'!I193</f>
        <v>173.06427309805963</v>
      </c>
      <c r="I23" s="109">
        <f t="shared" si="1"/>
        <v>173.06427309805963</v>
      </c>
      <c r="J23" s="110">
        <f>'Aux Limpeza - Rosário do Sul 8h'!I196</f>
        <v>1148.5789959950055</v>
      </c>
      <c r="K23" s="110">
        <f t="shared" si="2"/>
        <v>1148.5789959950055</v>
      </c>
    </row>
    <row r="24" spans="1:11" ht="15" customHeight="1" x14ac:dyDescent="0.25">
      <c r="A24" s="105" t="s">
        <v>246</v>
      </c>
      <c r="B24" s="105" t="s">
        <v>217</v>
      </c>
      <c r="C24" s="106" t="s">
        <v>247</v>
      </c>
      <c r="D24" s="106" t="s">
        <v>248</v>
      </c>
      <c r="E24" s="106">
        <v>1</v>
      </c>
      <c r="F24" s="107">
        <f>'Aux Limpeza - Santa Maria 8h'!I190</f>
        <v>0</v>
      </c>
      <c r="G24" s="108">
        <f t="shared" si="0"/>
        <v>0</v>
      </c>
      <c r="H24" s="109">
        <f>'Aux Limpeza - Santa Maria 8h'!I193</f>
        <v>173.06427309805963</v>
      </c>
      <c r="I24" s="109">
        <f t="shared" si="1"/>
        <v>173.06427309805963</v>
      </c>
      <c r="J24" s="110">
        <f>'Aux Limpeza - Santa Maria 8h'!I196</f>
        <v>1208.0210717033438</v>
      </c>
      <c r="K24" s="110">
        <f t="shared" si="2"/>
        <v>1208.0210717033438</v>
      </c>
    </row>
    <row r="25" spans="1:11" ht="15" customHeight="1" x14ac:dyDescent="0.25">
      <c r="A25" s="105" t="s">
        <v>246</v>
      </c>
      <c r="B25" s="105" t="s">
        <v>218</v>
      </c>
      <c r="C25" s="106" t="s">
        <v>247</v>
      </c>
      <c r="D25" s="106" t="s">
        <v>248</v>
      </c>
      <c r="E25" s="106">
        <v>1</v>
      </c>
      <c r="F25" s="107">
        <f>'Aux Limpeza - Livramento 8h'!I190</f>
        <v>0</v>
      </c>
      <c r="G25" s="108">
        <f t="shared" si="0"/>
        <v>0</v>
      </c>
      <c r="H25" s="109">
        <f>'Aux Limpeza - Livramento 8h'!I193</f>
        <v>173.06427309805963</v>
      </c>
      <c r="I25" s="109">
        <f t="shared" si="1"/>
        <v>173.06427309805963</v>
      </c>
      <c r="J25" s="110">
        <f>'Aux Limpeza - Livramento 8h'!I196</f>
        <v>1159.975007391017</v>
      </c>
      <c r="K25" s="110">
        <f t="shared" si="2"/>
        <v>1159.975007391017</v>
      </c>
    </row>
    <row r="26" spans="1:11" ht="15" customHeight="1" x14ac:dyDescent="0.25">
      <c r="A26" s="105" t="s">
        <v>246</v>
      </c>
      <c r="B26" s="105" t="s">
        <v>219</v>
      </c>
      <c r="C26" s="106" t="s">
        <v>247</v>
      </c>
      <c r="D26" s="106" t="s">
        <v>248</v>
      </c>
      <c r="E26" s="106">
        <v>1</v>
      </c>
      <c r="F26" s="107">
        <f>'Aux Limpeza - Santo Antônio 8h'!I190</f>
        <v>0</v>
      </c>
      <c r="G26" s="108">
        <f t="shared" si="0"/>
        <v>0</v>
      </c>
      <c r="H26" s="109">
        <f>'Aux Limpeza - Santo Antônio 8h'!I193</f>
        <v>173.06427309805963</v>
      </c>
      <c r="I26" s="109">
        <f t="shared" si="1"/>
        <v>173.06427309805963</v>
      </c>
      <c r="J26" s="110">
        <f>'Aux Limpeza - Santo Antônio 8h'!I196</f>
        <v>1178.2086256246353</v>
      </c>
      <c r="K26" s="110">
        <f t="shared" si="2"/>
        <v>1178.2086256246353</v>
      </c>
    </row>
    <row r="27" spans="1:11" ht="15" customHeight="1" x14ac:dyDescent="0.25">
      <c r="A27" s="105" t="s">
        <v>246</v>
      </c>
      <c r="B27" s="105" t="s">
        <v>220</v>
      </c>
      <c r="C27" s="106" t="s">
        <v>247</v>
      </c>
      <c r="D27" s="106" t="s">
        <v>248</v>
      </c>
      <c r="E27" s="106">
        <v>1</v>
      </c>
      <c r="F27" s="107">
        <f>'Aux Limpeza - São Borja 8h'!I190</f>
        <v>0</v>
      </c>
      <c r="G27" s="108">
        <f t="shared" si="0"/>
        <v>0</v>
      </c>
      <c r="H27" s="109">
        <f>'Aux Limpeza - São Borja 8h'!I193</f>
        <v>173.06427309805963</v>
      </c>
      <c r="I27" s="109">
        <f t="shared" si="1"/>
        <v>173.06427309805963</v>
      </c>
      <c r="J27" s="110">
        <f>'Aux Limpeza - São Borja 8h'!I196</f>
        <v>1145.102049561259</v>
      </c>
      <c r="K27" s="110">
        <f t="shared" si="2"/>
        <v>1145.102049561259</v>
      </c>
    </row>
    <row r="28" spans="1:11" ht="15" customHeight="1" x14ac:dyDescent="0.25">
      <c r="A28" s="105" t="s">
        <v>246</v>
      </c>
      <c r="B28" s="105" t="s">
        <v>221</v>
      </c>
      <c r="C28" s="106" t="s">
        <v>247</v>
      </c>
      <c r="D28" s="106" t="s">
        <v>248</v>
      </c>
      <c r="E28" s="106">
        <v>1</v>
      </c>
      <c r="F28" s="107">
        <f>'Aux Limpeza - São Gabriel 8h'!I190</f>
        <v>0</v>
      </c>
      <c r="G28" s="108">
        <f t="shared" si="0"/>
        <v>0</v>
      </c>
      <c r="H28" s="109">
        <f>'Aux Limpeza - São Gabriel 8h'!I193</f>
        <v>173.06427309805963</v>
      </c>
      <c r="I28" s="109">
        <f t="shared" si="1"/>
        <v>173.06427309805963</v>
      </c>
      <c r="J28" s="110">
        <f>'Aux Limpeza - São Gabriel 8h'!I196</f>
        <v>1187.0298180590289</v>
      </c>
      <c r="K28" s="110">
        <f t="shared" si="2"/>
        <v>1187.0298180590289</v>
      </c>
    </row>
    <row r="29" spans="1:11" ht="15" customHeight="1" x14ac:dyDescent="0.25">
      <c r="A29" s="105" t="s">
        <v>246</v>
      </c>
      <c r="B29" s="105" t="s">
        <v>222</v>
      </c>
      <c r="C29" s="106" t="s">
        <v>247</v>
      </c>
      <c r="D29" s="106" t="s">
        <v>248</v>
      </c>
      <c r="E29" s="106">
        <v>1</v>
      </c>
      <c r="F29" s="107">
        <f>'Aux Limpeza - São Lourenço 8h'!I190</f>
        <v>0</v>
      </c>
      <c r="G29" s="108">
        <f t="shared" si="0"/>
        <v>0</v>
      </c>
      <c r="H29" s="109">
        <f>'Aux Limpeza - São Lourenço 8h'!I193</f>
        <v>173.06427309805963</v>
      </c>
      <c r="I29" s="109">
        <f t="shared" si="1"/>
        <v>173.06427309805963</v>
      </c>
      <c r="J29" s="110">
        <f>'Aux Limpeza - São Lourenço 8h'!I196</f>
        <v>1136.3441552801648</v>
      </c>
      <c r="K29" s="110">
        <f t="shared" si="2"/>
        <v>1136.3441552801648</v>
      </c>
    </row>
    <row r="30" spans="1:11" ht="15" customHeight="1" x14ac:dyDescent="0.25">
      <c r="A30" s="105" t="s">
        <v>246</v>
      </c>
      <c r="B30" s="105" t="s">
        <v>223</v>
      </c>
      <c r="C30" s="106" t="s">
        <v>247</v>
      </c>
      <c r="D30" s="106" t="s">
        <v>248</v>
      </c>
      <c r="E30" s="106">
        <v>1</v>
      </c>
      <c r="F30" s="107">
        <f>'Aux Limpeza - São Sepé 8h'!I190</f>
        <v>0</v>
      </c>
      <c r="G30" s="108">
        <f t="shared" si="0"/>
        <v>0</v>
      </c>
      <c r="H30" s="109">
        <f>'Aux Limpeza - São Sepé 8h'!I193</f>
        <v>173.06427309805963</v>
      </c>
      <c r="I30" s="109">
        <f t="shared" si="1"/>
        <v>173.06427309805963</v>
      </c>
      <c r="J30" s="110">
        <f>'Aux Limpeza - São Sepé 8h'!I196</f>
        <v>1168.3709259307491</v>
      </c>
      <c r="K30" s="110">
        <f t="shared" si="2"/>
        <v>1168.3709259307491</v>
      </c>
    </row>
    <row r="31" spans="1:11" ht="15" customHeight="1" x14ac:dyDescent="0.25">
      <c r="A31" s="105" t="s">
        <v>246</v>
      </c>
      <c r="B31" s="105" t="s">
        <v>224</v>
      </c>
      <c r="C31" s="106" t="s">
        <v>247</v>
      </c>
      <c r="D31" s="106" t="s">
        <v>248</v>
      </c>
      <c r="E31" s="106">
        <v>1</v>
      </c>
      <c r="F31" s="107">
        <f>'Aux Limpeza - São Vicente 8h'!I190</f>
        <v>0</v>
      </c>
      <c r="G31" s="108">
        <f t="shared" si="0"/>
        <v>0</v>
      </c>
      <c r="H31" s="109">
        <f>'Aux Limpeza - São Vicente 8h'!I193</f>
        <v>173.06427309805963</v>
      </c>
      <c r="I31" s="109">
        <f t="shared" si="1"/>
        <v>173.06427309805963</v>
      </c>
      <c r="J31" s="110">
        <f>'Aux Limpeza - São Vicente 8h'!I196</f>
        <v>1162.8478090476324</v>
      </c>
      <c r="K31" s="110">
        <f t="shared" si="2"/>
        <v>1162.8478090476324</v>
      </c>
    </row>
    <row r="32" spans="1:11" ht="15" customHeight="1" x14ac:dyDescent="0.25">
      <c r="A32" s="105" t="s">
        <v>246</v>
      </c>
      <c r="B32" s="105" t="s">
        <v>225</v>
      </c>
      <c r="C32" s="106" t="s">
        <v>247</v>
      </c>
      <c r="D32" s="106" t="s">
        <v>248</v>
      </c>
      <c r="E32" s="106">
        <v>1</v>
      </c>
      <c r="F32" s="107">
        <f>'Aux Limpeza - Tapes 8h'!I190</f>
        <v>0</v>
      </c>
      <c r="G32" s="108">
        <f t="shared" si="0"/>
        <v>0</v>
      </c>
      <c r="H32" s="109">
        <f>'Aux Limpeza - Tapes 8h'!I193</f>
        <v>173.06427309805963</v>
      </c>
      <c r="I32" s="109">
        <f t="shared" si="1"/>
        <v>173.06427309805963</v>
      </c>
      <c r="J32" s="110">
        <f>'Aux Limpeza - Tapes 8h'!I196</f>
        <v>1187.0298180590289</v>
      </c>
      <c r="K32" s="110">
        <f t="shared" si="2"/>
        <v>1187.0298180590289</v>
      </c>
    </row>
    <row r="33" spans="1:11" ht="15" customHeight="1" x14ac:dyDescent="0.25">
      <c r="A33" s="105" t="s">
        <v>246</v>
      </c>
      <c r="B33" s="105" t="s">
        <v>226</v>
      </c>
      <c r="C33" s="106" t="s">
        <v>247</v>
      </c>
      <c r="D33" s="106" t="s">
        <v>248</v>
      </c>
      <c r="E33" s="106">
        <v>1</v>
      </c>
      <c r="F33" s="107">
        <f>'Aux Limpeza - Torres 8h'!I190</f>
        <v>0</v>
      </c>
      <c r="G33" s="108">
        <f t="shared" si="0"/>
        <v>0</v>
      </c>
      <c r="H33" s="109">
        <f>'Aux Limpeza - Torres 8h'!I193</f>
        <v>173.06427309805963</v>
      </c>
      <c r="I33" s="109">
        <f t="shared" si="1"/>
        <v>173.06427309805963</v>
      </c>
      <c r="J33" s="110">
        <f>'Aux Limpeza - Torres 8h'!I196</f>
        <v>1205.688710187309</v>
      </c>
      <c r="K33" s="110">
        <f t="shared" si="2"/>
        <v>1205.688710187309</v>
      </c>
    </row>
    <row r="34" spans="1:11" ht="15" customHeight="1" x14ac:dyDescent="0.25">
      <c r="A34" s="105" t="s">
        <v>246</v>
      </c>
      <c r="B34" s="105" t="s">
        <v>227</v>
      </c>
      <c r="C34" s="106" t="s">
        <v>247</v>
      </c>
      <c r="D34" s="106" t="s">
        <v>248</v>
      </c>
      <c r="E34" s="106">
        <v>1</v>
      </c>
      <c r="F34" s="107">
        <f>'Aux Limpeza - Viamão 8h'!I190</f>
        <v>0</v>
      </c>
      <c r="G34" s="108">
        <f t="shared" si="0"/>
        <v>0</v>
      </c>
      <c r="H34" s="109">
        <f>'Aux Limpeza - Viamão 8h'!I193</f>
        <v>173.06427309805963</v>
      </c>
      <c r="I34" s="109">
        <f t="shared" si="1"/>
        <v>173.06427309805963</v>
      </c>
      <c r="J34" s="110">
        <f>'Aux Limpeza - Viamão 8h'!I196</f>
        <v>1196.3592641231689</v>
      </c>
      <c r="K34" s="110">
        <f t="shared" si="2"/>
        <v>1196.3592641231689</v>
      </c>
    </row>
    <row r="35" spans="1:11" ht="6" customHeight="1" x14ac:dyDescent="0.25"/>
    <row r="36" spans="1:11" ht="63" customHeight="1" x14ac:dyDescent="0.25">
      <c r="A36" s="115" t="s">
        <v>252</v>
      </c>
      <c r="B36" s="115"/>
      <c r="C36" s="115"/>
      <c r="D36" s="115"/>
      <c r="E36" s="111">
        <f>SUM(E2:E34)</f>
        <v>33</v>
      </c>
      <c r="F36" s="111" t="s">
        <v>234</v>
      </c>
      <c r="G36" s="112">
        <f>SUM(G2:G34)</f>
        <v>0</v>
      </c>
      <c r="H36" s="111" t="s">
        <v>253</v>
      </c>
      <c r="I36" s="112">
        <f>SUM(I2:I34)</f>
        <v>6057.2495584320914</v>
      </c>
      <c r="J36" s="111" t="s">
        <v>254</v>
      </c>
      <c r="K36" s="113">
        <f>I36/K38</f>
        <v>0.14955086449432836</v>
      </c>
    </row>
    <row r="37" spans="1:11" ht="6" customHeight="1" x14ac:dyDescent="0.25"/>
    <row r="38" spans="1:11" ht="26.25" customHeight="1" x14ac:dyDescent="0.25">
      <c r="A38" s="116" t="s">
        <v>255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4">
        <f>SUM(K2:K34)</f>
        <v>40502.939109802399</v>
      </c>
    </row>
    <row r="39" spans="1:11" ht="6" customHeight="1" x14ac:dyDescent="0.25"/>
  </sheetData>
  <mergeCells count="2">
    <mergeCell ref="A36:D36"/>
    <mergeCell ref="A38:J38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35</vt:i4>
      </vt:variant>
      <vt:variant>
        <vt:lpstr>Intervalos Nomeados</vt:lpstr>
      </vt:variant>
      <vt:variant>
        <vt:i4>33</vt:i4>
      </vt:variant>
    </vt:vector>
  </HeadingPairs>
  <TitlesOfParts>
    <vt:vector size="68" baseType="lpstr">
      <vt:lpstr>Aux Limpeza - Agudo 8h</vt:lpstr>
      <vt:lpstr>Aux Limpeza - Alegrete  8h </vt:lpstr>
      <vt:lpstr>Aux Limpeza - Arroio G  8h </vt:lpstr>
      <vt:lpstr>Aux Limpeza - Bage  8h  </vt:lpstr>
      <vt:lpstr>Aux Limpeza - Caçapava 8h   </vt:lpstr>
      <vt:lpstr>Aux Limpeza - Cacequi 8h</vt:lpstr>
      <vt:lpstr>Aux Limpeza - Camaquã 8h</vt:lpstr>
      <vt:lpstr>Aux Limpeza - Candelária 8h</vt:lpstr>
      <vt:lpstr>Aux Limpeza - Capivari S 8h</vt:lpstr>
      <vt:lpstr>Aux Limpeza - Dom Pedrito 8h</vt:lpstr>
      <vt:lpstr>Aux Limpeza - ER Camaquã 16h</vt:lpstr>
      <vt:lpstr>Aux Limpeza - ER Uruguaiana 16h</vt:lpstr>
      <vt:lpstr>Aux Limpeza - Formigueiro 8h</vt:lpstr>
      <vt:lpstr>Aux Limpeza - General Câmara 8h</vt:lpstr>
      <vt:lpstr>Aux Limpeza - Guaíba 8h</vt:lpstr>
      <vt:lpstr>Aux Limpeza - Itaqui 8h</vt:lpstr>
      <vt:lpstr>Aux Limpeza - Jaguarão 8h</vt:lpstr>
      <vt:lpstr>Aux Limpeza - Mostardas 8h</vt:lpstr>
      <vt:lpstr>Aux Limpeza - Quaraí 8h</vt:lpstr>
      <vt:lpstr>Aux Limpeza - Restinga Seca 8h</vt:lpstr>
      <vt:lpstr>Aux Limpeza - Rio Pardo 8h</vt:lpstr>
      <vt:lpstr>Aux Limpeza - Rosário do Sul 8h</vt:lpstr>
      <vt:lpstr>Aux Limpeza - Santa Maria 8h</vt:lpstr>
      <vt:lpstr>Aux Limpeza - Livramento 8h</vt:lpstr>
      <vt:lpstr>Aux Limpeza - Santo Antônio 8h</vt:lpstr>
      <vt:lpstr>Aux Limpeza - São Borja 8h</vt:lpstr>
      <vt:lpstr>Aux Limpeza - São Gabriel 8h</vt:lpstr>
      <vt:lpstr>Aux Limpeza - São Lourenço 8h</vt:lpstr>
      <vt:lpstr>Aux Limpeza - São Sepé 8h</vt:lpstr>
      <vt:lpstr>Aux Limpeza - São Vicente 8h</vt:lpstr>
      <vt:lpstr>Aux Limpeza - Tapes 8h</vt:lpstr>
      <vt:lpstr>Aux Limpeza - Torres 8h</vt:lpstr>
      <vt:lpstr>Aux Limpeza - Viamão 8h</vt:lpstr>
      <vt:lpstr>Materiais Equipamentos</vt:lpstr>
      <vt:lpstr>Resumo</vt:lpstr>
      <vt:lpstr>'Aux Limpeza - Agudo 8h'!Area_de_impressao</vt:lpstr>
      <vt:lpstr>'Aux Limpeza - Alegrete  8h '!Area_de_impressao</vt:lpstr>
      <vt:lpstr>'Aux Limpeza - Arroio G  8h '!Area_de_impressao</vt:lpstr>
      <vt:lpstr>'Aux Limpeza - Bage  8h  '!Area_de_impressao</vt:lpstr>
      <vt:lpstr>'Aux Limpeza - Caçapava 8h   '!Area_de_impressao</vt:lpstr>
      <vt:lpstr>'Aux Limpeza - Cacequi 8h'!Area_de_impressao</vt:lpstr>
      <vt:lpstr>'Aux Limpeza - Camaquã 8h'!Area_de_impressao</vt:lpstr>
      <vt:lpstr>'Aux Limpeza - Candelária 8h'!Area_de_impressao</vt:lpstr>
      <vt:lpstr>'Aux Limpeza - Capivari S 8h'!Area_de_impressao</vt:lpstr>
      <vt:lpstr>'Aux Limpeza - Dom Pedrito 8h'!Area_de_impressao</vt:lpstr>
      <vt:lpstr>'Aux Limpeza - ER Camaquã 16h'!Area_de_impressao</vt:lpstr>
      <vt:lpstr>'Aux Limpeza - ER Uruguaiana 16h'!Area_de_impressao</vt:lpstr>
      <vt:lpstr>'Aux Limpeza - Formigueiro 8h'!Area_de_impressao</vt:lpstr>
      <vt:lpstr>'Aux Limpeza - General Câmara 8h'!Area_de_impressao</vt:lpstr>
      <vt:lpstr>'Aux Limpeza - Guaíba 8h'!Area_de_impressao</vt:lpstr>
      <vt:lpstr>'Aux Limpeza - Itaqui 8h'!Area_de_impressao</vt:lpstr>
      <vt:lpstr>'Aux Limpeza - Jaguarão 8h'!Area_de_impressao</vt:lpstr>
      <vt:lpstr>'Aux Limpeza - Livramento 8h'!Area_de_impressao</vt:lpstr>
      <vt:lpstr>'Aux Limpeza - Mostardas 8h'!Area_de_impressao</vt:lpstr>
      <vt:lpstr>'Aux Limpeza - Quaraí 8h'!Area_de_impressao</vt:lpstr>
      <vt:lpstr>'Aux Limpeza - Restinga Seca 8h'!Area_de_impressao</vt:lpstr>
      <vt:lpstr>'Aux Limpeza - Rio Pardo 8h'!Area_de_impressao</vt:lpstr>
      <vt:lpstr>'Aux Limpeza - Rosário do Sul 8h'!Area_de_impressao</vt:lpstr>
      <vt:lpstr>'Aux Limpeza - Santa Maria 8h'!Area_de_impressao</vt:lpstr>
      <vt:lpstr>'Aux Limpeza - Santo Antônio 8h'!Area_de_impressao</vt:lpstr>
      <vt:lpstr>'Aux Limpeza - São Borja 8h'!Area_de_impressao</vt:lpstr>
      <vt:lpstr>'Aux Limpeza - São Gabriel 8h'!Area_de_impressao</vt:lpstr>
      <vt:lpstr>'Aux Limpeza - São Lourenço 8h'!Area_de_impressao</vt:lpstr>
      <vt:lpstr>'Aux Limpeza - São Sepé 8h'!Area_de_impressao</vt:lpstr>
      <vt:lpstr>'Aux Limpeza - São Vicente 8h'!Area_de_impressao</vt:lpstr>
      <vt:lpstr>'Aux Limpeza - Tapes 8h'!Area_de_impressao</vt:lpstr>
      <vt:lpstr>'Aux Limpeza - Torres 8h'!Area_de_impressao</vt:lpstr>
      <vt:lpstr>'Aux Limpeza - Viamão 8h'!Area_de_impressao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Tiago Erling Torres</dc:creator>
  <cp:keywords/>
  <dc:description/>
  <cp:lastModifiedBy>Tiago Erling Torres</cp:lastModifiedBy>
  <cp:revision>2</cp:revision>
  <cp:lastPrinted>2026-07-17T19:22:36Z</cp:lastPrinted>
  <dcterms:created xsi:type="dcterms:W3CDTF">2026-07-17T13:59:52Z</dcterms:created>
  <dcterms:modified xsi:type="dcterms:W3CDTF">2026-10-14T17:08:51Z</dcterms:modified>
  <cp:category/>
  <cp:contentStatus/>
</cp:coreProperties>
</file>