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agon\Documents\LICITAÇÕES E CONTRATAÇÕES\VIGILÂNCIA - EMERGENCIAL\"/>
    </mc:Choice>
  </mc:AlternateContent>
  <bookViews>
    <workbookView xWindow="0" yWindow="0" windowWidth="28800" windowHeight="12435" tabRatio="829" activeTab="8"/>
  </bookViews>
  <sheets>
    <sheet name="líder 12x36 diurno POA" sheetId="11" r:id="rId1"/>
    <sheet name="líder 12x36 noturno POA" sheetId="17" r:id="rId2"/>
    <sheet name="12x36 diurno POA" sheetId="7" r:id="rId3"/>
    <sheet name="12x36 noturno POA" sheetId="10" r:id="rId4"/>
    <sheet name="12x36 diurno Guaiba" sheetId="13" r:id="rId5"/>
    <sheet name="12x36 noturno Guaiba" sheetId="14" r:id="rId6"/>
    <sheet name="12x36 diurno Esteio" sheetId="19" r:id="rId7"/>
    <sheet name="12x36 noturno Esteio" sheetId="18" r:id="rId8"/>
    <sheet name="Resumo" sheetId="9" r:id="rId9"/>
  </sheets>
  <externalReferences>
    <externalReference r:id="rId10"/>
    <externalReference r:id="rId11"/>
  </externalReferences>
  <definedNames>
    <definedName name="_xlnm.Print_Area" localSheetId="6">'12x36 diurno Esteio'!$A$1:$I$172</definedName>
    <definedName name="_xlnm.Print_Area" localSheetId="4">'12x36 diurno Guaiba'!$A$1:$I$172</definedName>
    <definedName name="_xlnm.Print_Area" localSheetId="2">'12x36 diurno POA'!$A$1:$I$172</definedName>
    <definedName name="_xlnm.Print_Area" localSheetId="7">'12x36 noturno Esteio'!$A$1:$I$179</definedName>
    <definedName name="_xlnm.Print_Area" localSheetId="5">'12x36 noturno Guaiba'!$A$1:$I$180</definedName>
    <definedName name="_xlnm.Print_Area" localSheetId="3">'12x36 noturno POA'!$A$1:$I$179</definedName>
    <definedName name="_xlnm.Print_Area" localSheetId="0">'líder 12x36 diurno POA'!$A$1:$I$172</definedName>
    <definedName name="_xlnm.Print_Area" localSheetId="1">'líder 12x36 noturno POA'!$A$1:$I$179</definedName>
    <definedName name="Auxiliar" localSheetId="7">#REF!</definedName>
    <definedName name="Auxiliar" localSheetId="5">#REF!</definedName>
    <definedName name="Auxiliar" localSheetId="3">#REF!</definedName>
    <definedName name="Auxiliar" localSheetId="1">#REF!</definedName>
    <definedName name="Auxiliar">#REF!</definedName>
    <definedName name="CUSTO_VALE_TRANSPORTE" localSheetId="7">#REF!</definedName>
    <definedName name="CUSTO_VALE_TRANSPORTE" localSheetId="5">#REF!</definedName>
    <definedName name="CUSTO_VALE_TRANSPORTE" localSheetId="3">#REF!</definedName>
    <definedName name="CUSTO_VALE_TRANSPORTE" localSheetId="1">#REF!</definedName>
    <definedName name="CUSTO_VALE_TRANSPORTE">#REF!</definedName>
    <definedName name="ecwece4c" localSheetId="7">#REF!</definedName>
    <definedName name="ecwece4c" localSheetId="5">#REF!</definedName>
    <definedName name="ecwece4c" localSheetId="3">#REF!</definedName>
    <definedName name="ecwece4c" localSheetId="1">#REF!</definedName>
    <definedName name="ecwece4c">#REF!</definedName>
    <definedName name="MOMB4">'[1]SERVENTE MANUTENCAO'!$I$144</definedName>
    <definedName name="MONA1" localSheetId="7">#REF!</definedName>
    <definedName name="MONA1" localSheetId="5">#REF!</definedName>
    <definedName name="MONA1" localSheetId="3">#REF!</definedName>
    <definedName name="MONA1" localSheetId="1">#REF!</definedName>
    <definedName name="MONA1">#REF!</definedName>
    <definedName name="MONA2" localSheetId="7">#REF!</definedName>
    <definedName name="MONA2" localSheetId="5">#REF!</definedName>
    <definedName name="MONA2" localSheetId="3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7">#REF!</definedName>
    <definedName name="MONA5" localSheetId="5">#REF!</definedName>
    <definedName name="MONA5" localSheetId="3">#REF!</definedName>
    <definedName name="MONA5" localSheetId="1">#REF!</definedName>
    <definedName name="MONA5">#REF!</definedName>
    <definedName name="MONA6" localSheetId="7">#REF!</definedName>
    <definedName name="MONA6" localSheetId="5">#REF!</definedName>
    <definedName name="MONA6" localSheetId="3">#REF!</definedName>
    <definedName name="MONA6" localSheetId="1">#REF!</definedName>
    <definedName name="MONA6">#REF!</definedName>
    <definedName name="MONA7" localSheetId="7">#REF!</definedName>
    <definedName name="MONA7" localSheetId="5">#REF!</definedName>
    <definedName name="MONA7" localSheetId="3">#REF!</definedName>
    <definedName name="MONA7" localSheetId="1">#REF!</definedName>
    <definedName name="MONA7">#REF!</definedName>
    <definedName name="MONA8">[2]MECANICO_REFRIGERACAO!$I$138</definedName>
    <definedName name="MONB1" localSheetId="7">#REF!</definedName>
    <definedName name="MONB1" localSheetId="5">#REF!</definedName>
    <definedName name="MONB1" localSheetId="3">#REF!</definedName>
    <definedName name="MONB1" localSheetId="1">#REF!</definedName>
    <definedName name="MONB1">#REF!</definedName>
    <definedName name="MONB2" localSheetId="7">#REF!</definedName>
    <definedName name="MONB2" localSheetId="5">#REF!</definedName>
    <definedName name="MONB2" localSheetId="3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7">#REF!</definedName>
    <definedName name="MONB5" localSheetId="5">#REF!</definedName>
    <definedName name="MONB5" localSheetId="3">#REF!</definedName>
    <definedName name="MONB5" localSheetId="1">#REF!</definedName>
    <definedName name="MONB5">#REF!</definedName>
    <definedName name="MONB6" localSheetId="7">#REF!</definedName>
    <definedName name="MONB6" localSheetId="5">#REF!</definedName>
    <definedName name="MONB6" localSheetId="3">#REF!</definedName>
    <definedName name="MONB6" localSheetId="1">#REF!</definedName>
    <definedName name="MONB6">#REF!</definedName>
    <definedName name="MONB7" localSheetId="7">#REF!</definedName>
    <definedName name="MONB7" localSheetId="5">#REF!</definedName>
    <definedName name="MONB7" localSheetId="3">#REF!</definedName>
    <definedName name="MONB7" localSheetId="1">#REF!</definedName>
    <definedName name="MONB7">#REF!</definedName>
    <definedName name="MONB8">[2]MECANICO_REFRIGERACAO!$I$144</definedName>
    <definedName name="MONC1" localSheetId="7">#REF!</definedName>
    <definedName name="MONC1" localSheetId="5">#REF!</definedName>
    <definedName name="MONC1" localSheetId="3">#REF!</definedName>
    <definedName name="MONC1" localSheetId="1">#REF!</definedName>
    <definedName name="MONC1">#REF!</definedName>
    <definedName name="MONC2" localSheetId="7">#REF!</definedName>
    <definedName name="MONC2" localSheetId="5">#REF!</definedName>
    <definedName name="MONC2" localSheetId="3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7">#REF!</definedName>
    <definedName name="MONC5" localSheetId="5">#REF!</definedName>
    <definedName name="MONC5" localSheetId="3">#REF!</definedName>
    <definedName name="MONC5" localSheetId="1">#REF!</definedName>
    <definedName name="MONC5">#REF!</definedName>
    <definedName name="MONC6" localSheetId="7">#REF!</definedName>
    <definedName name="MONC6" localSheetId="5">#REF!</definedName>
    <definedName name="MONC6" localSheetId="3">#REF!</definedName>
    <definedName name="MONC6" localSheetId="1">#REF!</definedName>
    <definedName name="MONC6">#REF!</definedName>
    <definedName name="MONC7" localSheetId="7">#REF!</definedName>
    <definedName name="MONC7" localSheetId="5">#REF!</definedName>
    <definedName name="MONC7" localSheetId="3">#REF!</definedName>
    <definedName name="MONC7" localSheetId="1">#REF!</definedName>
    <definedName name="MONC7">#REF!</definedName>
    <definedName name="MONC8">[2]MECANICO_REFRIGERACAO!$I$148</definedName>
    <definedName name="mont" localSheetId="7">#REF!</definedName>
    <definedName name="mont" localSheetId="5">#REF!</definedName>
    <definedName name="mont" localSheetId="3">#REF!</definedName>
    <definedName name="mont" localSheetId="1">#REF!</definedName>
    <definedName name="mont">#REF!</definedName>
    <definedName name="MONTANTEA" localSheetId="7">#REF!</definedName>
    <definedName name="MONTANTEA" localSheetId="5">#REF!</definedName>
    <definedName name="MONTANTEA" localSheetId="3">#REF!</definedName>
    <definedName name="MONTANTEA" localSheetId="1">#REF!</definedName>
    <definedName name="MONTANTEA">#REF!</definedName>
    <definedName name="MONTANTEA1" localSheetId="7">#REF!</definedName>
    <definedName name="MONTANTEA1" localSheetId="5">#REF!</definedName>
    <definedName name="MONTANTEA1" localSheetId="3">#REF!</definedName>
    <definedName name="MONTANTEA1" localSheetId="1">#REF!</definedName>
    <definedName name="MONTANTEA1">#REF!</definedName>
    <definedName name="MONTANTEA2" localSheetId="7">#REF!</definedName>
    <definedName name="MONTANTEA2" localSheetId="5">#REF!</definedName>
    <definedName name="MONTANTEA2" localSheetId="3">#REF!</definedName>
    <definedName name="MONTANTEA2" localSheetId="1">#REF!</definedName>
    <definedName name="MONTANTEA2">#REF!</definedName>
    <definedName name="MONTANTEB" localSheetId="7">#REF!</definedName>
    <definedName name="MONTANTEB" localSheetId="5">#REF!</definedName>
    <definedName name="MONTANTEB" localSheetId="3">#REF!</definedName>
    <definedName name="MONTANTEB" localSheetId="1">#REF!</definedName>
    <definedName name="MONTANTEB">#REF!</definedName>
    <definedName name="MONTANTEB1" localSheetId="7">#REF!</definedName>
    <definedName name="MONTANTEB1" localSheetId="5">#REF!</definedName>
    <definedName name="MONTANTEB1" localSheetId="3">#REF!</definedName>
    <definedName name="MONTANTEB1" localSheetId="1">#REF!</definedName>
    <definedName name="MONTANTEB1">#REF!</definedName>
    <definedName name="MONTANTEB2" localSheetId="7">#REF!</definedName>
    <definedName name="MONTANTEB2" localSheetId="5">#REF!</definedName>
    <definedName name="MONTANTEB2" localSheetId="3">#REF!</definedName>
    <definedName name="MONTANTEB2" localSheetId="1">#REF!</definedName>
    <definedName name="MONTANTEB2">#REF!</definedName>
    <definedName name="MONTANTEC" localSheetId="7">#REF!</definedName>
    <definedName name="MONTANTEC" localSheetId="5">#REF!</definedName>
    <definedName name="MONTANTEC" localSheetId="3">#REF!</definedName>
    <definedName name="MONTANTEC" localSheetId="1">#REF!</definedName>
    <definedName name="MONTANTEC">#REF!</definedName>
    <definedName name="MONTANTEC1" localSheetId="7">#REF!</definedName>
    <definedName name="MONTANTEC1" localSheetId="5">#REF!</definedName>
    <definedName name="MONTANTEC1" localSheetId="3">#REF!</definedName>
    <definedName name="MONTANTEC1" localSheetId="1">#REF!</definedName>
    <definedName name="MONTANTEC1">#REF!</definedName>
    <definedName name="MONTANTEC2" localSheetId="7">#REF!</definedName>
    <definedName name="MONTANTEC2" localSheetId="5">#REF!</definedName>
    <definedName name="MONTANTEC2" localSheetId="3">#REF!</definedName>
    <definedName name="MONTANTEC2" localSheetId="1">#REF!</definedName>
    <definedName name="MONTANTEC2">#REF!</definedName>
    <definedName name="ok" localSheetId="7">#REF!</definedName>
    <definedName name="ok" localSheetId="5">#REF!</definedName>
    <definedName name="ok" localSheetId="3">#REF!</definedName>
    <definedName name="ok" localSheetId="1">#REF!</definedName>
    <definedName name="ok">#REF!</definedName>
    <definedName name="REMUNERACAO1" localSheetId="7">#REF!</definedName>
    <definedName name="REMUNERACAO1" localSheetId="5">#REF!</definedName>
    <definedName name="REMUNERACAO1" localSheetId="3">#REF!</definedName>
    <definedName name="REMUNERACAO1" localSheetId="1">#REF!</definedName>
    <definedName name="REMUNERACAO1">#REF!</definedName>
    <definedName name="REMUNERACAO2" localSheetId="7">#REF!</definedName>
    <definedName name="REMUNERACAO2" localSheetId="5">#REF!</definedName>
    <definedName name="REMUNERACAO2" localSheetId="3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7">#REF!</definedName>
    <definedName name="REMUNERACAO5" localSheetId="5">#REF!</definedName>
    <definedName name="REMUNERACAO5" localSheetId="3">#REF!</definedName>
    <definedName name="REMUNERACAO5" localSheetId="1">#REF!</definedName>
    <definedName name="REMUNERACAO5">#REF!</definedName>
    <definedName name="REMUNERACAO6" localSheetId="7">#REF!</definedName>
    <definedName name="REMUNERACAO6" localSheetId="5">#REF!</definedName>
    <definedName name="REMUNERACAO6" localSheetId="3">#REF!</definedName>
    <definedName name="REMUNERACAO6" localSheetId="1">#REF!</definedName>
    <definedName name="REMUNERACAO6">#REF!</definedName>
    <definedName name="REMUNERACAO7" localSheetId="7">#REF!</definedName>
    <definedName name="REMUNERACAO7" localSheetId="5">#REF!</definedName>
    <definedName name="REMUNERACAO7" localSheetId="3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7">#REF!</definedName>
    <definedName name="TOTAL_MONT_A" localSheetId="5">#REF!</definedName>
    <definedName name="TOTAL_MONT_A" localSheetId="3">#REF!</definedName>
    <definedName name="TOTAL_MONT_A" localSheetId="1">#REF!</definedName>
    <definedName name="TOTAL_MONT_A">#REF!</definedName>
    <definedName name="TOTAL1" localSheetId="7">#REF!</definedName>
    <definedName name="TOTAL1" localSheetId="5">#REF!</definedName>
    <definedName name="TOTAL1" localSheetId="3">#REF!</definedName>
    <definedName name="TOTAL1" localSheetId="1">#REF!</definedName>
    <definedName name="TOTAL1">#REF!</definedName>
    <definedName name="TOTAL2" localSheetId="7">#REF!</definedName>
    <definedName name="TOTAL2" localSheetId="5">#REF!</definedName>
    <definedName name="TOTAL2" localSheetId="3">#REF!</definedName>
    <definedName name="TOTAL2" localSheetId="1">#REF!</definedName>
    <definedName name="TOTAL2">#REF!</definedName>
    <definedName name="VALE_TRANSPORTE" localSheetId="7">#REF!</definedName>
    <definedName name="VALE_TRANSPORTE" localSheetId="5">#REF!</definedName>
    <definedName name="VALE_TRANSPORTE" localSheetId="3">#REF!</definedName>
    <definedName name="VALE_TRANSPORTE" localSheetId="1">#REF!</definedName>
    <definedName name="VALE_TRANSPORT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71" i="11" l="1"/>
  <c r="G10" i="9"/>
  <c r="I15" i="19"/>
  <c r="I28" i="18"/>
  <c r="I31" i="17" l="1"/>
  <c r="I30" i="17"/>
  <c r="I29" i="17"/>
  <c r="I18" i="11"/>
  <c r="I15" i="11"/>
  <c r="I15" i="17"/>
  <c r="I30" i="10" l="1"/>
  <c r="A96" i="17"/>
  <c r="I31" i="11"/>
  <c r="I31" i="18"/>
  <c r="I29" i="18"/>
  <c r="I31" i="14"/>
  <c r="I29" i="14"/>
  <c r="I31" i="10"/>
  <c r="I29" i="10"/>
  <c r="H171" i="19" l="1"/>
  <c r="A171" i="19"/>
  <c r="E146" i="19"/>
  <c r="H145" i="19"/>
  <c r="H147" i="19" s="1"/>
  <c r="D145" i="19" s="1"/>
  <c r="E145" i="19" s="1"/>
  <c r="G145" i="19"/>
  <c r="G147" i="19" s="1"/>
  <c r="D144" i="19" s="1"/>
  <c r="E144" i="19" s="1"/>
  <c r="I119" i="19"/>
  <c r="I161" i="19" s="1"/>
  <c r="F112" i="19"/>
  <c r="I104" i="19" s="1"/>
  <c r="G97" i="19"/>
  <c r="A97" i="19"/>
  <c r="H96" i="19"/>
  <c r="G93" i="19"/>
  <c r="C93" i="19"/>
  <c r="A93" i="19"/>
  <c r="G89" i="19"/>
  <c r="A89" i="19"/>
  <c r="I84" i="19"/>
  <c r="I83" i="19"/>
  <c r="H71" i="19"/>
  <c r="H64" i="19"/>
  <c r="H52" i="19"/>
  <c r="B40" i="19"/>
  <c r="I38" i="19"/>
  <c r="I39" i="19" s="1"/>
  <c r="I36" i="19"/>
  <c r="I35" i="19"/>
  <c r="I34" i="19"/>
  <c r="I33" i="19"/>
  <c r="A33" i="19"/>
  <c r="A34" i="19" s="1"/>
  <c r="A35" i="19" s="1"/>
  <c r="A36" i="19" s="1"/>
  <c r="A37" i="19" s="1"/>
  <c r="A38" i="19" s="1"/>
  <c r="A39" i="19" s="1"/>
  <c r="A40" i="19" s="1"/>
  <c r="A32" i="19"/>
  <c r="I18" i="19"/>
  <c r="C97" i="19" s="1"/>
  <c r="C89" i="19"/>
  <c r="I31" i="19"/>
  <c r="A6" i="19"/>
  <c r="I5" i="19"/>
  <c r="G5" i="19"/>
  <c r="H178" i="18"/>
  <c r="A178" i="18"/>
  <c r="E153" i="18"/>
  <c r="H152" i="18"/>
  <c r="H154" i="18" s="1"/>
  <c r="D152" i="18" s="1"/>
  <c r="E152" i="18" s="1"/>
  <c r="G152" i="18"/>
  <c r="G154" i="18" s="1"/>
  <c r="D151" i="18" s="1"/>
  <c r="E151" i="18" s="1"/>
  <c r="I126" i="18"/>
  <c r="I168" i="18" s="1"/>
  <c r="F119" i="18"/>
  <c r="I111" i="18"/>
  <c r="G104" i="18"/>
  <c r="C104" i="18"/>
  <c r="A104" i="18"/>
  <c r="H103" i="18"/>
  <c r="G100" i="18"/>
  <c r="A100" i="18"/>
  <c r="G96" i="18"/>
  <c r="A96" i="18"/>
  <c r="I91" i="18"/>
  <c r="H78" i="18"/>
  <c r="H71" i="18"/>
  <c r="H59" i="18"/>
  <c r="B47" i="18"/>
  <c r="I45" i="18"/>
  <c r="I46" i="18" s="1"/>
  <c r="I41" i="18"/>
  <c r="I40" i="18"/>
  <c r="I39" i="18"/>
  <c r="I38" i="18"/>
  <c r="A36" i="18"/>
  <c r="A37" i="18" s="1"/>
  <c r="A38" i="18" s="1"/>
  <c r="A39" i="18" s="1"/>
  <c r="A40" i="18" s="1"/>
  <c r="A41" i="18" s="1"/>
  <c r="A42" i="18" s="1"/>
  <c r="A43" i="18" s="1"/>
  <c r="A44" i="18" s="1"/>
  <c r="A47" i="18" s="1"/>
  <c r="I30" i="18"/>
  <c r="I21" i="18"/>
  <c r="C100" i="18" s="1"/>
  <c r="I18" i="18"/>
  <c r="I15" i="18"/>
  <c r="C96" i="18" s="1"/>
  <c r="G11" i="18"/>
  <c r="A6" i="18"/>
  <c r="I5" i="18"/>
  <c r="G5" i="18"/>
  <c r="H178" i="17"/>
  <c r="A178" i="17"/>
  <c r="E153" i="17"/>
  <c r="H152" i="17"/>
  <c r="H154" i="17" s="1"/>
  <c r="D152" i="17" s="1"/>
  <c r="E152" i="17" s="1"/>
  <c r="G152" i="17"/>
  <c r="G154" i="17" s="1"/>
  <c r="D151" i="17" s="1"/>
  <c r="E151" i="17" s="1"/>
  <c r="I126" i="17"/>
  <c r="I168" i="17" s="1"/>
  <c r="F119" i="17"/>
  <c r="I111" i="17"/>
  <c r="G104" i="17"/>
  <c r="A104" i="17"/>
  <c r="H103" i="17"/>
  <c r="G100" i="17"/>
  <c r="A100" i="17"/>
  <c r="G96" i="17"/>
  <c r="I91" i="17"/>
  <c r="H78" i="17"/>
  <c r="H71" i="17"/>
  <c r="H59" i="17"/>
  <c r="B47" i="17"/>
  <c r="I45" i="17"/>
  <c r="I40" i="17"/>
  <c r="I39" i="17"/>
  <c r="I38" i="17"/>
  <c r="A36" i="17"/>
  <c r="A37" i="17" s="1"/>
  <c r="A38" i="17" s="1"/>
  <c r="A39" i="17" s="1"/>
  <c r="A40" i="17" s="1"/>
  <c r="A41" i="17" s="1"/>
  <c r="A42" i="17" s="1"/>
  <c r="A43" i="17" s="1"/>
  <c r="A44" i="17" s="1"/>
  <c r="A47" i="17" s="1"/>
  <c r="I35" i="17"/>
  <c r="I42" i="17"/>
  <c r="I21" i="17"/>
  <c r="C100" i="17" s="1"/>
  <c r="I18" i="17"/>
  <c r="C104" i="17" s="1"/>
  <c r="C96" i="17"/>
  <c r="G11" i="17"/>
  <c r="I90" i="17"/>
  <c r="A6" i="17"/>
  <c r="I5" i="17"/>
  <c r="G5" i="17"/>
  <c r="E96" i="17" l="1"/>
  <c r="E93" i="19"/>
  <c r="E97" i="19"/>
  <c r="F97" i="19" s="1"/>
  <c r="H97" i="19" s="1"/>
  <c r="I97" i="19" s="1"/>
  <c r="I80" i="19" s="1"/>
  <c r="E100" i="17"/>
  <c r="E104" i="17"/>
  <c r="F104" i="17" s="1"/>
  <c r="H104" i="17" s="1"/>
  <c r="I104" i="17" s="1"/>
  <c r="I87" i="17" s="1"/>
  <c r="E104" i="18"/>
  <c r="F104" i="18" s="1"/>
  <c r="H104" i="18" s="1"/>
  <c r="I104" i="18" s="1"/>
  <c r="I87" i="18" s="1"/>
  <c r="I41" i="17"/>
  <c r="I43" i="17"/>
  <c r="F89" i="19"/>
  <c r="H89" i="19" s="1"/>
  <c r="I32" i="19"/>
  <c r="F93" i="19"/>
  <c r="H93" i="19" s="1"/>
  <c r="I93" i="19" s="1"/>
  <c r="I81" i="19" s="1"/>
  <c r="E89" i="19"/>
  <c r="H74" i="19"/>
  <c r="H75" i="19" s="1"/>
  <c r="H77" i="19" s="1"/>
  <c r="I43" i="18"/>
  <c r="I35" i="18"/>
  <c r="I90" i="18"/>
  <c r="E100" i="18"/>
  <c r="I42" i="18"/>
  <c r="E96" i="18"/>
  <c r="H81" i="18"/>
  <c r="H82" i="18" s="1"/>
  <c r="H84" i="18" s="1"/>
  <c r="F100" i="17"/>
  <c r="H100" i="17" s="1"/>
  <c r="I100" i="17" s="1"/>
  <c r="I88" i="17" s="1"/>
  <c r="H81" i="17"/>
  <c r="H82" i="17" s="1"/>
  <c r="H84" i="17" s="1"/>
  <c r="I46" i="17"/>
  <c r="F96" i="17"/>
  <c r="H96" i="17" s="1"/>
  <c r="I96" i="17" l="1"/>
  <c r="I89" i="17" s="1"/>
  <c r="I92" i="17" s="1"/>
  <c r="I89" i="19"/>
  <c r="I82" i="19" s="1"/>
  <c r="I125" i="19" s="1"/>
  <c r="I41" i="19"/>
  <c r="F96" i="18"/>
  <c r="H96" i="18" s="1"/>
  <c r="I44" i="18"/>
  <c r="I37" i="18" s="1"/>
  <c r="F100" i="18"/>
  <c r="H100" i="18" s="1"/>
  <c r="I100" i="18"/>
  <c r="I88" i="18" s="1"/>
  <c r="I96" i="18"/>
  <c r="I89" i="18" s="1"/>
  <c r="I119" i="17"/>
  <c r="I132" i="17"/>
  <c r="I44" i="17"/>
  <c r="I37" i="17" s="1"/>
  <c r="I112" i="19" l="1"/>
  <c r="I85" i="19"/>
  <c r="I156" i="19" s="1"/>
  <c r="H82" i="19"/>
  <c r="I69" i="19"/>
  <c r="I63" i="19"/>
  <c r="I59" i="19"/>
  <c r="I49" i="19"/>
  <c r="I45" i="19"/>
  <c r="H40" i="19"/>
  <c r="H84" i="19"/>
  <c r="I51" i="19"/>
  <c r="H34" i="19"/>
  <c r="I74" i="19"/>
  <c r="I75" i="19" s="1"/>
  <c r="I50" i="19"/>
  <c r="H38" i="19"/>
  <c r="H35" i="19"/>
  <c r="A114" i="19"/>
  <c r="I68" i="19"/>
  <c r="I62" i="19"/>
  <c r="I58" i="19"/>
  <c r="I48" i="19"/>
  <c r="I44" i="19"/>
  <c r="H37" i="19"/>
  <c r="H33" i="19"/>
  <c r="I61" i="19"/>
  <c r="I57" i="19"/>
  <c r="I47" i="19"/>
  <c r="I154" i="19"/>
  <c r="A127" i="19"/>
  <c r="I70" i="19"/>
  <c r="I60" i="19"/>
  <c r="I56" i="19"/>
  <c r="I46" i="19"/>
  <c r="H39" i="19"/>
  <c r="H31" i="19"/>
  <c r="H83" i="19"/>
  <c r="H36" i="19"/>
  <c r="H32" i="19"/>
  <c r="H80" i="19"/>
  <c r="H81" i="19"/>
  <c r="I132" i="18"/>
  <c r="I119" i="18"/>
  <c r="I92" i="18"/>
  <c r="I48" i="18"/>
  <c r="H37" i="18" s="1"/>
  <c r="G134" i="17"/>
  <c r="G121" i="17"/>
  <c r="I163" i="17"/>
  <c r="I48" i="17"/>
  <c r="H44" i="17" s="1"/>
  <c r="I35" i="14"/>
  <c r="I45" i="14"/>
  <c r="I46" i="14" s="1"/>
  <c r="I30" i="14"/>
  <c r="I42" i="14" s="1"/>
  <c r="I28" i="14"/>
  <c r="I43" i="14" s="1"/>
  <c r="I38" i="14"/>
  <c r="I39" i="14"/>
  <c r="I40" i="14"/>
  <c r="I41" i="14"/>
  <c r="H59" i="14"/>
  <c r="H71" i="14"/>
  <c r="A104" i="14"/>
  <c r="E104" i="14" s="1"/>
  <c r="I18" i="14"/>
  <c r="C104" i="14" s="1"/>
  <c r="G104" i="14"/>
  <c r="A100" i="14"/>
  <c r="C100" i="14"/>
  <c r="G100" i="14"/>
  <c r="A96" i="14"/>
  <c r="I15" i="14"/>
  <c r="C96" i="14" s="1"/>
  <c r="G96" i="14"/>
  <c r="I90" i="14"/>
  <c r="I91" i="14"/>
  <c r="F119" i="14"/>
  <c r="I111" i="14"/>
  <c r="I126" i="14"/>
  <c r="I168" i="14" s="1"/>
  <c r="H152" i="14"/>
  <c r="H154" i="14"/>
  <c r="D152" i="14" s="1"/>
  <c r="E152" i="14" s="1"/>
  <c r="H178" i="14"/>
  <c r="A178" i="14"/>
  <c r="G152" i="14"/>
  <c r="G154" i="14" s="1"/>
  <c r="D151" i="14" s="1"/>
  <c r="E151" i="14" s="1"/>
  <c r="E153" i="14"/>
  <c r="H78" i="14"/>
  <c r="H103" i="14"/>
  <c r="B47" i="14"/>
  <c r="A36" i="14"/>
  <c r="A37" i="14" s="1"/>
  <c r="A38" i="14"/>
  <c r="A39" i="14" s="1"/>
  <c r="A40" i="14" s="1"/>
  <c r="A41" i="14" s="1"/>
  <c r="A42" i="14" s="1"/>
  <c r="A43" i="14" s="1"/>
  <c r="A44" i="14" s="1"/>
  <c r="A47" i="14" s="1"/>
  <c r="G11" i="14"/>
  <c r="A6" i="14"/>
  <c r="I5" i="14"/>
  <c r="G5" i="14"/>
  <c r="I31" i="13"/>
  <c r="I38" i="13"/>
  <c r="I39" i="13" s="1"/>
  <c r="I33" i="13"/>
  <c r="I34" i="13"/>
  <c r="I35" i="13"/>
  <c r="I36" i="13"/>
  <c r="H52" i="13"/>
  <c r="H64" i="13"/>
  <c r="A97" i="13"/>
  <c r="I18" i="13"/>
  <c r="C97" i="13" s="1"/>
  <c r="G97" i="13"/>
  <c r="A93" i="13"/>
  <c r="C93" i="13"/>
  <c r="E93" i="13" s="1"/>
  <c r="G93" i="13"/>
  <c r="A89" i="13"/>
  <c r="I15" i="13"/>
  <c r="C89" i="13" s="1"/>
  <c r="G89" i="13"/>
  <c r="I83" i="13"/>
  <c r="I84" i="13"/>
  <c r="F112" i="13"/>
  <c r="I104" i="13" s="1"/>
  <c r="I119" i="13"/>
  <c r="I161" i="13" s="1"/>
  <c r="H145" i="13"/>
  <c r="H147" i="13" s="1"/>
  <c r="D145" i="13" s="1"/>
  <c r="E145" i="13" s="1"/>
  <c r="H171" i="13"/>
  <c r="A171" i="13"/>
  <c r="G145" i="13"/>
  <c r="G147" i="13" s="1"/>
  <c r="D144" i="13" s="1"/>
  <c r="E144" i="13" s="1"/>
  <c r="E146" i="13"/>
  <c r="H71" i="13"/>
  <c r="H96" i="13"/>
  <c r="B40" i="13"/>
  <c r="A32" i="13"/>
  <c r="A33" i="13" s="1"/>
  <c r="A34" i="13" s="1"/>
  <c r="A35" i="13" s="1"/>
  <c r="A36" i="13" s="1"/>
  <c r="A37" i="13" s="1"/>
  <c r="A38" i="13" s="1"/>
  <c r="A39" i="13" s="1"/>
  <c r="A40" i="13" s="1"/>
  <c r="A6" i="13"/>
  <c r="I5" i="13"/>
  <c r="G5" i="13"/>
  <c r="I5" i="11"/>
  <c r="I38" i="11"/>
  <c r="I33" i="11"/>
  <c r="I34" i="11"/>
  <c r="I35" i="11"/>
  <c r="H52" i="11"/>
  <c r="H64" i="11"/>
  <c r="A97" i="11"/>
  <c r="C97" i="11"/>
  <c r="G97" i="11"/>
  <c r="A93" i="11"/>
  <c r="C93" i="11"/>
  <c r="G93" i="11"/>
  <c r="A89" i="11"/>
  <c r="C89" i="11"/>
  <c r="G89" i="11"/>
  <c r="I83" i="11"/>
  <c r="I84" i="11"/>
  <c r="F112" i="11"/>
  <c r="I104" i="11" s="1"/>
  <c r="I119" i="11"/>
  <c r="I161" i="11" s="1"/>
  <c r="H145" i="11"/>
  <c r="H147" i="11" s="1"/>
  <c r="D145" i="11" s="1"/>
  <c r="E145" i="11" s="1"/>
  <c r="H171" i="11"/>
  <c r="G145" i="11"/>
  <c r="G147" i="11"/>
  <c r="D144" i="11" s="1"/>
  <c r="E144" i="11" s="1"/>
  <c r="E146" i="11"/>
  <c r="H71" i="11"/>
  <c r="H96" i="11"/>
  <c r="B40" i="11"/>
  <c r="A32" i="11"/>
  <c r="A33" i="11" s="1"/>
  <c r="A34" i="11" s="1"/>
  <c r="A35" i="11" s="1"/>
  <c r="A36" i="11" s="1"/>
  <c r="A37" i="11" s="1"/>
  <c r="A38" i="11" s="1"/>
  <c r="A39" i="11" s="1"/>
  <c r="A40" i="11" s="1"/>
  <c r="A6" i="11"/>
  <c r="G5" i="11"/>
  <c r="I18" i="10"/>
  <c r="C104" i="10" s="1"/>
  <c r="I15" i="10"/>
  <c r="C96" i="10" s="1"/>
  <c r="I18" i="7"/>
  <c r="C97" i="7" s="1"/>
  <c r="I15" i="7"/>
  <c r="C89" i="7" s="1"/>
  <c r="I5" i="10"/>
  <c r="I35" i="10"/>
  <c r="I45" i="10"/>
  <c r="I46" i="10" s="1"/>
  <c r="I42" i="10"/>
  <c r="I28" i="10"/>
  <c r="I43" i="10" s="1"/>
  <c r="I5" i="7"/>
  <c r="I31" i="7"/>
  <c r="I38" i="7"/>
  <c r="I39" i="7" s="1"/>
  <c r="I41" i="10"/>
  <c r="G96" i="10"/>
  <c r="A96" i="10"/>
  <c r="I90" i="10"/>
  <c r="A104" i="10"/>
  <c r="G104" i="10"/>
  <c r="C100" i="10"/>
  <c r="F119" i="10"/>
  <c r="I111" i="10" s="1"/>
  <c r="I126" i="10"/>
  <c r="I168" i="10" s="1"/>
  <c r="H59" i="10"/>
  <c r="H71" i="10"/>
  <c r="A100" i="10"/>
  <c r="G100" i="10"/>
  <c r="H152" i="10"/>
  <c r="H154" i="10" s="1"/>
  <c r="D152" i="10" s="1"/>
  <c r="E152" i="10" s="1"/>
  <c r="H178" i="10"/>
  <c r="I36" i="7"/>
  <c r="I33" i="7"/>
  <c r="I34" i="7"/>
  <c r="I35" i="7"/>
  <c r="H52" i="7"/>
  <c r="H64" i="7"/>
  <c r="G89" i="7"/>
  <c r="A89" i="7"/>
  <c r="A97" i="7"/>
  <c r="G97" i="7"/>
  <c r="A93" i="7"/>
  <c r="C93" i="7"/>
  <c r="G93" i="7"/>
  <c r="I83" i="7"/>
  <c r="I84" i="7"/>
  <c r="F112" i="7"/>
  <c r="I104" i="7" s="1"/>
  <c r="I119" i="7"/>
  <c r="I161" i="7" s="1"/>
  <c r="H145" i="7"/>
  <c r="H147" i="7" s="1"/>
  <c r="D145" i="7" s="1"/>
  <c r="E145" i="7" s="1"/>
  <c r="H171" i="7"/>
  <c r="A32" i="7"/>
  <c r="A33" i="7" s="1"/>
  <c r="A34" i="7" s="1"/>
  <c r="A35" i="7" s="1"/>
  <c r="A36" i="7" s="1"/>
  <c r="A37" i="7" s="1"/>
  <c r="A38" i="7" s="1"/>
  <c r="A39" i="7" s="1"/>
  <c r="A40" i="7" s="1"/>
  <c r="G5" i="10"/>
  <c r="G5" i="7"/>
  <c r="A6" i="10"/>
  <c r="A6" i="7"/>
  <c r="B40" i="7"/>
  <c r="B47" i="10"/>
  <c r="A178" i="10"/>
  <c r="E153" i="10"/>
  <c r="G152" i="10"/>
  <c r="G154" i="10" s="1"/>
  <c r="D151" i="10" s="1"/>
  <c r="E151" i="10" s="1"/>
  <c r="H103" i="10"/>
  <c r="I91" i="10"/>
  <c r="H78" i="10"/>
  <c r="I40" i="10"/>
  <c r="I39" i="10"/>
  <c r="I38" i="10"/>
  <c r="A36" i="10"/>
  <c r="A37" i="10" s="1"/>
  <c r="A38" i="10" s="1"/>
  <c r="A39" i="10" s="1"/>
  <c r="A40" i="10" s="1"/>
  <c r="A41" i="10" s="1"/>
  <c r="A42" i="10" s="1"/>
  <c r="A43" i="10" s="1"/>
  <c r="A44" i="10" s="1"/>
  <c r="A47" i="10" s="1"/>
  <c r="G11" i="10"/>
  <c r="A171" i="7"/>
  <c r="E146" i="7"/>
  <c r="G145" i="7"/>
  <c r="G147" i="7" s="1"/>
  <c r="D144" i="7" s="1"/>
  <c r="E144" i="7" s="1"/>
  <c r="H96" i="7"/>
  <c r="H71" i="7"/>
  <c r="E97" i="7" l="1"/>
  <c r="H74" i="7"/>
  <c r="H75" i="7" s="1"/>
  <c r="H74" i="11"/>
  <c r="H75" i="11" s="1"/>
  <c r="E93" i="11"/>
  <c r="F93" i="11" s="1"/>
  <c r="E104" i="10"/>
  <c r="F104" i="10" s="1"/>
  <c r="H104" i="10"/>
  <c r="I104" i="10" s="1"/>
  <c r="I87" i="10" s="1"/>
  <c r="E89" i="7"/>
  <c r="H93" i="11"/>
  <c r="I93" i="11" s="1"/>
  <c r="I81" i="11" s="1"/>
  <c r="I39" i="11"/>
  <c r="I32" i="11"/>
  <c r="H74" i="13"/>
  <c r="H75" i="13" s="1"/>
  <c r="H77" i="13" s="1"/>
  <c r="E89" i="11"/>
  <c r="F96" i="10"/>
  <c r="H96" i="10" s="1"/>
  <c r="I36" i="11"/>
  <c r="G127" i="19"/>
  <c r="G114" i="19"/>
  <c r="E97" i="11"/>
  <c r="F97" i="11" s="1"/>
  <c r="H97" i="11" s="1"/>
  <c r="F89" i="11"/>
  <c r="H89" i="11" s="1"/>
  <c r="E100" i="14"/>
  <c r="F100" i="14" s="1"/>
  <c r="H100" i="14" s="1"/>
  <c r="I100" i="14" s="1"/>
  <c r="I88" i="14" s="1"/>
  <c r="E93" i="7"/>
  <c r="F93" i="7" s="1"/>
  <c r="H93" i="7" s="1"/>
  <c r="E100" i="10"/>
  <c r="F100" i="10" s="1"/>
  <c r="H100" i="10" s="1"/>
  <c r="I100" i="10" s="1"/>
  <c r="I88" i="10" s="1"/>
  <c r="E96" i="10"/>
  <c r="I32" i="7"/>
  <c r="I41" i="7" s="1"/>
  <c r="H31" i="7" s="1"/>
  <c r="H81" i="10"/>
  <c r="H82" i="10" s="1"/>
  <c r="H84" i="10" s="1"/>
  <c r="H77" i="7"/>
  <c r="I96" i="10"/>
  <c r="I89" i="10" s="1"/>
  <c r="I132" i="10" s="1"/>
  <c r="F89" i="7"/>
  <c r="H89" i="7" s="1"/>
  <c r="E96" i="14"/>
  <c r="H37" i="17"/>
  <c r="I52" i="19"/>
  <c r="I64" i="19"/>
  <c r="F114" i="19"/>
  <c r="F127" i="19"/>
  <c r="I71" i="19"/>
  <c r="H85" i="19"/>
  <c r="H41" i="19"/>
  <c r="H88" i="18"/>
  <c r="H44" i="18"/>
  <c r="I76" i="18"/>
  <c r="I70" i="18"/>
  <c r="I66" i="18"/>
  <c r="I56" i="18"/>
  <c r="I52" i="18"/>
  <c r="H47" i="18"/>
  <c r="H41" i="18"/>
  <c r="H91" i="18"/>
  <c r="I58" i="18"/>
  <c r="H38" i="18"/>
  <c r="I161" i="18"/>
  <c r="A134" i="18"/>
  <c r="A121" i="18"/>
  <c r="I75" i="18"/>
  <c r="I69" i="18"/>
  <c r="I65" i="18"/>
  <c r="I55" i="18"/>
  <c r="I51" i="18"/>
  <c r="I68" i="18"/>
  <c r="I64" i="18"/>
  <c r="I54" i="18"/>
  <c r="H45" i="18"/>
  <c r="I63" i="18"/>
  <c r="H36" i="18"/>
  <c r="I81" i="18"/>
  <c r="I82" i="18" s="1"/>
  <c r="I67" i="18"/>
  <c r="I53" i="18"/>
  <c r="I77" i="18"/>
  <c r="I57" i="18"/>
  <c r="H39" i="18"/>
  <c r="H46" i="18"/>
  <c r="H40" i="18"/>
  <c r="H43" i="18"/>
  <c r="H90" i="18"/>
  <c r="H35" i="18"/>
  <c r="H87" i="18"/>
  <c r="H42" i="18"/>
  <c r="H89" i="18"/>
  <c r="G121" i="18"/>
  <c r="G134" i="18"/>
  <c r="I163" i="18"/>
  <c r="E89" i="13"/>
  <c r="A121" i="17"/>
  <c r="I68" i="17"/>
  <c r="I64" i="17"/>
  <c r="I58" i="17"/>
  <c r="I54" i="17"/>
  <c r="H40" i="17"/>
  <c r="I69" i="17"/>
  <c r="I51" i="17"/>
  <c r="H41" i="17"/>
  <c r="I161" i="17"/>
  <c r="A134" i="17"/>
  <c r="I81" i="17"/>
  <c r="I82" i="17" s="1"/>
  <c r="I77" i="17"/>
  <c r="I67" i="17"/>
  <c r="I63" i="17"/>
  <c r="I57" i="17"/>
  <c r="I53" i="17"/>
  <c r="H36" i="17"/>
  <c r="I76" i="17"/>
  <c r="I70" i="17"/>
  <c r="I66" i="17"/>
  <c r="I56" i="17"/>
  <c r="I52" i="17"/>
  <c r="H47" i="17"/>
  <c r="I75" i="17"/>
  <c r="I65" i="17"/>
  <c r="I55" i="17"/>
  <c r="H39" i="17"/>
  <c r="H91" i="17"/>
  <c r="H35" i="17"/>
  <c r="H38" i="17"/>
  <c r="H90" i="17"/>
  <c r="H43" i="17"/>
  <c r="H45" i="17"/>
  <c r="H88" i="17"/>
  <c r="H89" i="17"/>
  <c r="H87" i="17"/>
  <c r="H42" i="17"/>
  <c r="H46" i="17"/>
  <c r="F97" i="7"/>
  <c r="H97" i="7" s="1"/>
  <c r="I97" i="7" s="1"/>
  <c r="I80" i="7" s="1"/>
  <c r="H77" i="11"/>
  <c r="I44" i="10"/>
  <c r="I37" i="10" s="1"/>
  <c r="F93" i="13"/>
  <c r="H93" i="13" s="1"/>
  <c r="I93" i="13" s="1"/>
  <c r="I81" i="13" s="1"/>
  <c r="E97" i="13"/>
  <c r="I32" i="13"/>
  <c r="F89" i="13"/>
  <c r="H89" i="13" s="1"/>
  <c r="H81" i="14"/>
  <c r="H82" i="14" s="1"/>
  <c r="H84" i="14" s="1"/>
  <c r="I44" i="14"/>
  <c r="F104" i="14"/>
  <c r="H104" i="14" s="1"/>
  <c r="I104" i="14" s="1"/>
  <c r="I87" i="14" s="1"/>
  <c r="F96" i="14"/>
  <c r="H96" i="14" s="1"/>
  <c r="I89" i="7" l="1"/>
  <c r="I82" i="7" s="1"/>
  <c r="I96" i="14"/>
  <c r="I89" i="14" s="1"/>
  <c r="I132" i="14" s="1"/>
  <c r="I93" i="7"/>
  <c r="I81" i="7" s="1"/>
  <c r="H81" i="7" s="1"/>
  <c r="I119" i="10"/>
  <c r="I89" i="11"/>
  <c r="I82" i="11" s="1"/>
  <c r="I125" i="11" s="1"/>
  <c r="I97" i="11"/>
  <c r="I80" i="11" s="1"/>
  <c r="I125" i="7"/>
  <c r="I112" i="7"/>
  <c r="I78" i="18"/>
  <c r="E121" i="18" s="1"/>
  <c r="H92" i="18"/>
  <c r="I78" i="17"/>
  <c r="E134" i="17" s="1"/>
  <c r="H99" i="19"/>
  <c r="D127" i="19"/>
  <c r="D114" i="19"/>
  <c r="E127" i="19"/>
  <c r="E114" i="19"/>
  <c r="C114" i="19"/>
  <c r="C127" i="19"/>
  <c r="I77" i="19"/>
  <c r="I99" i="19" s="1"/>
  <c r="I155" i="19"/>
  <c r="F134" i="18"/>
  <c r="F121" i="18"/>
  <c r="H48" i="18"/>
  <c r="I71" i="18"/>
  <c r="I59" i="18"/>
  <c r="I89" i="13"/>
  <c r="I82" i="13" s="1"/>
  <c r="I125" i="13" s="1"/>
  <c r="H48" i="17"/>
  <c r="H92" i="17"/>
  <c r="F121" i="17"/>
  <c r="F134" i="17"/>
  <c r="I71" i="17"/>
  <c r="I59" i="17"/>
  <c r="H80" i="7"/>
  <c r="I41" i="13"/>
  <c r="H81" i="13" s="1"/>
  <c r="F97" i="13"/>
  <c r="H97" i="13" s="1"/>
  <c r="I97" i="13" s="1"/>
  <c r="I80" i="13" s="1"/>
  <c r="I41" i="11"/>
  <c r="I154" i="7"/>
  <c r="I47" i="7"/>
  <c r="I51" i="7"/>
  <c r="I58" i="7"/>
  <c r="I62" i="7"/>
  <c r="I69" i="7"/>
  <c r="A114" i="7"/>
  <c r="H35" i="7"/>
  <c r="H84" i="7"/>
  <c r="I45" i="7"/>
  <c r="I49" i="7"/>
  <c r="I56" i="7"/>
  <c r="I60" i="7"/>
  <c r="I74" i="7"/>
  <c r="I75" i="7" s="1"/>
  <c r="H36" i="7"/>
  <c r="H33" i="7"/>
  <c r="I44" i="7"/>
  <c r="I59" i="7"/>
  <c r="I70" i="7"/>
  <c r="I46" i="7"/>
  <c r="I50" i="7"/>
  <c r="I57" i="7"/>
  <c r="I61" i="7"/>
  <c r="I68" i="7"/>
  <c r="A127" i="7"/>
  <c r="H39" i="7"/>
  <c r="H40" i="7"/>
  <c r="H37" i="7"/>
  <c r="I48" i="7"/>
  <c r="I63" i="7"/>
  <c r="H83" i="7"/>
  <c r="H34" i="7"/>
  <c r="H38" i="7"/>
  <c r="I92" i="10"/>
  <c r="I37" i="14"/>
  <c r="H32" i="7"/>
  <c r="H82" i="7"/>
  <c r="I92" i="14" l="1"/>
  <c r="I163" i="14" s="1"/>
  <c r="I119" i="14"/>
  <c r="I85" i="7"/>
  <c r="H32" i="11"/>
  <c r="I56" i="11"/>
  <c r="I85" i="11"/>
  <c r="G127" i="11" s="1"/>
  <c r="I112" i="11"/>
  <c r="E134" i="18"/>
  <c r="H106" i="18"/>
  <c r="H41" i="7"/>
  <c r="E121" i="17"/>
  <c r="H82" i="13"/>
  <c r="H137" i="19"/>
  <c r="A143" i="19"/>
  <c r="H114" i="19"/>
  <c r="I114" i="19" s="1"/>
  <c r="H127" i="19"/>
  <c r="I127" i="19" s="1"/>
  <c r="I157" i="19"/>
  <c r="D121" i="18"/>
  <c r="D134" i="18"/>
  <c r="C121" i="18"/>
  <c r="C134" i="18"/>
  <c r="I162" i="18"/>
  <c r="I84" i="18"/>
  <c r="I106" i="18" s="1"/>
  <c r="I112" i="13"/>
  <c r="D134" i="17"/>
  <c r="D121" i="17"/>
  <c r="I162" i="17"/>
  <c r="C134" i="17"/>
  <c r="I84" i="17"/>
  <c r="I106" i="17" s="1"/>
  <c r="C121" i="17"/>
  <c r="H106" i="17"/>
  <c r="I85" i="13"/>
  <c r="H80" i="13"/>
  <c r="I163" i="10"/>
  <c r="G134" i="10"/>
  <c r="G121" i="10"/>
  <c r="I64" i="7"/>
  <c r="I52" i="7"/>
  <c r="F114" i="7"/>
  <c r="F127" i="7"/>
  <c r="I48" i="10"/>
  <c r="H37" i="10" s="1"/>
  <c r="H80" i="11"/>
  <c r="I45" i="13"/>
  <c r="I49" i="13"/>
  <c r="I56" i="13"/>
  <c r="I60" i="13"/>
  <c r="I74" i="13"/>
  <c r="I75" i="13" s="1"/>
  <c r="A114" i="13"/>
  <c r="I154" i="13"/>
  <c r="I47" i="13"/>
  <c r="I51" i="13"/>
  <c r="I58" i="13"/>
  <c r="I62" i="13"/>
  <c r="I69" i="13"/>
  <c r="I44" i="13"/>
  <c r="I48" i="13"/>
  <c r="I59" i="13"/>
  <c r="I63" i="13"/>
  <c r="I70" i="13"/>
  <c r="I50" i="13"/>
  <c r="H33" i="13"/>
  <c r="H37" i="13"/>
  <c r="H84" i="13"/>
  <c r="I61" i="13"/>
  <c r="A127" i="13"/>
  <c r="H31" i="13"/>
  <c r="H35" i="13"/>
  <c r="H39" i="13"/>
  <c r="I46" i="13"/>
  <c r="I68" i="13"/>
  <c r="H36" i="13"/>
  <c r="H40" i="13"/>
  <c r="H83" i="13"/>
  <c r="H38" i="13"/>
  <c r="I57" i="13"/>
  <c r="H34" i="13"/>
  <c r="I48" i="14"/>
  <c r="H37" i="14" s="1"/>
  <c r="I71" i="7"/>
  <c r="I154" i="11"/>
  <c r="I47" i="11"/>
  <c r="I51" i="11"/>
  <c r="I58" i="11"/>
  <c r="I45" i="11"/>
  <c r="I48" i="11"/>
  <c r="I61" i="11"/>
  <c r="I68" i="11"/>
  <c r="H33" i="11"/>
  <c r="H37" i="11"/>
  <c r="I44" i="11"/>
  <c r="I50" i="11"/>
  <c r="I59" i="11"/>
  <c r="I63" i="11"/>
  <c r="I70" i="11"/>
  <c r="A127" i="11"/>
  <c r="H31" i="11"/>
  <c r="H35" i="11"/>
  <c r="I57" i="11"/>
  <c r="I69" i="11"/>
  <c r="H38" i="11"/>
  <c r="I46" i="11"/>
  <c r="I60" i="11"/>
  <c r="I74" i="11"/>
  <c r="I75" i="11" s="1"/>
  <c r="A114" i="11"/>
  <c r="H36" i="11"/>
  <c r="H40" i="11"/>
  <c r="H83" i="11"/>
  <c r="I49" i="11"/>
  <c r="I62" i="11"/>
  <c r="H34" i="11"/>
  <c r="H84" i="11"/>
  <c r="H82" i="11"/>
  <c r="H39" i="11"/>
  <c r="H85" i="7"/>
  <c r="I156" i="7"/>
  <c r="G127" i="7"/>
  <c r="G114" i="7"/>
  <c r="H81" i="11"/>
  <c r="H32" i="13"/>
  <c r="G134" i="14" l="1"/>
  <c r="G121" i="14"/>
  <c r="I156" i="11"/>
  <c r="G114" i="11"/>
  <c r="I71" i="13"/>
  <c r="E127" i="13" s="1"/>
  <c r="H99" i="7"/>
  <c r="H121" i="17"/>
  <c r="I121" i="17" s="1"/>
  <c r="H110" i="17" s="1"/>
  <c r="H134" i="18"/>
  <c r="I134" i="18" s="1"/>
  <c r="H125" i="18" s="1"/>
  <c r="H134" i="17"/>
  <c r="I134" i="17" s="1"/>
  <c r="H124" i="17" s="1"/>
  <c r="H121" i="18"/>
  <c r="I121" i="18" s="1"/>
  <c r="H114" i="18" s="1"/>
  <c r="H118" i="19"/>
  <c r="G125" i="19"/>
  <c r="H117" i="19"/>
  <c r="H107" i="19"/>
  <c r="H103" i="19"/>
  <c r="G112" i="19"/>
  <c r="H105" i="19"/>
  <c r="H104" i="19"/>
  <c r="H108" i="19"/>
  <c r="H144" i="18"/>
  <c r="A150" i="18"/>
  <c r="I164" i="18"/>
  <c r="I164" i="17"/>
  <c r="H144" i="17"/>
  <c r="A150" i="17"/>
  <c r="F127" i="11"/>
  <c r="F114" i="11"/>
  <c r="E127" i="7"/>
  <c r="E114" i="7"/>
  <c r="I51" i="14"/>
  <c r="I55" i="14"/>
  <c r="I66" i="14"/>
  <c r="I70" i="14"/>
  <c r="I77" i="14"/>
  <c r="H46" i="14"/>
  <c r="I161" i="14"/>
  <c r="I56" i="14"/>
  <c r="I64" i="14"/>
  <c r="I69" i="14"/>
  <c r="H40" i="14"/>
  <c r="H45" i="14"/>
  <c r="H91" i="14"/>
  <c r="I53" i="14"/>
  <c r="I58" i="14"/>
  <c r="I67" i="14"/>
  <c r="I75" i="14"/>
  <c r="A121" i="14"/>
  <c r="I54" i="14"/>
  <c r="I63" i="14"/>
  <c r="I68" i="14"/>
  <c r="I76" i="14"/>
  <c r="I81" i="14"/>
  <c r="I82" i="14" s="1"/>
  <c r="H39" i="14"/>
  <c r="H90" i="14"/>
  <c r="I57" i="14"/>
  <c r="H41" i="14"/>
  <c r="I52" i="14"/>
  <c r="H36" i="14"/>
  <c r="H47" i="14"/>
  <c r="A134" i="14"/>
  <c r="I65" i="14"/>
  <c r="H42" i="14"/>
  <c r="H43" i="14"/>
  <c r="H35" i="14"/>
  <c r="H38" i="14"/>
  <c r="H87" i="14"/>
  <c r="H89" i="14"/>
  <c r="H88" i="14"/>
  <c r="H44" i="14"/>
  <c r="H85" i="11"/>
  <c r="I156" i="13"/>
  <c r="G127" i="13"/>
  <c r="G114" i="13"/>
  <c r="I52" i="11"/>
  <c r="I71" i="11"/>
  <c r="I64" i="13"/>
  <c r="I51" i="10"/>
  <c r="I55" i="10"/>
  <c r="I66" i="10"/>
  <c r="I70" i="10"/>
  <c r="I77" i="10"/>
  <c r="A134" i="10"/>
  <c r="H43" i="10"/>
  <c r="A121" i="10"/>
  <c r="I53" i="10"/>
  <c r="I57" i="10"/>
  <c r="I64" i="10"/>
  <c r="I68" i="10"/>
  <c r="I75" i="10"/>
  <c r="I81" i="10"/>
  <c r="I82" i="10" s="1"/>
  <c r="H47" i="10"/>
  <c r="H38" i="10"/>
  <c r="H36" i="10"/>
  <c r="I161" i="10"/>
  <c r="I54" i="10"/>
  <c r="I58" i="10"/>
  <c r="I65" i="10"/>
  <c r="I69" i="10"/>
  <c r="I76" i="10"/>
  <c r="H45" i="10"/>
  <c r="I52" i="10"/>
  <c r="I56" i="10"/>
  <c r="I63" i="10"/>
  <c r="I67" i="10"/>
  <c r="H40" i="10"/>
  <c r="H91" i="10"/>
  <c r="H41" i="10"/>
  <c r="H46" i="10"/>
  <c r="H87" i="10"/>
  <c r="H42" i="10"/>
  <c r="H39" i="10"/>
  <c r="H90" i="10"/>
  <c r="H89" i="10"/>
  <c r="H35" i="10"/>
  <c r="H44" i="10"/>
  <c r="H88" i="10"/>
  <c r="I155" i="7"/>
  <c r="C127" i="7"/>
  <c r="I77" i="7"/>
  <c r="I99" i="7" s="1"/>
  <c r="C114" i="7"/>
  <c r="H41" i="11"/>
  <c r="I64" i="11"/>
  <c r="H41" i="13"/>
  <c r="I52" i="13"/>
  <c r="F114" i="13"/>
  <c r="F127" i="13"/>
  <c r="D114" i="7"/>
  <c r="D127" i="7"/>
  <c r="H85" i="13"/>
  <c r="H115" i="18" l="1"/>
  <c r="E114" i="13"/>
  <c r="H111" i="18"/>
  <c r="G132" i="17"/>
  <c r="H125" i="17"/>
  <c r="H126" i="17" s="1"/>
  <c r="H119" i="19"/>
  <c r="H114" i="17"/>
  <c r="H111" i="17"/>
  <c r="H112" i="17"/>
  <c r="H124" i="18"/>
  <c r="H126" i="18" s="1"/>
  <c r="H115" i="17"/>
  <c r="H110" i="18"/>
  <c r="G132" i="18"/>
  <c r="H129" i="18" s="1"/>
  <c r="H130" i="18" s="1"/>
  <c r="G119" i="17"/>
  <c r="H113" i="17" s="1"/>
  <c r="H112" i="18"/>
  <c r="G119" i="18"/>
  <c r="I78" i="10"/>
  <c r="E121" i="10" s="1"/>
  <c r="H48" i="14"/>
  <c r="I78" i="14"/>
  <c r="E121" i="14" s="1"/>
  <c r="H99" i="11"/>
  <c r="I123" i="19"/>
  <c r="I162" i="19" s="1"/>
  <c r="H122" i="19"/>
  <c r="H123" i="19" s="1"/>
  <c r="H106" i="19"/>
  <c r="H109" i="19" s="1"/>
  <c r="I109" i="19"/>
  <c r="I116" i="18"/>
  <c r="H113" i="18"/>
  <c r="H129" i="17"/>
  <c r="H130" i="17" s="1"/>
  <c r="I130" i="17"/>
  <c r="I169" i="17" s="1"/>
  <c r="H137" i="7"/>
  <c r="A143" i="7"/>
  <c r="I71" i="10"/>
  <c r="D114" i="13"/>
  <c r="D127" i="13"/>
  <c r="H92" i="14"/>
  <c r="E134" i="14"/>
  <c r="H99" i="13"/>
  <c r="H127" i="7"/>
  <c r="I127" i="7" s="1"/>
  <c r="H48" i="10"/>
  <c r="F121" i="10"/>
  <c r="F134" i="10"/>
  <c r="E127" i="11"/>
  <c r="E114" i="11"/>
  <c r="I71" i="14"/>
  <c r="I59" i="14"/>
  <c r="I157" i="7"/>
  <c r="H92" i="10"/>
  <c r="C114" i="11"/>
  <c r="I77" i="11"/>
  <c r="I99" i="11" s="1"/>
  <c r="C127" i="11"/>
  <c r="I155" i="11"/>
  <c r="F134" i="14"/>
  <c r="F121" i="14"/>
  <c r="C127" i="13"/>
  <c r="I155" i="13"/>
  <c r="C114" i="13"/>
  <c r="I77" i="13"/>
  <c r="I99" i="13" s="1"/>
  <c r="D127" i="11"/>
  <c r="D114" i="11"/>
  <c r="H114" i="7"/>
  <c r="I114" i="7" s="1"/>
  <c r="I59" i="10"/>
  <c r="H127" i="13" l="1"/>
  <c r="I127" i="13" s="1"/>
  <c r="G125" i="13" s="1"/>
  <c r="H116" i="18"/>
  <c r="H136" i="18" s="1"/>
  <c r="H114" i="13"/>
  <c r="I114" i="13" s="1"/>
  <c r="H108" i="13" s="1"/>
  <c r="H116" i="17"/>
  <c r="H136" i="17" s="1"/>
  <c r="I130" i="18"/>
  <c r="I169" i="18" s="1"/>
  <c r="H129" i="19"/>
  <c r="H106" i="14"/>
  <c r="I116" i="17"/>
  <c r="I167" i="17" s="1"/>
  <c r="E134" i="10"/>
  <c r="H114" i="11"/>
  <c r="I114" i="11" s="1"/>
  <c r="H105" i="11" s="1"/>
  <c r="I129" i="19"/>
  <c r="C143" i="19" s="1"/>
  <c r="D143" i="19" s="1"/>
  <c r="I160" i="19"/>
  <c r="I167" i="18"/>
  <c r="H103" i="7"/>
  <c r="H107" i="7"/>
  <c r="H104" i="7"/>
  <c r="H105" i="7"/>
  <c r="G112" i="7"/>
  <c r="H108" i="7"/>
  <c r="I162" i="10"/>
  <c r="I84" i="10"/>
  <c r="I106" i="10" s="1"/>
  <c r="C121" i="10"/>
  <c r="C134" i="10"/>
  <c r="I157" i="13"/>
  <c r="H127" i="11"/>
  <c r="I127" i="11" s="1"/>
  <c r="D121" i="14"/>
  <c r="D134" i="14"/>
  <c r="G125" i="7"/>
  <c r="H117" i="7"/>
  <c r="H118" i="7"/>
  <c r="H137" i="11"/>
  <c r="A143" i="11"/>
  <c r="D134" i="10"/>
  <c r="D121" i="10"/>
  <c r="A143" i="13"/>
  <c r="H137" i="13"/>
  <c r="I157" i="11"/>
  <c r="I84" i="14"/>
  <c r="I106" i="14" s="1"/>
  <c r="C134" i="14"/>
  <c r="C121" i="14"/>
  <c r="I162" i="14"/>
  <c r="H106" i="10"/>
  <c r="H118" i="13" l="1"/>
  <c r="H117" i="13"/>
  <c r="H119" i="13" s="1"/>
  <c r="G112" i="13"/>
  <c r="H105" i="13"/>
  <c r="H104" i="13"/>
  <c r="H107" i="13"/>
  <c r="H103" i="13"/>
  <c r="I136" i="17"/>
  <c r="C150" i="17" s="1"/>
  <c r="D150" i="17" s="1"/>
  <c r="I143" i="17" s="1"/>
  <c r="H143" i="17" s="1"/>
  <c r="I136" i="18"/>
  <c r="C150" i="18" s="1"/>
  <c r="D150" i="18" s="1"/>
  <c r="I143" i="18" s="1"/>
  <c r="H143" i="18" s="1"/>
  <c r="H134" i="10"/>
  <c r="I134" i="10" s="1"/>
  <c r="G132" i="10" s="1"/>
  <c r="H121" i="14"/>
  <c r="I121" i="14" s="1"/>
  <c r="H110" i="14" s="1"/>
  <c r="H134" i="14"/>
  <c r="I134" i="14" s="1"/>
  <c r="H124" i="14" s="1"/>
  <c r="H104" i="11"/>
  <c r="H103" i="11"/>
  <c r="G112" i="11"/>
  <c r="H106" i="11" s="1"/>
  <c r="H108" i="11"/>
  <c r="H107" i="11"/>
  <c r="I163" i="19"/>
  <c r="I135" i="19"/>
  <c r="H135" i="19" s="1"/>
  <c r="I133" i="19"/>
  <c r="I134" i="19"/>
  <c r="H134" i="19" s="1"/>
  <c r="I136" i="19"/>
  <c r="H136" i="19" s="1"/>
  <c r="I170" i="18"/>
  <c r="I170" i="17"/>
  <c r="H122" i="7"/>
  <c r="H123" i="7" s="1"/>
  <c r="I123" i="7"/>
  <c r="I162" i="7" s="1"/>
  <c r="A150" i="10"/>
  <c r="H144" i="10"/>
  <c r="I109" i="13"/>
  <c r="H106" i="13"/>
  <c r="I164" i="10"/>
  <c r="H144" i="14"/>
  <c r="A150" i="14"/>
  <c r="I123" i="13"/>
  <c r="I162" i="13" s="1"/>
  <c r="H122" i="13"/>
  <c r="H123" i="13" s="1"/>
  <c r="I164" i="14"/>
  <c r="H119" i="7"/>
  <c r="H117" i="11"/>
  <c r="H118" i="11"/>
  <c r="G125" i="11"/>
  <c r="H121" i="10"/>
  <c r="I121" i="10" s="1"/>
  <c r="I109" i="7"/>
  <c r="H106" i="7"/>
  <c r="H109" i="7" s="1"/>
  <c r="H125" i="10" l="1"/>
  <c r="H109" i="13"/>
  <c r="H129" i="13" s="1"/>
  <c r="I140" i="18"/>
  <c r="H140" i="18" s="1"/>
  <c r="H111" i="14"/>
  <c r="H114" i="14"/>
  <c r="H115" i="14"/>
  <c r="H112" i="14"/>
  <c r="G119" i="14"/>
  <c r="I141" i="17"/>
  <c r="H141" i="17" s="1"/>
  <c r="I141" i="18"/>
  <c r="H141" i="18" s="1"/>
  <c r="I142" i="18"/>
  <c r="H142" i="18" s="1"/>
  <c r="H125" i="14"/>
  <c r="H126" i="14" s="1"/>
  <c r="G132" i="14"/>
  <c r="H124" i="10"/>
  <c r="I140" i="17"/>
  <c r="I142" i="17"/>
  <c r="H142" i="17" s="1"/>
  <c r="H129" i="7"/>
  <c r="H109" i="11"/>
  <c r="I109" i="11"/>
  <c r="I160" i="11" s="1"/>
  <c r="H119" i="11"/>
  <c r="H133" i="19"/>
  <c r="H138" i="19" s="1"/>
  <c r="H150" i="19" s="1"/>
  <c r="I138" i="19"/>
  <c r="I160" i="7"/>
  <c r="I129" i="7"/>
  <c r="C143" i="7" s="1"/>
  <c r="D143" i="7" s="1"/>
  <c r="I130" i="10"/>
  <c r="I169" i="10" s="1"/>
  <c r="H129" i="10"/>
  <c r="H130" i="10" s="1"/>
  <c r="H113" i="14"/>
  <c r="I116" i="14"/>
  <c r="I160" i="13"/>
  <c r="I129" i="13"/>
  <c r="C143" i="13" s="1"/>
  <c r="D143" i="13" s="1"/>
  <c r="G119" i="10"/>
  <c r="H114" i="10"/>
  <c r="H112" i="10"/>
  <c r="H115" i="10"/>
  <c r="H110" i="10"/>
  <c r="H111" i="10"/>
  <c r="I123" i="11"/>
  <c r="I162" i="11" s="1"/>
  <c r="H122" i="11"/>
  <c r="H123" i="11" s="1"/>
  <c r="I130" i="14"/>
  <c r="I169" i="14" s="1"/>
  <c r="H129" i="14"/>
  <c r="H130" i="14" s="1"/>
  <c r="H126" i="10" l="1"/>
  <c r="H116" i="14"/>
  <c r="H136" i="14" s="1"/>
  <c r="I145" i="17"/>
  <c r="I157" i="17" s="1"/>
  <c r="I145" i="18"/>
  <c r="I173" i="18" s="1"/>
  <c r="H145" i="18"/>
  <c r="H157" i="18" s="1"/>
  <c r="H140" i="17"/>
  <c r="H145" i="17" s="1"/>
  <c r="H157" i="17" s="1"/>
  <c r="H129" i="11"/>
  <c r="I166" i="19"/>
  <c r="I167" i="19"/>
  <c r="G171" i="19" s="1"/>
  <c r="I150" i="19"/>
  <c r="H113" i="10"/>
  <c r="H116" i="10" s="1"/>
  <c r="I116" i="10"/>
  <c r="I129" i="11"/>
  <c r="C143" i="11" s="1"/>
  <c r="D143" i="11" s="1"/>
  <c r="I163" i="11"/>
  <c r="I136" i="14"/>
  <c r="C150" i="14" s="1"/>
  <c r="D150" i="14" s="1"/>
  <c r="I167" i="14"/>
  <c r="I134" i="7"/>
  <c r="H134" i="7" s="1"/>
  <c r="I136" i="7"/>
  <c r="H136" i="7" s="1"/>
  <c r="I133" i="7"/>
  <c r="I135" i="7"/>
  <c r="H135" i="7" s="1"/>
  <c r="I135" i="13"/>
  <c r="H135" i="13" s="1"/>
  <c r="I133" i="13"/>
  <c r="I134" i="13"/>
  <c r="H134" i="13" s="1"/>
  <c r="I136" i="13"/>
  <c r="H136" i="13" s="1"/>
  <c r="I163" i="7"/>
  <c r="I163" i="13"/>
  <c r="H136" i="10" l="1"/>
  <c r="I174" i="18"/>
  <c r="G178" i="18" s="1"/>
  <c r="H168" i="18" s="1"/>
  <c r="I173" i="17"/>
  <c r="I174" i="17"/>
  <c r="G178" i="17" s="1"/>
  <c r="I178" i="17" s="1"/>
  <c r="I179" i="17" s="1"/>
  <c r="I157" i="18"/>
  <c r="I171" i="19"/>
  <c r="I172" i="19" s="1"/>
  <c r="H161" i="19"/>
  <c r="H154" i="19"/>
  <c r="H156" i="19"/>
  <c r="H155" i="19"/>
  <c r="H162" i="19"/>
  <c r="H160" i="19"/>
  <c r="H166" i="19"/>
  <c r="H167" i="19" s="1"/>
  <c r="I138" i="13"/>
  <c r="H133" i="13"/>
  <c r="H138" i="13" s="1"/>
  <c r="H150" i="13" s="1"/>
  <c r="I135" i="11"/>
  <c r="H135" i="11" s="1"/>
  <c r="I136" i="11"/>
  <c r="H136" i="11" s="1"/>
  <c r="I133" i="11"/>
  <c r="I134" i="11"/>
  <c r="H134" i="11" s="1"/>
  <c r="I167" i="10"/>
  <c r="I136" i="10"/>
  <c r="C150" i="10" s="1"/>
  <c r="D150" i="10" s="1"/>
  <c r="I170" i="14"/>
  <c r="I138" i="7"/>
  <c r="H133" i="7"/>
  <c r="H138" i="7" s="1"/>
  <c r="H150" i="7" s="1"/>
  <c r="I143" i="14"/>
  <c r="H143" i="14" s="1"/>
  <c r="I141" i="14"/>
  <c r="H141" i="14" s="1"/>
  <c r="I140" i="14"/>
  <c r="I142" i="14"/>
  <c r="H142" i="14" s="1"/>
  <c r="H173" i="18" l="1"/>
  <c r="H174" i="18" s="1"/>
  <c r="H161" i="18"/>
  <c r="H163" i="18"/>
  <c r="H167" i="18"/>
  <c r="H162" i="18"/>
  <c r="I178" i="18"/>
  <c r="I179" i="18" s="1"/>
  <c r="F9" i="9" s="1"/>
  <c r="H9" i="9" s="1"/>
  <c r="H169" i="18"/>
  <c r="H169" i="17"/>
  <c r="H173" i="17"/>
  <c r="H174" i="17" s="1"/>
  <c r="H163" i="17"/>
  <c r="H167" i="17"/>
  <c r="H168" i="17"/>
  <c r="H161" i="17"/>
  <c r="H162" i="17"/>
  <c r="H163" i="19"/>
  <c r="H157" i="19"/>
  <c r="I138" i="11"/>
  <c r="H133" i="11"/>
  <c r="H138" i="11" s="1"/>
  <c r="H150" i="11" s="1"/>
  <c r="I143" i="10"/>
  <c r="H143" i="10" s="1"/>
  <c r="I140" i="10"/>
  <c r="I141" i="10"/>
  <c r="H141" i="10" s="1"/>
  <c r="I142" i="10"/>
  <c r="H142" i="10" s="1"/>
  <c r="H140" i="14"/>
  <c r="H145" i="14" s="1"/>
  <c r="H157" i="14" s="1"/>
  <c r="I145" i="14"/>
  <c r="I167" i="7"/>
  <c r="G171" i="7" s="1"/>
  <c r="I150" i="7"/>
  <c r="I166" i="7"/>
  <c r="I170" i="10"/>
  <c r="I150" i="13"/>
  <c r="I167" i="13"/>
  <c r="G171" i="13" s="1"/>
  <c r="I166" i="13"/>
  <c r="H170" i="18" l="1"/>
  <c r="H164" i="18"/>
  <c r="H170" i="17"/>
  <c r="H164" i="17"/>
  <c r="H166" i="7"/>
  <c r="H167" i="7" s="1"/>
  <c r="I171" i="7"/>
  <c r="I172" i="7" s="1"/>
  <c r="H161" i="7"/>
  <c r="H154" i="7"/>
  <c r="H156" i="7"/>
  <c r="H155" i="7"/>
  <c r="H162" i="7"/>
  <c r="H160" i="7"/>
  <c r="I173" i="14"/>
  <c r="I174" i="14"/>
  <c r="G178" i="14" s="1"/>
  <c r="I157" i="14"/>
  <c r="I145" i="10"/>
  <c r="H140" i="10"/>
  <c r="H145" i="10" s="1"/>
  <c r="H157" i="10" s="1"/>
  <c r="H166" i="13"/>
  <c r="H167" i="13" s="1"/>
  <c r="I150" i="11"/>
  <c r="I166" i="11"/>
  <c r="I167" i="11"/>
  <c r="G171" i="11" s="1"/>
  <c r="I171" i="13"/>
  <c r="I172" i="13" s="1"/>
  <c r="H161" i="13"/>
  <c r="H154" i="13"/>
  <c r="H156" i="13"/>
  <c r="H155" i="13"/>
  <c r="H162" i="13"/>
  <c r="H160" i="13"/>
  <c r="F5" i="9" l="1"/>
  <c r="H5" i="9" s="1"/>
  <c r="H163" i="7"/>
  <c r="H157" i="7"/>
  <c r="H173" i="14"/>
  <c r="H174" i="14" s="1"/>
  <c r="H161" i="11"/>
  <c r="I171" i="11"/>
  <c r="I172" i="11" s="1"/>
  <c r="H154" i="11"/>
  <c r="H156" i="11"/>
  <c r="H155" i="11"/>
  <c r="H162" i="11"/>
  <c r="H160" i="11"/>
  <c r="I157" i="10"/>
  <c r="I174" i="10"/>
  <c r="G178" i="10" s="1"/>
  <c r="I173" i="10"/>
  <c r="H163" i="13"/>
  <c r="H157" i="13"/>
  <c r="H166" i="11"/>
  <c r="H167" i="11" s="1"/>
  <c r="I178" i="14"/>
  <c r="I180" i="14" s="1"/>
  <c r="F8" i="9" s="1"/>
  <c r="H8" i="9" s="1"/>
  <c r="H168" i="14"/>
  <c r="H163" i="14"/>
  <c r="H161" i="14"/>
  <c r="H162" i="14"/>
  <c r="H169" i="14"/>
  <c r="H167" i="14"/>
  <c r="F3" i="9" l="1"/>
  <c r="H3" i="9" s="1"/>
  <c r="H173" i="10"/>
  <c r="H174" i="10" s="1"/>
  <c r="H170" i="14"/>
  <c r="H164" i="14"/>
  <c r="H168" i="10"/>
  <c r="I178" i="10"/>
  <c r="I179" i="10" s="1"/>
  <c r="F6" i="9" s="1"/>
  <c r="H163" i="10"/>
  <c r="H161" i="10"/>
  <c r="H162" i="10"/>
  <c r="H169" i="10"/>
  <c r="H167" i="10"/>
  <c r="H163" i="11"/>
  <c r="H157" i="11"/>
  <c r="F4" i="9" l="1"/>
  <c r="H4" i="9" s="1"/>
  <c r="H6" i="9"/>
  <c r="F7" i="9"/>
  <c r="H7" i="9" s="1"/>
  <c r="H170" i="10"/>
  <c r="H164" i="10"/>
  <c r="H10" i="9" l="1"/>
</calcChain>
</file>

<file path=xl/sharedStrings.xml><?xml version="1.0" encoding="utf-8"?>
<sst xmlns="http://schemas.openxmlformats.org/spreadsheetml/2006/main" count="2121" uniqueCount="231">
  <si>
    <t>PROCESSO:</t>
  </si>
  <si>
    <t>Alíquota</t>
  </si>
  <si>
    <t>CCT</t>
  </si>
  <si>
    <t>Vr. Unitário</t>
  </si>
  <si>
    <t>Dias</t>
  </si>
  <si>
    <t>Desconto</t>
  </si>
  <si>
    <t>DSR - Descanso Semanal Remunerado</t>
  </si>
  <si>
    <t>MONTANTE A</t>
  </si>
  <si>
    <t>I</t>
  </si>
  <si>
    <t>Remuneração - Grupo I</t>
  </si>
  <si>
    <t>%</t>
  </si>
  <si>
    <t>Valor Mensal/unidade de serviço (R$)</t>
  </si>
  <si>
    <t>Salário</t>
  </si>
  <si>
    <t>Total de Remuneração</t>
  </si>
  <si>
    <t>II</t>
  </si>
  <si>
    <t>Encargos Sociais - Grupo II: Obrigações Sociais</t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</si>
  <si>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</si>
  <si>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</si>
  <si>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</si>
  <si>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</si>
  <si>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</si>
  <si>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</si>
  <si>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</si>
  <si>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</si>
  <si>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</si>
  <si>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</si>
  <si>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</si>
  <si>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</si>
  <si>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</si>
  <si>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</si>
  <si>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</si>
  <si>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</si>
  <si>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</si>
  <si>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</si>
  <si>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</si>
  <si>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</si>
  <si>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</si>
  <si>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</si>
  <si>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</si>
  <si>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</si>
  <si>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</si>
  <si>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</si>
  <si>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</si>
  <si>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</si>
  <si>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Total do Grupo VI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</si>
  <si>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</si>
  <si>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</si>
  <si>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</si>
  <si>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</si>
  <si>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</si>
  <si>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</si>
  <si>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</si>
  <si>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</si>
  <si>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</si>
  <si>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Dias por mês</t>
  </si>
  <si>
    <t>TOTAL DO MONTANTE A (I + II + III+ IV + V +VI)</t>
  </si>
  <si>
    <t>MONTANTE B</t>
  </si>
  <si>
    <t>Despesas Diretas</t>
  </si>
  <si>
    <t>Seguro de vida</t>
  </si>
  <si>
    <t>Materiais/Equipamentos</t>
  </si>
  <si>
    <t>Outros (especificar)</t>
  </si>
  <si>
    <t>Total de Despesas Diretas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</si>
  <si>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</si>
  <si>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</si>
  <si>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</si>
  <si>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</si>
  <si>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</si>
  <si>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</si>
  <si>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</si>
  <si>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</si>
  <si>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</si>
  <si>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</si>
  <si>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</si>
  <si>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</si>
  <si>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</si>
  <si>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</si>
  <si>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</si>
  <si>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</si>
  <si>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</si>
  <si>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</si>
  <si>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</si>
  <si>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</si>
  <si>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Total de Tributos</t>
  </si>
  <si>
    <t>O valor referente a tributos é obtido aplicando-se o percentual sobre o valor do faturamento.</t>
  </si>
  <si>
    <t>(8)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</si>
  <si>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</si>
  <si>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</si>
  <si>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</si>
  <si>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</si>
  <si>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TRIBUTOS</t>
  </si>
  <si>
    <t>LUCRO REAL</t>
  </si>
  <si>
    <t>Coeficiente L. Real</t>
  </si>
  <si>
    <t>Coeficiente L. Presumido</t>
  </si>
  <si>
    <t>OUTRO</t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</si>
  <si>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</si>
  <si>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</si>
  <si>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</si>
  <si>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</si>
  <si>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</si>
  <si>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</si>
  <si>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</si>
  <si>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</si>
  <si>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</si>
  <si>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</si>
  <si>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</si>
  <si>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</si>
  <si>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</si>
  <si>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</si>
  <si>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</si>
  <si>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</si>
  <si>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</si>
  <si>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</si>
  <si>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</si>
  <si>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</si>
  <si>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</si>
  <si>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Dias da semana</t>
  </si>
  <si>
    <t>Salário Normativo</t>
  </si>
  <si>
    <t>Tarifa Transporte</t>
  </si>
  <si>
    <t>Outros</t>
  </si>
  <si>
    <t>Cidade:</t>
  </si>
  <si>
    <t>Vale Alimentação</t>
  </si>
  <si>
    <t>Porcentagem</t>
  </si>
  <si>
    <t>MEMÓRIA DE CÁLCULO DO VALE ALIMENTAÇÃO</t>
  </si>
  <si>
    <t>Nº de Postos</t>
  </si>
  <si>
    <t>Valor</t>
  </si>
  <si>
    <t>Custo total por empregado</t>
  </si>
  <si>
    <t>Não aplicável</t>
  </si>
  <si>
    <t>Valor mensal</t>
  </si>
  <si>
    <t>Hora Intervalar</t>
  </si>
  <si>
    <t>Horas por mês</t>
  </si>
  <si>
    <t>Adicional Intervalar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</si>
  <si>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</si>
  <si>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Nº horas</t>
  </si>
  <si>
    <t>Vr. Hora</t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</si>
  <si>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</si>
  <si>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</si>
  <si>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</si>
  <si>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Demais custos relativos à Norma Coletiva ou Disposições Legais - Grupo VI</t>
  </si>
  <si>
    <t>Cidade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</si>
  <si>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</si>
  <si>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Cargo/Função:</t>
  </si>
  <si>
    <t>INSALUBRIDADE (10%, 20%, 40%)</t>
  </si>
  <si>
    <t>PERICULOSIDADE (30%)</t>
  </si>
  <si>
    <t>Auxílio Alimentação</t>
  </si>
  <si>
    <t>Auxílio Lanche</t>
  </si>
  <si>
    <t>MEMÓRIA DE CÁLCULO DO VALE LANCHE</t>
  </si>
  <si>
    <t>ISS</t>
  </si>
  <si>
    <t>Convenção Coletiva de Trabalho:</t>
  </si>
  <si>
    <t>Origem do salário:</t>
  </si>
  <si>
    <t>Vlr. do salário e nº de horas correspondentes</t>
  </si>
  <si>
    <t>O valor do vale-transporte pode variar de acordo com o modal fornecido pelo empregador.</t>
  </si>
  <si>
    <t>(5)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</si>
  <si>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</si>
  <si>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(9)</t>
  </si>
  <si>
    <t>Base de cálculo da insalubridade</t>
  </si>
  <si>
    <t>Adicional Troca de Uniforme (somente para postos de vigilantes que prevêm pagamento para troca de uniforme na CCT)</t>
  </si>
  <si>
    <t xml:space="preserve">Adicional Troca de Uniforme </t>
  </si>
  <si>
    <t>Integração RSF (20% sobre Ad.Troca de Uniforme - somente para vigilantes)</t>
  </si>
  <si>
    <t>Outros benefícios que refletem na planilha de custos, caso constem na CCT</t>
  </si>
  <si>
    <t>Adicional Troca de Uniforme</t>
  </si>
  <si>
    <t>Integração RSF (20% sobre Ad.Troca de Uniforme)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</si>
  <si>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</si>
  <si>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LUCRO PRESUMIDO e REAL (*)</t>
  </si>
  <si>
    <t>Quantidade de dias trabalhados no mês</t>
  </si>
  <si>
    <t>Adicional Periculosidade 30%</t>
  </si>
  <si>
    <t>12x36</t>
  </si>
  <si>
    <t>Porto Alegre</t>
  </si>
  <si>
    <t>Vigilantes</t>
  </si>
  <si>
    <t>Adicional de Supervisor (35%) TR</t>
  </si>
  <si>
    <t>Salário Normativo (INPC ACUMULADO +0,76366% - CLAUSULA QUINTA CCT</t>
  </si>
  <si>
    <t>Carga Horária</t>
  </si>
  <si>
    <t>LOCAL</t>
  </si>
  <si>
    <t>Vigilante Armado</t>
  </si>
  <si>
    <t>Guaiba</t>
  </si>
  <si>
    <t>12hs</t>
  </si>
  <si>
    <t>Vigilante Armado líder</t>
  </si>
  <si>
    <t>Esterio</t>
  </si>
  <si>
    <t>24hs</t>
  </si>
  <si>
    <t>Total</t>
  </si>
  <si>
    <t>SEDE</t>
  </si>
  <si>
    <t>LAB</t>
  </si>
  <si>
    <t>ARQ</t>
  </si>
  <si>
    <t>OFC</t>
  </si>
  <si>
    <t>SEOR</t>
  </si>
  <si>
    <t>Seg-dom</t>
  </si>
  <si>
    <t>VIGILANTE ARMADO LÍDER (DIURNO)</t>
  </si>
  <si>
    <t>VIGILANTE ARMADO LÍDER (NOTURNO)</t>
  </si>
  <si>
    <t>VIGILANTE ARMADO</t>
  </si>
  <si>
    <t>25/0435-0021818-8</t>
  </si>
  <si>
    <t>Vale-Transporte⁽⁵⁾</t>
  </si>
  <si>
    <r>
      <t xml:space="preserve">REGIME DE TRIBUTAÇÃO: </t>
    </r>
    <r>
      <rPr>
        <b/>
        <sz val="9"/>
        <color indexed="10"/>
        <rFont val="Calibri"/>
        <family val="2"/>
        <scheme val="minor"/>
      </rPr>
      <t>LUCRO REAL e PRESUMIDO (*)</t>
    </r>
  </si>
  <si>
    <r>
      <t xml:space="preserve">Adicional Insalubridade 10% </t>
    </r>
    <r>
      <rPr>
        <b/>
        <sz val="9"/>
        <color theme="1"/>
        <rFont val="Calibri"/>
        <family val="2"/>
        <scheme val="minor"/>
      </rPr>
      <t>(Ver súmula 228 e 139 TST)</t>
    </r>
  </si>
  <si>
    <r>
      <t xml:space="preserve">Adicional Insalubridade 20% </t>
    </r>
    <r>
      <rPr>
        <b/>
        <sz val="9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</si>
  <si>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9"/>
        <color theme="1"/>
        <rFont val="Calibri"/>
        <family val="2"/>
        <scheme val="minor"/>
      </rPr>
      <t>(Ver súmula 228 e 139 TST)</t>
    </r>
  </si>
  <si>
    <r>
      <t xml:space="preserve">Adicional de Supervisor </t>
    </r>
    <r>
      <rPr>
        <b/>
        <sz val="9"/>
        <color theme="1"/>
        <rFont val="Calibri"/>
        <family val="2"/>
        <scheme val="minor"/>
      </rPr>
      <t>(IN 02/2008 MPOG SLTI)</t>
    </r>
  </si>
  <si>
    <r>
      <t xml:space="preserve">INSS </t>
    </r>
    <r>
      <rPr>
        <b/>
        <sz val="9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</si>
  <si>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9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</si>
  <si>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9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</si>
  <si>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9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</si>
  <si>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9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</si>
  <si>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9"/>
        <color theme="1"/>
        <rFont val="Calibri"/>
        <family val="2"/>
        <scheme val="minor"/>
      </rPr>
      <t xml:space="preserve"> (art. 15, Lei nº 8.036/90)</t>
    </r>
  </si>
  <si>
    <r>
      <t xml:space="preserve">SEG. ACIDENTE DO TRABALHO 1%, 2% e 3% </t>
    </r>
    <r>
      <rPr>
        <b/>
        <sz val="9"/>
        <color theme="1"/>
        <rFont val="Calibri"/>
        <family val="2"/>
        <scheme val="minor"/>
      </rPr>
      <t>(art. 22, inc. II, alíneas "b" e "c", da Lei nº 8.212/91)</t>
    </r>
  </si>
  <si>
    <r>
      <t xml:space="preserve">SEBRAE </t>
    </r>
    <r>
      <rPr>
        <b/>
        <sz val="9"/>
        <color theme="1"/>
        <rFont val="Calibri"/>
        <family val="2"/>
        <scheme val="minor"/>
      </rPr>
      <t>(§ 3º, art. 8º, Lei nº 8.029/90)</t>
    </r>
  </si>
  <si>
    <r>
      <t>FALTAS ABONADAS</t>
    </r>
    <r>
      <rPr>
        <b/>
        <vertAlign val="superscript"/>
        <sz val="9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</si>
  <si>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9"/>
        <color theme="1"/>
        <rFont val="Calibri"/>
        <family val="2"/>
        <scheme val="minor"/>
      </rPr>
      <t>(4)</t>
    </r>
  </si>
  <si>
    <r>
      <t xml:space="preserve">Transporte </t>
    </r>
    <r>
      <rPr>
        <vertAlign val="superscript"/>
        <sz val="9"/>
        <color theme="1"/>
        <rFont val="Calibri"/>
        <family val="2"/>
        <scheme val="minor"/>
      </rPr>
      <t xml:space="preserve">(6) </t>
    </r>
  </si>
  <si>
    <r>
      <t>Uniformes/EPI</t>
    </r>
    <r>
      <rPr>
        <vertAlign val="superscript"/>
        <sz val="9"/>
        <color indexed="8"/>
        <rFont val="Calibri"/>
        <family val="2"/>
        <scheme val="minor"/>
      </rPr>
      <t xml:space="preserve"> (6a) </t>
    </r>
  </si>
  <si>
    <r>
      <t>Mobilização</t>
    </r>
    <r>
      <rPr>
        <vertAlign val="superscript"/>
        <sz val="9"/>
        <color theme="1"/>
        <rFont val="Calibri"/>
        <family val="2"/>
        <scheme val="minor"/>
      </rPr>
      <t xml:space="preserve"> (7)</t>
    </r>
  </si>
  <si>
    <r>
      <t xml:space="preserve">Tributos </t>
    </r>
    <r>
      <rPr>
        <b/>
        <vertAlign val="superscript"/>
        <sz val="9"/>
        <color theme="1"/>
        <rFont val="Calibri"/>
        <family val="2"/>
        <scheme val="minor"/>
      </rPr>
      <t>(8)</t>
    </r>
  </si>
  <si>
    <r>
      <t xml:space="preserve">SIMPLES </t>
    </r>
    <r>
      <rPr>
        <vertAlign val="superscript"/>
        <sz val="9"/>
        <color theme="1"/>
        <rFont val="Calibri"/>
        <family val="2"/>
        <scheme val="minor"/>
      </rPr>
      <t>(9)</t>
    </r>
  </si>
  <si>
    <r>
      <t>Coef SIMPLES</t>
    </r>
    <r>
      <rPr>
        <i/>
        <vertAlign val="superscript"/>
        <sz val="9"/>
        <color theme="1"/>
        <rFont val="Calibri"/>
        <family val="2"/>
        <scheme val="minor"/>
      </rPr>
      <t xml:space="preserve"> (*)</t>
    </r>
  </si>
  <si>
    <t>002/2026</t>
  </si>
  <si>
    <t>Dispensa de Licitação n°</t>
  </si>
  <si>
    <r>
      <t xml:space="preserve">PLANILHA DE CUSTOS E FORMAÇÃO DE PREÇOS DE SERVIÇOS CONTINUADOS </t>
    </r>
    <r>
      <rPr>
        <b/>
        <u/>
        <sz val="11"/>
        <color rgb="FFFF0000"/>
        <rFont val="Calibri"/>
        <family val="2"/>
        <scheme val="minor"/>
      </rPr>
      <t>COM DEDICAÇÃO EXCLUSIVA</t>
    </r>
    <r>
      <rPr>
        <b/>
        <sz val="11"/>
        <color theme="1"/>
        <rFont val="Calibri"/>
        <family val="2"/>
        <scheme val="minor"/>
      </rPr>
      <t xml:space="preserve"> DE MÃO DE OBRA</t>
    </r>
  </si>
  <si>
    <r>
      <t>Adicional Noturno:
Horas:</t>
    </r>
    <r>
      <rPr>
        <sz val="9"/>
        <color rgb="FF000000"/>
        <rFont val="Calibri"/>
        <family val="2"/>
        <charset val="1"/>
      </rPr>
      <t xml:space="preserve"> [(60/52,5) x Nº de horas noturnas diárias] x Nº de dias trabalhados com hora noturna</t>
    </r>
    <r>
      <rPr>
        <b/>
        <sz val="9"/>
        <color rgb="FF000000"/>
        <rFont val="Calibri"/>
        <family val="2"/>
        <charset val="1"/>
      </rPr>
      <t xml:space="preserve">
Valor hora:</t>
    </r>
    <r>
      <rPr>
        <sz val="9"/>
        <color rgb="FF000000"/>
        <rFont val="Calibri"/>
        <family val="2"/>
        <charset val="1"/>
      </rPr>
      <t xml:space="preserve"> (vlr. do salário/nº de horas correspondente do salário) x 20% (noturno)</t>
    </r>
  </si>
  <si>
    <r>
      <t>Reduzida Noturna
Horas Reduzidas:</t>
    </r>
    <r>
      <rPr>
        <sz val="9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9"/>
        <color rgb="FF000000"/>
        <rFont val="Calibri"/>
        <family val="2"/>
      </rPr>
      <t xml:space="preserve"> 4,33 horas</t>
    </r>
    <r>
      <rPr>
        <b/>
        <sz val="9"/>
        <color rgb="FF000000"/>
        <rFont val="Calibri"/>
        <family val="2"/>
        <charset val="1"/>
      </rPr>
      <t xml:space="preserve">
Valor hora:</t>
    </r>
    <r>
      <rPr>
        <sz val="9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</si>
  <si>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t xml:space="preserve">Adicional Noturno 20% </t>
    </r>
    <r>
      <rPr>
        <b/>
        <sz val="9"/>
        <color theme="1"/>
        <rFont val="Calibri"/>
        <family val="2"/>
        <scheme val="minor"/>
      </rPr>
      <t>(Ver súmula 60 TST)</t>
    </r>
  </si>
  <si>
    <r>
      <t>Vale-Transporte</t>
    </r>
    <r>
      <rPr>
        <sz val="9"/>
        <color theme="1"/>
        <rFont val="Calibri"/>
        <family val="2"/>
      </rPr>
      <t>⁽⁵⁾</t>
    </r>
  </si>
  <si>
    <r>
      <t>Uniformes/EPI</t>
    </r>
    <r>
      <rPr>
        <vertAlign val="superscript"/>
        <sz val="9"/>
        <color indexed="8"/>
        <rFont val="Calibri"/>
        <family val="2"/>
      </rPr>
      <t xml:space="preserve"> (6a) </t>
    </r>
  </si>
  <si>
    <t>Data de apresentação da proposta:</t>
  </si>
  <si>
    <t>Porto Alegre/RS</t>
  </si>
  <si>
    <t>Sem fornecimento de materiais ou apenas fornecimento de EPIs ou uniformes, utilizar 10%. Com fornecimento de materiais ou equipamentos, utilizar 20%.</t>
  </si>
  <si>
    <t>Adicional de Supervisor</t>
  </si>
  <si>
    <t xml:space="preserve">Adicional Troca de Uniforme (somente para postos de vigilantes que prevêm pagamento para troca de uniforme na CCT) </t>
  </si>
  <si>
    <t>Esteio/RS</t>
  </si>
  <si>
    <t xml:space="preserve">Sem fornecimento de materiais ou apenas fornecimento de EPIs ou uniformes, utilizar 10%. Com fornecimento de materiais ou equipamentos, utilizar 20%.                                                            </t>
  </si>
  <si>
    <t>Guaíba/RS</t>
  </si>
  <si>
    <t xml:space="preserve">Sem fornecimento de materiais ou apenas fornecimento de EPIs ou uniformes, utilizar 10%. Com fornecimento de materiais ou equipamentos, utilizar 20%.                                                             </t>
  </si>
  <si>
    <t xml:space="preserve">Sem fornecimento de materiais ou apenas fornecimento de EPIs ou uniformes, utilizar 10%. Com fornecimento de materiais ou equipamentos, utilizar 20%.                                                               </t>
  </si>
  <si>
    <t>Valor Total</t>
  </si>
  <si>
    <r>
      <rPr>
        <b/>
        <sz val="11"/>
        <color rgb="FF000000"/>
        <rFont val="Calibri"/>
        <family val="2"/>
      </rPr>
      <t>OBSERVAÇÃO:</t>
    </r>
    <r>
      <rPr>
        <sz val="11"/>
        <color rgb="FF000000"/>
        <rFont val="Calibri"/>
        <family val="2"/>
        <charset val="1"/>
      </rPr>
      <t xml:space="preserve"> É de inteira responsabilidade do participante do processo licitatório o correto preenchimento das planilhas, a conferência dos índices e das fórmulas utilizadas, bem como a juntada das respectivas Declarações de ISS, nos estritos termos do modelo disponibilizado no Anexo VI do Edital.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</si>
</sst>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%"/>
    <numFmt numFmtId="165" formatCode="0.0%"/>
    <numFmt numFmtId="166" formatCode="&quot;R$&quot;\ #,##0.00"/>
    <numFmt numFmtId="167" formatCode="0.0000"/>
    <numFmt numFmtId="168" formatCode="_-&quot;R$ &quot;* #,##0.00_-;&quot;-R$ &quot;* #,##0.00_-;_-&quot;R$ &quot;* \-??_-;_-@_-"/>
    <numFmt numFmtId="169" formatCode="00&quot;/&quot;0000&quot;-&quot;0000000&quot;-&quot;0"/>
    <numFmt numFmtId="170" formatCode="&quot;R$&quot;\ #,##0.000"/>
  </numFmts>
  <fonts count="3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vertAlign val="superscript"/>
      <sz val="9"/>
      <color indexed="8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indexed="8"/>
      <name val="Calibri"/>
      <family val="2"/>
    </font>
    <font>
      <vertAlign val="superscript"/>
      <sz val="9"/>
      <color indexed="8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E6E0EC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2" fillId="0" borderId="0" applyNumberFormat="0" applyFill="0" applyBorder="0" applyAlignment="0" applyProtection="0">
      <alignment vertical="top"/>
      <protection locked="0"/>
    </xf>
    <xf numFmtId="168" fontId="7" fillId="0" borderId="0" applyBorder="0" applyProtection="0"/>
    <xf numFmtId="0" fontId="10" fillId="0" borderId="0"/>
    <xf numFmtId="0" fontId="6" fillId="0" borderId="0"/>
    <xf numFmtId="9" fontId="7" fillId="0" borderId="0" applyBorder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266">
    <xf numFmtId="0" fontId="0" fillId="0" borderId="0" xfId="0"/>
    <xf numFmtId="164" fontId="1" fillId="0" borderId="0" xfId="0" applyNumberFormat="1" applyFont="1" applyAlignment="1">
      <alignment horizontal="center" vertical="center" wrapText="1"/>
    </xf>
    <xf numFmtId="0" fontId="2" fillId="0" borderId="0" xfId="1" applyFill="1" applyAlignment="1" applyProtection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9" fontId="4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Border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3" fillId="10" borderId="1" xfId="0" applyNumberFormat="1" applyFont="1" applyFill="1" applyBorder="1" applyAlignment="1">
      <alignment horizontal="center" vertical="center" wrapText="1"/>
    </xf>
    <xf numFmtId="0" fontId="7" fillId="0" borderId="0" xfId="2"/>
    <xf numFmtId="43" fontId="7" fillId="0" borderId="0" xfId="2" applyNumberFormat="1"/>
    <xf numFmtId="49" fontId="3" fillId="0" borderId="1" xfId="0" applyNumberFormat="1" applyFont="1" applyFill="1" applyBorder="1" applyAlignment="1">
      <alignment horizontal="center" vertical="center" wrapText="1"/>
    </xf>
    <xf numFmtId="49" fontId="3" fillId="15" borderId="5" xfId="0" applyNumberFormat="1" applyFont="1" applyFill="1" applyBorder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 wrapText="1"/>
    </xf>
    <xf numFmtId="0" fontId="7" fillId="0" borderId="0" xfId="2" applyAlignment="1">
      <alignment horizontal="center"/>
    </xf>
    <xf numFmtId="0" fontId="7" fillId="0" borderId="1" xfId="2" applyBorder="1" applyAlignment="1">
      <alignment horizontal="center"/>
    </xf>
    <xf numFmtId="0" fontId="7" fillId="0" borderId="1" xfId="2" applyBorder="1"/>
    <xf numFmtId="168" fontId="7" fillId="0" borderId="1" xfId="2" applyNumberFormat="1" applyBorder="1"/>
    <xf numFmtId="0" fontId="12" fillId="0" borderId="1" xfId="2" applyFont="1" applyBorder="1" applyAlignment="1">
      <alignment horizontal="center"/>
    </xf>
    <xf numFmtId="44" fontId="12" fillId="0" borderId="1" xfId="8" applyFont="1" applyBorder="1" applyAlignment="1"/>
    <xf numFmtId="44" fontId="7" fillId="0" borderId="1" xfId="8" applyFont="1" applyBorder="1"/>
    <xf numFmtId="10" fontId="7" fillId="0" borderId="0" xfId="2" applyNumberFormat="1"/>
    <xf numFmtId="44" fontId="7" fillId="0" borderId="0" xfId="8" applyFont="1"/>
    <xf numFmtId="9" fontId="1" fillId="0" borderId="0" xfId="9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166" fontId="4" fillId="4" borderId="11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9" fontId="4" fillId="3" borderId="11" xfId="0" applyNumberFormat="1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3" fillId="0" borderId="0" xfId="0" quotePrefix="1" applyFont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4" fontId="18" fillId="0" borderId="0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0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9" fontId="3" fillId="8" borderId="1" xfId="0" quotePrefix="1" applyNumberFormat="1" applyFont="1" applyFill="1" applyBorder="1" applyAlignment="1">
      <alignment horizontal="center" vertical="center" wrapText="1"/>
    </xf>
    <xf numFmtId="2" fontId="3" fillId="3" borderId="1" xfId="0" quotePrefix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0" fontId="22" fillId="2" borderId="1" xfId="0" quotePrefix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4" fontId="4" fillId="10" borderId="1" xfId="0" applyNumberFormat="1" applyFont="1" applyFill="1" applyBorder="1" applyAlignment="1">
      <alignment horizontal="center" vertical="center" wrapText="1"/>
    </xf>
    <xf numFmtId="0" fontId="26" fillId="13" borderId="1" xfId="0" applyFont="1" applyFill="1" applyBorder="1" applyAlignment="1">
      <alignment horizontal="center" vertical="center" wrapText="1"/>
    </xf>
    <xf numFmtId="0" fontId="26" fillId="13" borderId="11" xfId="0" applyFont="1" applyFill="1" applyBorder="1" applyAlignment="1">
      <alignment horizontal="center" vertical="center" wrapText="1"/>
    </xf>
    <xf numFmtId="2" fontId="26" fillId="13" borderId="11" xfId="0" applyNumberFormat="1" applyFont="1" applyFill="1" applyBorder="1" applyAlignment="1">
      <alignment horizontal="center" vertical="center" wrapText="1"/>
    </xf>
    <xf numFmtId="166" fontId="26" fillId="13" borderId="11" xfId="0" applyNumberFormat="1" applyFont="1" applyFill="1" applyBorder="1" applyAlignment="1">
      <alignment horizontal="center" vertical="center" wrapText="1"/>
    </xf>
    <xf numFmtId="4" fontId="26" fillId="13" borderId="1" xfId="0" applyNumberFormat="1" applyFont="1" applyFill="1" applyBorder="1" applyAlignment="1">
      <alignment horizontal="center" vertical="center" wrapText="1"/>
    </xf>
    <xf numFmtId="170" fontId="26" fillId="13" borderId="1" xfId="0" applyNumberFormat="1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 wrapText="1"/>
    </xf>
    <xf numFmtId="164" fontId="29" fillId="0" borderId="1" xfId="0" applyNumberFormat="1" applyFont="1" applyBorder="1" applyAlignment="1">
      <alignment horizontal="center" vertical="center" wrapText="1"/>
    </xf>
    <xf numFmtId="4" fontId="26" fillId="0" borderId="0" xfId="0" applyNumberFormat="1" applyFont="1" applyBorder="1" applyAlignment="1">
      <alignment horizontal="center" vertical="center" wrapText="1"/>
    </xf>
    <xf numFmtId="9" fontId="4" fillId="4" borderId="11" xfId="0" applyNumberFormat="1" applyFont="1" applyFill="1" applyBorder="1" applyAlignment="1">
      <alignment horizontal="center" vertical="center" wrapText="1"/>
    </xf>
    <xf numFmtId="0" fontId="29" fillId="13" borderId="1" xfId="0" applyFont="1" applyFill="1" applyBorder="1" applyAlignment="1">
      <alignment horizontal="center" vertical="center" wrapText="1"/>
    </xf>
    <xf numFmtId="4" fontId="29" fillId="0" borderId="1" xfId="0" applyNumberFormat="1" applyFont="1" applyBorder="1" applyAlignment="1">
      <alignment horizontal="center" vertical="center" wrapText="1"/>
    </xf>
    <xf numFmtId="4" fontId="29" fillId="0" borderId="0" xfId="0" applyNumberFormat="1" applyFont="1" applyBorder="1" applyAlignment="1">
      <alignment horizontal="center" vertical="center" wrapText="1"/>
    </xf>
    <xf numFmtId="0" fontId="7" fillId="0" borderId="11" xfId="2" applyBorder="1" applyAlignment="1">
      <alignment horizontal="center"/>
    </xf>
    <xf numFmtId="0" fontId="7" fillId="0" borderId="11" xfId="2" applyBorder="1"/>
    <xf numFmtId="44" fontId="7" fillId="0" borderId="11" xfId="8" applyFont="1" applyBorder="1"/>
    <xf numFmtId="0" fontId="12" fillId="0" borderId="11" xfId="2" applyFont="1" applyBorder="1" applyAlignment="1">
      <alignment horizontal="center"/>
    </xf>
    <xf numFmtId="0" fontId="11" fillId="0" borderId="20" xfId="2" applyFont="1" applyBorder="1" applyAlignment="1">
      <alignment horizontal="center"/>
    </xf>
    <xf numFmtId="168" fontId="11" fillId="0" borderId="21" xfId="2" applyNumberFormat="1" applyFont="1" applyBorder="1"/>
    <xf numFmtId="0" fontId="7" fillId="0" borderId="22" xfId="2" applyBorder="1" applyAlignment="1">
      <alignment horizontal="center"/>
    </xf>
    <xf numFmtId="168" fontId="7" fillId="0" borderId="23" xfId="2" applyNumberFormat="1" applyBorder="1"/>
    <xf numFmtId="0" fontId="7" fillId="0" borderId="24" xfId="2" applyBorder="1" applyAlignment="1">
      <alignment horizontal="center"/>
    </xf>
    <xf numFmtId="168" fontId="7" fillId="0" borderId="25" xfId="2" applyNumberFormat="1" applyBorder="1"/>
    <xf numFmtId="0" fontId="7" fillId="16" borderId="26" xfId="2" applyFill="1" applyBorder="1" applyAlignment="1">
      <alignment horizontal="center"/>
    </xf>
    <xf numFmtId="0" fontId="9" fillId="12" borderId="2" xfId="2" applyFont="1" applyFill="1" applyBorder="1" applyAlignment="1">
      <alignment horizontal="center" vertical="center" wrapText="1"/>
    </xf>
    <xf numFmtId="0" fontId="8" fillId="12" borderId="2" xfId="2" applyFont="1" applyFill="1" applyBorder="1" applyAlignment="1">
      <alignment horizontal="center" vertical="center" wrapText="1"/>
    </xf>
    <xf numFmtId="0" fontId="8" fillId="12" borderId="27" xfId="2" applyFont="1" applyFill="1" applyBorder="1" applyAlignment="1">
      <alignment horizontal="center" vertical="center" wrapText="1"/>
    </xf>
    <xf numFmtId="0" fontId="7" fillId="0" borderId="0" xfId="2" applyAlignment="1">
      <alignment vertical="top" wrapText="1"/>
    </xf>
    <xf numFmtId="9" fontId="4" fillId="4" borderId="11" xfId="0" applyNumberFormat="1" applyFont="1" applyFill="1" applyBorder="1" applyAlignment="1">
      <alignment horizontal="center" vertical="center" wrapText="1"/>
    </xf>
    <xf numFmtId="9" fontId="4" fillId="4" borderId="2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9" fontId="35" fillId="2" borderId="1" xfId="0" applyNumberFormat="1" applyFont="1" applyFill="1" applyBorder="1" applyAlignment="1">
      <alignment horizontal="left" vertical="center" wrapText="1"/>
    </xf>
    <xf numFmtId="0" fontId="3" fillId="15" borderId="1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4" xfId="0" applyFont="1" applyFill="1" applyBorder="1" applyAlignment="1">
      <alignment horizontal="center" vertical="center" wrapText="1"/>
    </xf>
    <xf numFmtId="0" fontId="35" fillId="2" borderId="5" xfId="0" applyFont="1" applyFill="1" applyBorder="1" applyAlignment="1">
      <alignment horizontal="left" vertical="center" wrapText="1"/>
    </xf>
    <xf numFmtId="0" fontId="35" fillId="2" borderId="7" xfId="0" applyFont="1" applyFill="1" applyBorder="1" applyAlignment="1">
      <alignment horizontal="left" vertical="center" wrapText="1"/>
    </xf>
    <xf numFmtId="0" fontId="35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8" fillId="14" borderId="5" xfId="0" applyFont="1" applyFill="1" applyBorder="1" applyAlignment="1">
      <alignment horizontal="left" vertical="center" wrapText="1"/>
    </xf>
    <xf numFmtId="0" fontId="18" fillId="14" borderId="6" xfId="0" applyFont="1" applyFill="1" applyBorder="1" applyAlignment="1">
      <alignment horizontal="left" vertical="center" wrapText="1"/>
    </xf>
    <xf numFmtId="0" fontId="18" fillId="14" borderId="7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left" vertical="center" wrapText="1"/>
    </xf>
    <xf numFmtId="0" fontId="19" fillId="0" borderId="6" xfId="0" applyFont="1" applyBorder="1" applyAlignment="1">
      <alignment horizontal="justify" vertical="center" wrapText="1"/>
    </xf>
    <xf numFmtId="0" fontId="19" fillId="0" borderId="4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22" fillId="0" borderId="6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vertical="top" wrapText="1"/>
    </xf>
    <xf numFmtId="0" fontId="3" fillId="8" borderId="6" xfId="0" quotePrefix="1" applyFont="1" applyFill="1" applyBorder="1" applyAlignment="1">
      <alignment vertical="top" wrapText="1"/>
    </xf>
    <xf numFmtId="0" fontId="3" fillId="8" borderId="7" xfId="0" quotePrefix="1" applyFont="1" applyFill="1" applyBorder="1" applyAlignment="1">
      <alignment vertical="top" wrapText="1"/>
    </xf>
    <xf numFmtId="0" fontId="4" fillId="2" borderId="1" xfId="0" quotePrefix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3" fillId="8" borderId="1" xfId="0" quotePrefix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10" fontId="4" fillId="15" borderId="1" xfId="0" applyNumberFormat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10" fontId="3" fillId="15" borderId="1" xfId="0" applyNumberFormat="1" applyFont="1" applyFill="1" applyBorder="1" applyAlignment="1">
      <alignment horizontal="center" vertical="center" wrapText="1"/>
    </xf>
    <xf numFmtId="0" fontId="3" fillId="15" borderId="1" xfId="0" quotePrefix="1" applyFont="1" applyFill="1" applyBorder="1" applyAlignment="1">
      <alignment horizontal="left" vertical="center" wrapText="1"/>
    </xf>
    <xf numFmtId="0" fontId="22" fillId="15" borderId="1" xfId="0" quotePrefix="1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10" borderId="5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4" fillId="10" borderId="5" xfId="0" applyFont="1" applyFill="1" applyBorder="1" applyAlignment="1">
      <alignment horizontal="left" vertical="center" wrapText="1"/>
    </xf>
    <xf numFmtId="0" fontId="4" fillId="10" borderId="6" xfId="0" applyFont="1" applyFill="1" applyBorder="1" applyAlignment="1">
      <alignment horizontal="left" vertical="center" wrapText="1"/>
    </xf>
    <xf numFmtId="0" fontId="4" fillId="10" borderId="7" xfId="0" applyFont="1" applyFill="1" applyBorder="1" applyAlignment="1">
      <alignment horizontal="left" vertical="center" wrapText="1"/>
    </xf>
    <xf numFmtId="169" fontId="15" fillId="2" borderId="1" xfId="0" applyNumberFormat="1" applyFont="1" applyFill="1" applyBorder="1" applyAlignment="1">
      <alignment horizontal="left" vertical="center" wrapText="1"/>
    </xf>
    <xf numFmtId="0" fontId="15" fillId="2" borderId="5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26" fillId="13" borderId="1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5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6" fillId="0" borderId="7" xfId="0" applyFont="1" applyFill="1" applyBorder="1" applyAlignment="1">
      <alignment horizontal="left" vertical="center" wrapText="1"/>
    </xf>
    <xf numFmtId="0" fontId="26" fillId="14" borderId="5" xfId="0" applyFont="1" applyFill="1" applyBorder="1" applyAlignment="1">
      <alignment horizontal="left" vertical="center" wrapText="1"/>
    </xf>
    <xf numFmtId="0" fontId="26" fillId="14" borderId="6" xfId="0" applyFont="1" applyFill="1" applyBorder="1" applyAlignment="1">
      <alignment horizontal="left" vertical="center" wrapText="1"/>
    </xf>
    <xf numFmtId="0" fontId="26" fillId="14" borderId="7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1" fillId="0" borderId="5" xfId="0" applyFont="1" applyBorder="1" applyAlignment="1">
      <alignment horizontal="left" vertical="center"/>
    </xf>
    <xf numFmtId="0" fontId="31" fillId="0" borderId="6" xfId="0" applyFont="1" applyBorder="1" applyAlignment="1">
      <alignment horizontal="left" vertical="center"/>
    </xf>
    <xf numFmtId="0" fontId="31" fillId="0" borderId="7" xfId="0" applyFont="1" applyBorder="1" applyAlignment="1">
      <alignment horizontal="left" vertical="center"/>
    </xf>
    <xf numFmtId="0" fontId="3" fillId="0" borderId="1" xfId="0" quotePrefix="1" applyFont="1" applyFill="1" applyBorder="1" applyAlignment="1">
      <alignment horizontal="left" vertical="center" wrapText="1"/>
    </xf>
    <xf numFmtId="0" fontId="33" fillId="15" borderId="16" xfId="0" applyFont="1" applyFill="1" applyBorder="1" applyAlignment="1">
      <alignment horizontal="justify" vertical="center" wrapText="1"/>
    </xf>
    <xf numFmtId="0" fontId="34" fillId="15" borderId="17" xfId="0" applyFont="1" applyFill="1" applyBorder="1" applyAlignment="1">
      <alignment horizontal="justify" vertical="center" wrapText="1"/>
    </xf>
    <xf numFmtId="0" fontId="34" fillId="15" borderId="18" xfId="0" applyFont="1" applyFill="1" applyBorder="1" applyAlignment="1">
      <alignment horizontal="justify" vertical="center" wrapText="1"/>
    </xf>
    <xf numFmtId="0" fontId="29" fillId="14" borderId="5" xfId="0" applyFont="1" applyFill="1" applyBorder="1" applyAlignment="1">
      <alignment horizontal="left" vertical="center" wrapText="1"/>
    </xf>
    <xf numFmtId="0" fontId="29" fillId="14" borderId="6" xfId="0" applyFont="1" applyFill="1" applyBorder="1" applyAlignment="1">
      <alignment horizontal="left" vertical="center" wrapText="1"/>
    </xf>
    <xf numFmtId="0" fontId="29" fillId="14" borderId="7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1" fillId="0" borderId="19" xfId="2" applyFont="1" applyBorder="1" applyAlignment="1">
      <alignment horizontal="center"/>
    </xf>
    <xf numFmtId="0" fontId="11" fillId="0" borderId="20" xfId="2" applyFont="1" applyBorder="1" applyAlignment="1">
      <alignment horizontal="center"/>
    </xf>
    <xf numFmtId="0" fontId="8" fillId="11" borderId="19" xfId="2" applyFont="1" applyFill="1" applyBorder="1" applyAlignment="1">
      <alignment horizontal="center"/>
    </xf>
    <xf numFmtId="0" fontId="8" fillId="11" borderId="20" xfId="2" applyFont="1" applyFill="1" applyBorder="1" applyAlignment="1">
      <alignment horizontal="center"/>
    </xf>
    <xf numFmtId="0" fontId="8" fillId="11" borderId="21" xfId="2" applyFont="1" applyFill="1" applyBorder="1" applyAlignment="1">
      <alignment horizontal="center"/>
    </xf>
    <xf numFmtId="0" fontId="12" fillId="0" borderId="0" xfId="2" applyFont="1" applyAlignment="1">
      <alignment horizontal="left" vertical="top" wrapText="1"/>
    </xf>
  </cellXfs>
  <cellStyles count="10">
    <cellStyle name="Hiperlink" xfId="1" builtinId="8"/>
    <cellStyle name="Hiperlink 2" xfId="3"/>
    <cellStyle name="Moeda" xfId="8" builtinId="4"/>
    <cellStyle name="Moeda 2" xfId="4"/>
    <cellStyle name="Normal" xfId="0" builtinId="0"/>
    <cellStyle name="Normal 2" xfId="2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172"/>
  <sheetViews>
    <sheetView zoomScaleSheetLayoutView="130" workbookViewId="0">
      <selection activeCell="A27" sqref="A27:F27"/>
    </sheetView>
  </sheetViews>
  <sheetFormatPr defaultColWidth="9.140625" defaultRowHeight="12" x14ac:dyDescent="0.25"/>
  <cols>
    <col min="1" max="1" width="2.85546875" style="51" customWidth="1"/>
    <col min="2" max="2" width="15" style="51" customWidth="1"/>
    <col min="3" max="3" width="14.4257812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4.7109375" style="51" customWidth="1"/>
    <col min="8" max="8" width="13.140625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ht="13.5" customHeight="1" x14ac:dyDescent="0.25">
      <c r="A2" s="134" t="s">
        <v>0</v>
      </c>
      <c r="B2" s="134"/>
      <c r="C2" s="135" t="s">
        <v>188</v>
      </c>
      <c r="D2" s="135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3.5" customHeight="1" x14ac:dyDescent="0.25">
      <c r="A3" s="134" t="s">
        <v>212</v>
      </c>
      <c r="B3" s="134"/>
      <c r="C3" s="149" t="s">
        <v>211</v>
      </c>
      <c r="D3" s="150"/>
      <c r="E3" s="134" t="s">
        <v>219</v>
      </c>
      <c r="F3" s="134"/>
      <c r="G3" s="134"/>
      <c r="H3" s="151"/>
      <c r="I3" s="151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3.5" customHeight="1" x14ac:dyDescent="0.25">
      <c r="A5" s="137" t="s">
        <v>140</v>
      </c>
      <c r="B5" s="138"/>
      <c r="C5" s="139"/>
      <c r="D5" s="140" t="s">
        <v>185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3.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3.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3.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3.5" customHeight="1" x14ac:dyDescent="0.25">
      <c r="A9" s="152" t="s">
        <v>119</v>
      </c>
      <c r="B9" s="152"/>
      <c r="C9" s="152"/>
      <c r="D9" s="152" t="s">
        <v>220</v>
      </c>
      <c r="E9" s="152"/>
      <c r="F9" s="152"/>
      <c r="G9" s="153" t="s">
        <v>142</v>
      </c>
      <c r="H9" s="153"/>
      <c r="I9" s="52">
        <v>0.3</v>
      </c>
    </row>
    <row r="10" spans="1:14" ht="36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x14ac:dyDescent="0.25">
      <c r="A11" s="156" t="s">
        <v>146</v>
      </c>
      <c r="B11" s="157"/>
      <c r="C11" s="157"/>
      <c r="D11" s="157"/>
      <c r="E11" s="157"/>
      <c r="F11" s="157"/>
      <c r="G11" s="53"/>
      <c r="H11" s="53" t="s">
        <v>1</v>
      </c>
      <c r="I11" s="55"/>
    </row>
    <row r="12" spans="1:14" ht="24.75" customHeight="1" x14ac:dyDescent="0.25">
      <c r="A12" s="156" t="s">
        <v>155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ht="12.75" customHeight="1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ht="15" customHeight="1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9" ht="11.25" customHeight="1" x14ac:dyDescent="0.25">
      <c r="A17" s="166" t="s">
        <v>143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9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9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9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9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>
        <v>0</v>
      </c>
    </row>
    <row r="22" spans="1:9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9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9" ht="12.75" customHeight="1" x14ac:dyDescent="0.25">
      <c r="A24" s="163" t="s">
        <v>168</v>
      </c>
      <c r="B24" s="164"/>
      <c r="C24" s="164"/>
      <c r="D24" s="164"/>
      <c r="E24" s="164"/>
      <c r="F24" s="165"/>
      <c r="G24" s="59"/>
      <c r="H24" s="59" t="s">
        <v>121</v>
      </c>
      <c r="I24" s="60">
        <v>0.35</v>
      </c>
    </row>
    <row r="25" spans="1:9" ht="12.75" customHeight="1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9" ht="12.75" customHeight="1" x14ac:dyDescent="0.25">
      <c r="A26" s="156" t="s">
        <v>128</v>
      </c>
      <c r="B26" s="157"/>
      <c r="C26" s="157"/>
      <c r="D26" s="157"/>
      <c r="E26" s="157"/>
      <c r="F26" s="158"/>
      <c r="G26" s="57"/>
      <c r="H26" s="61" t="s">
        <v>129</v>
      </c>
      <c r="I26" s="62">
        <v>15</v>
      </c>
    </row>
    <row r="27" spans="1:9" ht="27" customHeight="1" x14ac:dyDescent="0.25">
      <c r="A27" s="166" t="s">
        <v>227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9" ht="5.0999999999999996" customHeight="1" x14ac:dyDescent="0.25"/>
    <row r="29" spans="1:9" ht="17.25" customHeight="1" x14ac:dyDescent="0.25">
      <c r="A29" s="167" t="s">
        <v>7</v>
      </c>
      <c r="B29" s="167"/>
      <c r="C29" s="167"/>
      <c r="D29" s="167"/>
      <c r="E29" s="167"/>
      <c r="F29" s="167"/>
      <c r="G29" s="167"/>
      <c r="H29" s="167"/>
      <c r="I29" s="167"/>
    </row>
    <row r="30" spans="1:9" ht="48" x14ac:dyDescent="0.25">
      <c r="A30" s="63" t="s">
        <v>8</v>
      </c>
      <c r="B30" s="177" t="s">
        <v>9</v>
      </c>
      <c r="C30" s="178"/>
      <c r="D30" s="178"/>
      <c r="E30" s="178"/>
      <c r="F30" s="178"/>
      <c r="G30" s="179"/>
      <c r="H30" s="63" t="s">
        <v>10</v>
      </c>
      <c r="I30" s="63" t="s">
        <v>11</v>
      </c>
    </row>
    <row r="31" spans="1:9" ht="15" customHeight="1" x14ac:dyDescent="0.25">
      <c r="A31" s="64">
        <v>1</v>
      </c>
      <c r="B31" s="137" t="s">
        <v>12</v>
      </c>
      <c r="C31" s="138"/>
      <c r="D31" s="138"/>
      <c r="E31" s="138"/>
      <c r="F31" s="138"/>
      <c r="G31" s="139"/>
      <c r="H31" s="65" t="e">
        <f t="shared" ref="H31:H40" si="0">I31/$I$41</f>
        <v>#DIV/0!</v>
      </c>
      <c r="I31" s="66">
        <f>IF(D6="12x36",I10,I10/H10*I5)</f>
        <v>0</v>
      </c>
    </row>
    <row r="32" spans="1:9" ht="15" customHeight="1" x14ac:dyDescent="0.25">
      <c r="A32" s="64">
        <f>A31+1</f>
        <v>2</v>
      </c>
      <c r="B32" s="137" t="s">
        <v>164</v>
      </c>
      <c r="C32" s="138"/>
      <c r="D32" s="138"/>
      <c r="E32" s="138"/>
      <c r="F32" s="138"/>
      <c r="G32" s="139"/>
      <c r="H32" s="65" t="e">
        <f t="shared" si="0"/>
        <v>#DIV/0!</v>
      </c>
      <c r="I32" s="66">
        <f>IF(I9=30%,(I31+I38+I39)*I9,0)</f>
        <v>0</v>
      </c>
    </row>
    <row r="33" spans="1:10" ht="15" customHeight="1" x14ac:dyDescent="0.25">
      <c r="A33" s="64">
        <f t="shared" ref="A33:A40" si="1">A32+1</f>
        <v>3</v>
      </c>
      <c r="B33" s="180" t="s">
        <v>191</v>
      </c>
      <c r="C33" s="180"/>
      <c r="D33" s="180"/>
      <c r="E33" s="180"/>
      <c r="F33" s="180"/>
      <c r="G33" s="180"/>
      <c r="H33" s="65" t="e">
        <f t="shared" si="0"/>
        <v>#DIV/0!</v>
      </c>
      <c r="I33" s="66">
        <f>IF(I7=10%,I25*I7,0)</f>
        <v>0</v>
      </c>
    </row>
    <row r="34" spans="1:10" ht="15" customHeight="1" x14ac:dyDescent="0.25">
      <c r="A34" s="64">
        <f t="shared" si="1"/>
        <v>4</v>
      </c>
      <c r="B34" s="180" t="s">
        <v>192</v>
      </c>
      <c r="C34" s="180"/>
      <c r="D34" s="180"/>
      <c r="E34" s="180"/>
      <c r="F34" s="180"/>
      <c r="G34" s="180"/>
      <c r="H34" s="65" t="e">
        <f t="shared" si="0"/>
        <v>#DIV/0!</v>
      </c>
      <c r="I34" s="66">
        <f>IF(I7=20%,I25*I7,0)</f>
        <v>0</v>
      </c>
    </row>
    <row r="35" spans="1:10" ht="15" customHeight="1" x14ac:dyDescent="0.25">
      <c r="A35" s="64">
        <f t="shared" si="1"/>
        <v>5</v>
      </c>
      <c r="B35" s="180" t="s">
        <v>193</v>
      </c>
      <c r="C35" s="180"/>
      <c r="D35" s="180"/>
      <c r="E35" s="180"/>
      <c r="F35" s="180"/>
      <c r="G35" s="180"/>
      <c r="H35" s="65" t="e">
        <f t="shared" si="0"/>
        <v>#DIV/0!</v>
      </c>
      <c r="I35" s="66">
        <f>IF(I7=40%,I25*I7,0)</f>
        <v>0</v>
      </c>
    </row>
    <row r="36" spans="1:10" ht="15" customHeight="1" x14ac:dyDescent="0.25">
      <c r="A36" s="64">
        <f t="shared" si="1"/>
        <v>6</v>
      </c>
      <c r="B36" s="137" t="s">
        <v>194</v>
      </c>
      <c r="C36" s="138"/>
      <c r="D36" s="138"/>
      <c r="E36" s="138"/>
      <c r="F36" s="138"/>
      <c r="G36" s="139"/>
      <c r="H36" s="65" t="e">
        <f t="shared" si="0"/>
        <v>#DIV/0!</v>
      </c>
      <c r="I36" s="66">
        <f>IF(I24="Não aplicável",0,I31*I24)</f>
        <v>0</v>
      </c>
    </row>
    <row r="37" spans="1:10" ht="15" customHeight="1" x14ac:dyDescent="0.25">
      <c r="A37" s="64">
        <f t="shared" si="1"/>
        <v>7</v>
      </c>
      <c r="B37" s="137" t="s">
        <v>6</v>
      </c>
      <c r="C37" s="138"/>
      <c r="D37" s="138"/>
      <c r="E37" s="138"/>
      <c r="F37" s="138"/>
      <c r="G37" s="139"/>
      <c r="H37" s="65" t="e">
        <f t="shared" si="0"/>
        <v>#DIV/0!</v>
      </c>
      <c r="I37" s="66">
        <v>0</v>
      </c>
    </row>
    <row r="38" spans="1:10" ht="15" customHeight="1" x14ac:dyDescent="0.25">
      <c r="A38" s="64">
        <f t="shared" si="1"/>
        <v>8</v>
      </c>
      <c r="B38" s="137" t="s">
        <v>156</v>
      </c>
      <c r="C38" s="138"/>
      <c r="D38" s="138"/>
      <c r="E38" s="138"/>
      <c r="F38" s="138"/>
      <c r="G38" s="139"/>
      <c r="H38" s="65" t="e">
        <f t="shared" si="0"/>
        <v>#DIV/0!</v>
      </c>
      <c r="I38" s="66">
        <f>I12*I13</f>
        <v>0</v>
      </c>
      <c r="J38" s="49"/>
    </row>
    <row r="39" spans="1:10" ht="15" customHeight="1" x14ac:dyDescent="0.25">
      <c r="A39" s="64">
        <f t="shared" si="1"/>
        <v>9</v>
      </c>
      <c r="B39" s="137" t="s">
        <v>157</v>
      </c>
      <c r="C39" s="138"/>
      <c r="D39" s="138"/>
      <c r="E39" s="138"/>
      <c r="F39" s="138"/>
      <c r="G39" s="139"/>
      <c r="H39" s="65" t="e">
        <f t="shared" si="0"/>
        <v>#DIV/0!</v>
      </c>
      <c r="I39" s="66">
        <f>I38*20%</f>
        <v>0</v>
      </c>
    </row>
    <row r="40" spans="1:10" ht="21" customHeight="1" x14ac:dyDescent="0.25">
      <c r="A40" s="64">
        <f t="shared" si="1"/>
        <v>10</v>
      </c>
      <c r="B40" s="171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0" s="172"/>
      <c r="D40" s="172"/>
      <c r="E40" s="172"/>
      <c r="F40" s="172"/>
      <c r="G40" s="173"/>
      <c r="H40" s="65" t="e">
        <f t="shared" si="0"/>
        <v>#DIV/0!</v>
      </c>
      <c r="I40" s="67">
        <v>0</v>
      </c>
    </row>
    <row r="41" spans="1:10" s="9" customFormat="1" ht="15" customHeight="1" x14ac:dyDescent="0.25">
      <c r="A41" s="174" t="s">
        <v>13</v>
      </c>
      <c r="B41" s="175"/>
      <c r="C41" s="175"/>
      <c r="D41" s="175"/>
      <c r="E41" s="175"/>
      <c r="F41" s="175"/>
      <c r="G41" s="176"/>
      <c r="H41" s="7" t="e">
        <f>SUM(H31:H40)</f>
        <v>#DIV/0!</v>
      </c>
      <c r="I41" s="50">
        <f>SUM(I31:I40)</f>
        <v>0</v>
      </c>
      <c r="J41" s="8"/>
    </row>
    <row r="42" spans="1:10" ht="5.0999999999999996" customHeight="1" x14ac:dyDescent="0.25"/>
    <row r="43" spans="1:10" ht="33.75" customHeight="1" x14ac:dyDescent="0.25">
      <c r="A43" s="63" t="s">
        <v>14</v>
      </c>
      <c r="B43" s="177" t="s">
        <v>15</v>
      </c>
      <c r="C43" s="178"/>
      <c r="D43" s="178"/>
      <c r="E43" s="178"/>
      <c r="F43" s="178"/>
      <c r="G43" s="179"/>
      <c r="H43" s="63" t="s">
        <v>10</v>
      </c>
      <c r="I43" s="63" t="s">
        <v>11</v>
      </c>
    </row>
    <row r="44" spans="1:10" ht="15" customHeight="1" x14ac:dyDescent="0.25">
      <c r="A44" s="64">
        <v>1</v>
      </c>
      <c r="B44" s="137" t="s">
        <v>195</v>
      </c>
      <c r="C44" s="138"/>
      <c r="D44" s="138"/>
      <c r="E44" s="138"/>
      <c r="F44" s="138"/>
      <c r="G44" s="139"/>
      <c r="H44" s="65">
        <v>0.2</v>
      </c>
      <c r="I44" s="66">
        <f>$I$41*H44</f>
        <v>0</v>
      </c>
    </row>
    <row r="45" spans="1:10" ht="15" customHeight="1" x14ac:dyDescent="0.25">
      <c r="A45" s="64">
        <v>2</v>
      </c>
      <c r="B45" s="137" t="s">
        <v>196</v>
      </c>
      <c r="C45" s="138"/>
      <c r="D45" s="138"/>
      <c r="E45" s="138"/>
      <c r="F45" s="138"/>
      <c r="G45" s="139"/>
      <c r="H45" s="65">
        <v>1.4999999999999999E-2</v>
      </c>
      <c r="I45" s="66">
        <f t="shared" ref="I45:I51" si="2">$I$41*H45</f>
        <v>0</v>
      </c>
    </row>
    <row r="46" spans="1:10" ht="15" customHeight="1" x14ac:dyDescent="0.25">
      <c r="A46" s="64">
        <v>3</v>
      </c>
      <c r="B46" s="137" t="s">
        <v>197</v>
      </c>
      <c r="C46" s="138"/>
      <c r="D46" s="138"/>
      <c r="E46" s="138"/>
      <c r="F46" s="138"/>
      <c r="G46" s="139"/>
      <c r="H46" s="65">
        <v>0.01</v>
      </c>
      <c r="I46" s="66">
        <f t="shared" si="2"/>
        <v>0</v>
      </c>
    </row>
    <row r="47" spans="1:10" ht="15" customHeight="1" x14ac:dyDescent="0.25">
      <c r="A47" s="64">
        <v>4</v>
      </c>
      <c r="B47" s="137" t="s">
        <v>198</v>
      </c>
      <c r="C47" s="138"/>
      <c r="D47" s="138"/>
      <c r="E47" s="138"/>
      <c r="F47" s="138"/>
      <c r="G47" s="139"/>
      <c r="H47" s="65">
        <v>2E-3</v>
      </c>
      <c r="I47" s="66">
        <f>$I$41*H47</f>
        <v>0</v>
      </c>
    </row>
    <row r="48" spans="1:10" ht="15" customHeight="1" x14ac:dyDescent="0.25">
      <c r="A48" s="64">
        <v>5</v>
      </c>
      <c r="B48" s="137" t="s">
        <v>199</v>
      </c>
      <c r="C48" s="138"/>
      <c r="D48" s="138"/>
      <c r="E48" s="138"/>
      <c r="F48" s="138"/>
      <c r="G48" s="139"/>
      <c r="H48" s="65">
        <v>2.5000000000000001E-2</v>
      </c>
      <c r="I48" s="66">
        <f t="shared" si="2"/>
        <v>0</v>
      </c>
    </row>
    <row r="49" spans="1:16" ht="15" customHeight="1" x14ac:dyDescent="0.25">
      <c r="A49" s="64">
        <v>6</v>
      </c>
      <c r="B49" s="137" t="s">
        <v>200</v>
      </c>
      <c r="C49" s="138"/>
      <c r="D49" s="138"/>
      <c r="E49" s="138"/>
      <c r="F49" s="138"/>
      <c r="G49" s="139"/>
      <c r="H49" s="65">
        <v>0.08</v>
      </c>
      <c r="I49" s="66">
        <f>$I$41*H49</f>
        <v>0</v>
      </c>
    </row>
    <row r="50" spans="1:16" ht="15" customHeight="1" x14ac:dyDescent="0.25">
      <c r="A50" s="64">
        <v>7</v>
      </c>
      <c r="B50" s="137" t="s">
        <v>201</v>
      </c>
      <c r="C50" s="138"/>
      <c r="D50" s="138"/>
      <c r="E50" s="138"/>
      <c r="F50" s="138"/>
      <c r="G50" s="139"/>
      <c r="H50" s="65">
        <v>0.03</v>
      </c>
      <c r="I50" s="66">
        <f t="shared" si="2"/>
        <v>0</v>
      </c>
    </row>
    <row r="51" spans="1:16" ht="15" customHeight="1" x14ac:dyDescent="0.25">
      <c r="A51" s="64">
        <v>8</v>
      </c>
      <c r="B51" s="137" t="s">
        <v>202</v>
      </c>
      <c r="C51" s="138"/>
      <c r="D51" s="138"/>
      <c r="E51" s="138"/>
      <c r="F51" s="138"/>
      <c r="G51" s="139"/>
      <c r="H51" s="65">
        <v>6.0000000000000001E-3</v>
      </c>
      <c r="I51" s="66">
        <f t="shared" si="2"/>
        <v>0</v>
      </c>
    </row>
    <row r="52" spans="1:16" s="9" customFormat="1" ht="15" customHeight="1" x14ac:dyDescent="0.25">
      <c r="A52" s="174" t="s">
        <v>16</v>
      </c>
      <c r="B52" s="175"/>
      <c r="C52" s="175"/>
      <c r="D52" s="175"/>
      <c r="E52" s="175"/>
      <c r="F52" s="175"/>
      <c r="G52" s="176"/>
      <c r="H52" s="7">
        <f>SUM(H44:H51)</f>
        <v>0.3680000000000001</v>
      </c>
      <c r="I52" s="50">
        <f>SUM(I44:I51)</f>
        <v>0</v>
      </c>
      <c r="J52" s="8"/>
    </row>
    <row r="53" spans="1:16" ht="15" customHeight="1" x14ac:dyDescent="0.25">
      <c r="A53" s="181" t="s">
        <v>17</v>
      </c>
      <c r="B53" s="181"/>
      <c r="C53" s="181"/>
      <c r="D53" s="181"/>
      <c r="E53" s="181"/>
      <c r="F53" s="181"/>
      <c r="G53" s="181"/>
      <c r="H53" s="181"/>
      <c r="I53" s="181"/>
    </row>
    <row r="54" spans="1:16" ht="51" customHeight="1" x14ac:dyDescent="0.25">
      <c r="A54" s="182" t="s">
        <v>18</v>
      </c>
      <c r="B54" s="182"/>
      <c r="C54" s="182"/>
      <c r="D54" s="182"/>
      <c r="E54" s="182"/>
      <c r="F54" s="182"/>
      <c r="G54" s="182"/>
      <c r="H54" s="182"/>
      <c r="I54" s="182"/>
      <c r="J54"/>
      <c r="K54"/>
      <c r="L54"/>
      <c r="M54"/>
      <c r="N54"/>
      <c r="O54"/>
      <c r="P54"/>
    </row>
    <row r="55" spans="1:16" ht="33.75" customHeight="1" x14ac:dyDescent="0.25">
      <c r="A55" s="63" t="s">
        <v>19</v>
      </c>
      <c r="B55" s="177" t="s">
        <v>20</v>
      </c>
      <c r="C55" s="178"/>
      <c r="D55" s="178"/>
      <c r="E55" s="178"/>
      <c r="F55" s="178"/>
      <c r="G55" s="179"/>
      <c r="H55" s="63" t="s">
        <v>10</v>
      </c>
      <c r="I55" s="63" t="s">
        <v>11</v>
      </c>
    </row>
    <row r="56" spans="1:16" ht="15" customHeight="1" x14ac:dyDescent="0.25">
      <c r="A56" s="64">
        <v>1</v>
      </c>
      <c r="B56" s="137" t="s">
        <v>21</v>
      </c>
      <c r="C56" s="138"/>
      <c r="D56" s="138"/>
      <c r="E56" s="138"/>
      <c r="F56" s="138"/>
      <c r="G56" s="139"/>
      <c r="H56" s="68">
        <v>0.119314</v>
      </c>
      <c r="I56" s="66">
        <f>$I$41*H56</f>
        <v>0</v>
      </c>
    </row>
    <row r="57" spans="1:16" ht="15" customHeight="1" x14ac:dyDescent="0.25">
      <c r="A57" s="64">
        <v>2</v>
      </c>
      <c r="B57" s="137" t="s">
        <v>203</v>
      </c>
      <c r="C57" s="138"/>
      <c r="D57" s="138"/>
      <c r="E57" s="138"/>
      <c r="F57" s="138"/>
      <c r="G57" s="139"/>
      <c r="H57" s="68">
        <v>2.0479000000000001E-2</v>
      </c>
      <c r="I57" s="66">
        <f t="shared" ref="I57:I62" si="3">$I$41*H57</f>
        <v>0</v>
      </c>
    </row>
    <row r="58" spans="1:16" ht="15" customHeight="1" x14ac:dyDescent="0.25">
      <c r="A58" s="64">
        <v>3</v>
      </c>
      <c r="B58" s="137" t="s">
        <v>204</v>
      </c>
      <c r="C58" s="138"/>
      <c r="D58" s="138"/>
      <c r="E58" s="138"/>
      <c r="F58" s="138"/>
      <c r="G58" s="139"/>
      <c r="H58" s="65">
        <v>1.2123E-2</v>
      </c>
      <c r="I58" s="66">
        <f t="shared" si="3"/>
        <v>0</v>
      </c>
    </row>
    <row r="59" spans="1:16" ht="15" customHeight="1" x14ac:dyDescent="0.25">
      <c r="A59" s="64">
        <v>4</v>
      </c>
      <c r="B59" s="137" t="s">
        <v>22</v>
      </c>
      <c r="C59" s="138"/>
      <c r="D59" s="138"/>
      <c r="E59" s="138"/>
      <c r="F59" s="138"/>
      <c r="G59" s="139"/>
      <c r="H59" s="65">
        <v>1.1436E-2</v>
      </c>
      <c r="I59" s="66">
        <f>$I$41*H59</f>
        <v>0</v>
      </c>
    </row>
    <row r="60" spans="1:16" ht="15" customHeight="1" x14ac:dyDescent="0.25">
      <c r="A60" s="64">
        <v>5</v>
      </c>
      <c r="B60" s="137" t="s">
        <v>23</v>
      </c>
      <c r="C60" s="138"/>
      <c r="D60" s="138"/>
      <c r="E60" s="138"/>
      <c r="F60" s="138"/>
      <c r="G60" s="139"/>
      <c r="H60" s="65">
        <v>1.74E-4</v>
      </c>
      <c r="I60" s="66">
        <f t="shared" si="3"/>
        <v>0</v>
      </c>
    </row>
    <row r="61" spans="1:16" ht="15" customHeight="1" x14ac:dyDescent="0.25">
      <c r="A61" s="64">
        <v>6</v>
      </c>
      <c r="B61" s="137" t="s">
        <v>24</v>
      </c>
      <c r="C61" s="138"/>
      <c r="D61" s="138"/>
      <c r="E61" s="138"/>
      <c r="F61" s="138"/>
      <c r="G61" s="139"/>
      <c r="H61" s="65">
        <v>4.4200000000000001E-4</v>
      </c>
      <c r="I61" s="66">
        <f t="shared" si="3"/>
        <v>0</v>
      </c>
    </row>
    <row r="62" spans="1:16" ht="15" customHeight="1" x14ac:dyDescent="0.25">
      <c r="A62" s="64">
        <v>7</v>
      </c>
      <c r="B62" s="137" t="s">
        <v>25</v>
      </c>
      <c r="C62" s="138"/>
      <c r="D62" s="138"/>
      <c r="E62" s="138"/>
      <c r="F62" s="138"/>
      <c r="G62" s="139"/>
      <c r="H62" s="65">
        <v>1.85E-4</v>
      </c>
      <c r="I62" s="66">
        <f t="shared" si="3"/>
        <v>0</v>
      </c>
    </row>
    <row r="63" spans="1:16" ht="15" customHeight="1" x14ac:dyDescent="0.25">
      <c r="A63" s="64">
        <v>8</v>
      </c>
      <c r="B63" s="137" t="s">
        <v>26</v>
      </c>
      <c r="C63" s="138"/>
      <c r="D63" s="138"/>
      <c r="E63" s="138"/>
      <c r="F63" s="138"/>
      <c r="G63" s="139"/>
      <c r="H63" s="65">
        <v>9.0789999999999996E-2</v>
      </c>
      <c r="I63" s="66">
        <f>$I$41*H63</f>
        <v>0</v>
      </c>
    </row>
    <row r="64" spans="1:16" s="9" customFormat="1" ht="15" customHeight="1" x14ac:dyDescent="0.25">
      <c r="A64" s="174" t="s">
        <v>27</v>
      </c>
      <c r="B64" s="175"/>
      <c r="C64" s="175"/>
      <c r="D64" s="175"/>
      <c r="E64" s="175"/>
      <c r="F64" s="175"/>
      <c r="G64" s="176"/>
      <c r="H64" s="7">
        <f>SUM(H56:H63)</f>
        <v>0.25494299999999998</v>
      </c>
      <c r="I64" s="50">
        <f>SUM(I56:I63)</f>
        <v>0</v>
      </c>
      <c r="J64" s="8"/>
    </row>
    <row r="65" spans="1:11" ht="11.25" customHeight="1" x14ac:dyDescent="0.25">
      <c r="A65" s="69" t="s">
        <v>28</v>
      </c>
      <c r="B65" s="183" t="s">
        <v>29</v>
      </c>
      <c r="C65" s="183"/>
      <c r="D65" s="183"/>
      <c r="E65" s="183"/>
      <c r="F65" s="183"/>
      <c r="G65" s="183"/>
      <c r="H65" s="183"/>
      <c r="I65" s="183"/>
    </row>
    <row r="66" spans="1:11" ht="15" customHeight="1" x14ac:dyDescent="0.25">
      <c r="A66" s="69" t="s">
        <v>30</v>
      </c>
      <c r="B66" s="184" t="s">
        <v>31</v>
      </c>
      <c r="C66" s="184"/>
      <c r="D66" s="184"/>
      <c r="E66" s="184"/>
      <c r="F66" s="184"/>
      <c r="G66" s="184"/>
      <c r="H66" s="184"/>
      <c r="I66" s="184"/>
    </row>
    <row r="67" spans="1:11" ht="33.75" customHeight="1" x14ac:dyDescent="0.25">
      <c r="A67" s="63" t="s">
        <v>32</v>
      </c>
      <c r="B67" s="177" t="s">
        <v>33</v>
      </c>
      <c r="C67" s="178"/>
      <c r="D67" s="178"/>
      <c r="E67" s="178"/>
      <c r="F67" s="178"/>
      <c r="G67" s="179"/>
      <c r="H67" s="63" t="s">
        <v>10</v>
      </c>
      <c r="I67" s="63" t="s">
        <v>11</v>
      </c>
    </row>
    <row r="68" spans="1:11" ht="15" customHeight="1" x14ac:dyDescent="0.25">
      <c r="A68" s="64">
        <v>1</v>
      </c>
      <c r="B68" s="137" t="s">
        <v>34</v>
      </c>
      <c r="C68" s="138"/>
      <c r="D68" s="138"/>
      <c r="E68" s="138"/>
      <c r="F68" s="138"/>
      <c r="G68" s="139"/>
      <c r="H68" s="65">
        <v>2.3626999999999999E-2</v>
      </c>
      <c r="I68" s="66">
        <f>$I$41*H68</f>
        <v>0</v>
      </c>
    </row>
    <row r="69" spans="1:11" ht="15" customHeight="1" x14ac:dyDescent="0.25">
      <c r="A69" s="64">
        <v>2</v>
      </c>
      <c r="B69" s="137" t="s">
        <v>35</v>
      </c>
      <c r="C69" s="138"/>
      <c r="D69" s="138"/>
      <c r="E69" s="138"/>
      <c r="F69" s="138"/>
      <c r="G69" s="139"/>
      <c r="H69" s="65">
        <v>1.717E-3</v>
      </c>
      <c r="I69" s="66">
        <f t="shared" ref="I69:I70" si="4">$I$41*H69</f>
        <v>0</v>
      </c>
    </row>
    <row r="70" spans="1:11" ht="15" customHeight="1" x14ac:dyDescent="0.25">
      <c r="A70" s="64">
        <v>3</v>
      </c>
      <c r="B70" s="137" t="s">
        <v>36</v>
      </c>
      <c r="C70" s="138"/>
      <c r="D70" s="138"/>
      <c r="E70" s="138"/>
      <c r="F70" s="138"/>
      <c r="G70" s="139"/>
      <c r="H70" s="65">
        <v>9.4509999999999993E-3</v>
      </c>
      <c r="I70" s="66">
        <f t="shared" si="4"/>
        <v>0</v>
      </c>
    </row>
    <row r="71" spans="1:11" s="9" customFormat="1" ht="15" customHeight="1" x14ac:dyDescent="0.25">
      <c r="A71" s="174" t="s">
        <v>37</v>
      </c>
      <c r="B71" s="175"/>
      <c r="C71" s="175"/>
      <c r="D71" s="175"/>
      <c r="E71" s="175"/>
      <c r="F71" s="175"/>
      <c r="G71" s="176"/>
      <c r="H71" s="7">
        <f>SUM(H68:H70)</f>
        <v>3.4795E-2</v>
      </c>
      <c r="I71" s="50">
        <f>SUM(I68:I70)</f>
        <v>0</v>
      </c>
      <c r="J71" s="8"/>
    </row>
    <row r="72" spans="1:11" ht="5.0999999999999996" customHeight="1" x14ac:dyDescent="0.25"/>
    <row r="73" spans="1:11" ht="48" x14ac:dyDescent="0.25">
      <c r="A73" s="63" t="s">
        <v>38</v>
      </c>
      <c r="B73" s="177" t="s">
        <v>39</v>
      </c>
      <c r="C73" s="178"/>
      <c r="D73" s="178"/>
      <c r="E73" s="178"/>
      <c r="F73" s="178"/>
      <c r="G73" s="179"/>
      <c r="H73" s="63" t="s">
        <v>10</v>
      </c>
      <c r="I73" s="63" t="s">
        <v>11</v>
      </c>
    </row>
    <row r="74" spans="1:11" ht="15" customHeight="1" x14ac:dyDescent="0.25">
      <c r="A74" s="64">
        <v>1</v>
      </c>
      <c r="B74" s="137" t="s">
        <v>40</v>
      </c>
      <c r="C74" s="138"/>
      <c r="D74" s="138"/>
      <c r="E74" s="138"/>
      <c r="F74" s="138"/>
      <c r="G74" s="139"/>
      <c r="H74" s="65">
        <f>(H52*H64)</f>
        <v>9.3819024000000015E-2</v>
      </c>
      <c r="I74" s="66">
        <f>$I$41*H74</f>
        <v>0</v>
      </c>
    </row>
    <row r="75" spans="1:11" s="9" customFormat="1" ht="15" customHeight="1" x14ac:dyDescent="0.25">
      <c r="A75" s="174" t="s">
        <v>41</v>
      </c>
      <c r="B75" s="175"/>
      <c r="C75" s="175"/>
      <c r="D75" s="175"/>
      <c r="E75" s="175"/>
      <c r="F75" s="175"/>
      <c r="G75" s="176"/>
      <c r="H75" s="7">
        <f>SUM(H74:H74)</f>
        <v>9.3819024000000015E-2</v>
      </c>
      <c r="I75" s="50">
        <f>I74</f>
        <v>0</v>
      </c>
      <c r="J75" s="8"/>
      <c r="K75" s="10"/>
    </row>
    <row r="76" spans="1:11" ht="5.0999999999999996" customHeight="1" x14ac:dyDescent="0.25">
      <c r="J76" s="11"/>
    </row>
    <row r="77" spans="1:11" s="9" customFormat="1" x14ac:dyDescent="0.25">
      <c r="A77" s="185" t="s">
        <v>42</v>
      </c>
      <c r="B77" s="185"/>
      <c r="C77" s="185"/>
      <c r="D77" s="185"/>
      <c r="E77" s="185"/>
      <c r="F77" s="185"/>
      <c r="G77" s="185"/>
      <c r="H77" s="12">
        <f>H52+H64+H71+H75</f>
        <v>0.75155702400000002</v>
      </c>
      <c r="I77" s="13">
        <f>I52+I64+I71+I75</f>
        <v>0</v>
      </c>
      <c r="J77" s="8"/>
    </row>
    <row r="78" spans="1:11" ht="5.0999999999999996" customHeight="1" x14ac:dyDescent="0.25"/>
    <row r="79" spans="1:11" ht="48" x14ac:dyDescent="0.25">
      <c r="A79" s="63" t="s">
        <v>43</v>
      </c>
      <c r="B79" s="177" t="s">
        <v>137</v>
      </c>
      <c r="C79" s="178"/>
      <c r="D79" s="178"/>
      <c r="E79" s="178"/>
      <c r="F79" s="178"/>
      <c r="G79" s="179"/>
      <c r="H79" s="63" t="s">
        <v>10</v>
      </c>
      <c r="I79" s="63" t="s">
        <v>11</v>
      </c>
    </row>
    <row r="80" spans="1:11" ht="15" customHeight="1" x14ac:dyDescent="0.25">
      <c r="A80" s="64">
        <v>1</v>
      </c>
      <c r="B80" s="137" t="s">
        <v>143</v>
      </c>
      <c r="C80" s="138"/>
      <c r="D80" s="138"/>
      <c r="E80" s="138"/>
      <c r="F80" s="138"/>
      <c r="G80" s="139"/>
      <c r="H80" s="65" t="e">
        <f>I80/$I$41</f>
        <v>#DIV/0!</v>
      </c>
      <c r="I80" s="66">
        <f>I97</f>
        <v>0</v>
      </c>
    </row>
    <row r="81" spans="1:10" ht="15" customHeight="1" x14ac:dyDescent="0.25">
      <c r="A81" s="64">
        <v>2</v>
      </c>
      <c r="B81" s="137" t="s">
        <v>144</v>
      </c>
      <c r="C81" s="138"/>
      <c r="D81" s="138"/>
      <c r="E81" s="138"/>
      <c r="F81" s="138"/>
      <c r="G81" s="139"/>
      <c r="H81" s="65" t="e">
        <f>I81/$I$41</f>
        <v>#DIV/0!</v>
      </c>
      <c r="I81" s="66">
        <f>I93</f>
        <v>0</v>
      </c>
    </row>
    <row r="82" spans="1:10" ht="15" customHeight="1" x14ac:dyDescent="0.25">
      <c r="A82" s="64">
        <v>3</v>
      </c>
      <c r="B82" s="137" t="s">
        <v>189</v>
      </c>
      <c r="C82" s="138"/>
      <c r="D82" s="138"/>
      <c r="E82" s="138"/>
      <c r="F82" s="138"/>
      <c r="G82" s="139"/>
      <c r="H82" s="65" t="e">
        <f>I82/$I$41</f>
        <v>#DIV/0!</v>
      </c>
      <c r="I82" s="66">
        <f>I89</f>
        <v>0</v>
      </c>
    </row>
    <row r="83" spans="1:10" ht="15" customHeight="1" x14ac:dyDescent="0.25">
      <c r="A83" s="64">
        <v>4</v>
      </c>
      <c r="B83" s="137" t="s">
        <v>130</v>
      </c>
      <c r="C83" s="138"/>
      <c r="D83" s="138"/>
      <c r="E83" s="138"/>
      <c r="F83" s="138"/>
      <c r="G83" s="139"/>
      <c r="H83" s="65" t="e">
        <f>I83/$I$41</f>
        <v>#DIV/0!</v>
      </c>
      <c r="I83" s="66">
        <f>IF(I26="Não aplicável",0,((I10/H10)*1.5*I26))</f>
        <v>0</v>
      </c>
    </row>
    <row r="84" spans="1:10" ht="15" customHeight="1" x14ac:dyDescent="0.25">
      <c r="A84" s="64">
        <v>5</v>
      </c>
      <c r="B84" s="137" t="s">
        <v>118</v>
      </c>
      <c r="C84" s="138"/>
      <c r="D84" s="138"/>
      <c r="E84" s="138"/>
      <c r="F84" s="138"/>
      <c r="G84" s="139"/>
      <c r="H84" s="65" t="e">
        <f>I84/$I$41</f>
        <v>#DIV/0!</v>
      </c>
      <c r="I84" s="66">
        <f>IF(I23="Não aplicável",0,I23)</f>
        <v>0</v>
      </c>
    </row>
    <row r="85" spans="1:10" ht="15" customHeight="1" x14ac:dyDescent="0.25">
      <c r="A85" s="174" t="s">
        <v>44</v>
      </c>
      <c r="B85" s="175"/>
      <c r="C85" s="175"/>
      <c r="D85" s="175"/>
      <c r="E85" s="175"/>
      <c r="F85" s="175"/>
      <c r="G85" s="176"/>
      <c r="H85" s="7" t="e">
        <f>SUM(H80:H84)</f>
        <v>#DIV/0!</v>
      </c>
      <c r="I85" s="50">
        <f>SUM(I80:I84)</f>
        <v>0</v>
      </c>
      <c r="J85" s="6"/>
    </row>
    <row r="86" spans="1:10" ht="18" customHeight="1" x14ac:dyDescent="0.25">
      <c r="A86" s="70" t="s">
        <v>151</v>
      </c>
      <c r="B86" s="181" t="s">
        <v>150</v>
      </c>
      <c r="C86" s="189"/>
      <c r="D86" s="189"/>
      <c r="E86" s="189"/>
      <c r="F86" s="189"/>
      <c r="G86" s="189"/>
      <c r="H86" s="15"/>
      <c r="I86" s="16"/>
    </row>
    <row r="87" spans="1:10" ht="15" customHeight="1" x14ac:dyDescent="0.25">
      <c r="A87" s="187" t="s">
        <v>45</v>
      </c>
      <c r="B87" s="187"/>
      <c r="C87" s="187"/>
      <c r="D87" s="187"/>
      <c r="E87" s="187"/>
      <c r="F87" s="187"/>
      <c r="G87" s="187"/>
      <c r="H87" s="187"/>
      <c r="I87" s="187"/>
    </row>
    <row r="88" spans="1:10" ht="24" customHeight="1" x14ac:dyDescent="0.25">
      <c r="A88" s="166" t="s">
        <v>46</v>
      </c>
      <c r="B88" s="166"/>
      <c r="C88" s="64" t="s">
        <v>47</v>
      </c>
      <c r="D88" s="64" t="s">
        <v>48</v>
      </c>
      <c r="E88" s="64" t="s">
        <v>49</v>
      </c>
      <c r="F88" s="64" t="s">
        <v>50</v>
      </c>
      <c r="G88" s="64" t="s">
        <v>51</v>
      </c>
      <c r="H88" s="65" t="s">
        <v>52</v>
      </c>
      <c r="I88" s="66" t="s">
        <v>53</v>
      </c>
    </row>
    <row r="89" spans="1:10" ht="15" customHeight="1" x14ac:dyDescent="0.25">
      <c r="A89" s="186">
        <f>I14</f>
        <v>0</v>
      </c>
      <c r="B89" s="166"/>
      <c r="C89" s="64">
        <f>I15</f>
        <v>15</v>
      </c>
      <c r="D89" s="64">
        <v>2</v>
      </c>
      <c r="E89" s="71">
        <f>A89*C89*D89</f>
        <v>0</v>
      </c>
      <c r="F89" s="71">
        <f>I31</f>
        <v>0</v>
      </c>
      <c r="G89" s="72">
        <f>I16</f>
        <v>0</v>
      </c>
      <c r="H89" s="71">
        <f>F89*G89</f>
        <v>0</v>
      </c>
      <c r="I89" s="67">
        <f>IF((E89-H89)&gt;0,E89-H89,0)</f>
        <v>0</v>
      </c>
    </row>
    <row r="90" spans="1:10" ht="3.75" customHeight="1" x14ac:dyDescent="0.25">
      <c r="A90" s="73"/>
      <c r="B90" s="17"/>
      <c r="C90" s="17"/>
      <c r="D90" s="17"/>
      <c r="E90" s="18"/>
      <c r="F90" s="18"/>
      <c r="G90" s="19"/>
      <c r="H90" s="18"/>
      <c r="I90" s="74"/>
    </row>
    <row r="91" spans="1:10" ht="15" customHeight="1" x14ac:dyDescent="0.25">
      <c r="A91" s="187" t="s">
        <v>145</v>
      </c>
      <c r="B91" s="187"/>
      <c r="C91" s="187"/>
      <c r="D91" s="187"/>
      <c r="E91" s="187"/>
      <c r="F91" s="187"/>
      <c r="G91" s="187"/>
      <c r="H91" s="187"/>
      <c r="I91" s="187"/>
    </row>
    <row r="92" spans="1:10" ht="23.25" customHeight="1" x14ac:dyDescent="0.25">
      <c r="A92" s="166" t="s">
        <v>46</v>
      </c>
      <c r="B92" s="166"/>
      <c r="C92" s="64" t="s">
        <v>54</v>
      </c>
      <c r="D92" s="64" t="s">
        <v>48</v>
      </c>
      <c r="E92" s="64" t="s">
        <v>49</v>
      </c>
      <c r="F92" s="64" t="s">
        <v>50</v>
      </c>
      <c r="G92" s="64" t="s">
        <v>51</v>
      </c>
      <c r="H92" s="65" t="s">
        <v>52</v>
      </c>
      <c r="I92" s="66" t="s">
        <v>53</v>
      </c>
    </row>
    <row r="93" spans="1:10" ht="15" customHeight="1" x14ac:dyDescent="0.25">
      <c r="A93" s="188">
        <f>I20</f>
        <v>0</v>
      </c>
      <c r="B93" s="188"/>
      <c r="C93" s="75">
        <f>I21</f>
        <v>0</v>
      </c>
      <c r="D93" s="64">
        <v>1</v>
      </c>
      <c r="E93" s="71">
        <f>A93*C93*D93</f>
        <v>0</v>
      </c>
      <c r="F93" s="71">
        <f>E93</f>
        <v>0</v>
      </c>
      <c r="G93" s="76">
        <f>I22</f>
        <v>0</v>
      </c>
      <c r="H93" s="71">
        <f>F93*G93</f>
        <v>0</v>
      </c>
      <c r="I93" s="66">
        <f>E93-H93</f>
        <v>0</v>
      </c>
    </row>
    <row r="94" spans="1:10" ht="5.0999999999999996" customHeight="1" x14ac:dyDescent="0.25">
      <c r="A94" s="17"/>
      <c r="B94" s="17"/>
      <c r="C94" s="17"/>
      <c r="D94" s="17"/>
      <c r="E94" s="18"/>
      <c r="F94" s="18"/>
      <c r="G94" s="19"/>
      <c r="H94" s="18"/>
      <c r="I94" s="20"/>
    </row>
    <row r="95" spans="1:10" ht="15" customHeight="1" x14ac:dyDescent="0.25">
      <c r="A95" s="187" t="s">
        <v>122</v>
      </c>
      <c r="B95" s="187"/>
      <c r="C95" s="187"/>
      <c r="D95" s="187"/>
      <c r="E95" s="187"/>
      <c r="F95" s="187"/>
      <c r="G95" s="187"/>
      <c r="H95" s="187"/>
      <c r="I95" s="187"/>
    </row>
    <row r="96" spans="1:10" ht="23.25" customHeight="1" x14ac:dyDescent="0.25">
      <c r="A96" s="166" t="s">
        <v>46</v>
      </c>
      <c r="B96" s="166"/>
      <c r="C96" s="64" t="s">
        <v>54</v>
      </c>
      <c r="D96" s="64" t="s">
        <v>48</v>
      </c>
      <c r="E96" s="64" t="s">
        <v>49</v>
      </c>
      <c r="F96" s="64" t="s">
        <v>50</v>
      </c>
      <c r="G96" s="64" t="s">
        <v>51</v>
      </c>
      <c r="H96" s="65" t="str">
        <f>H88</f>
        <v>Valor desconto</v>
      </c>
      <c r="I96" s="66" t="s">
        <v>53</v>
      </c>
    </row>
    <row r="97" spans="1:19" ht="15" customHeight="1" x14ac:dyDescent="0.25">
      <c r="A97" s="188">
        <f>I17</f>
        <v>0</v>
      </c>
      <c r="B97" s="188"/>
      <c r="C97" s="75">
        <f>I18</f>
        <v>15</v>
      </c>
      <c r="D97" s="64">
        <v>1</v>
      </c>
      <c r="E97" s="71">
        <f>A97*C97*D97</f>
        <v>0</v>
      </c>
      <c r="F97" s="71">
        <f>E97</f>
        <v>0</v>
      </c>
      <c r="G97" s="76">
        <f>I19</f>
        <v>0</v>
      </c>
      <c r="H97" s="71">
        <f>F97*G97</f>
        <v>0</v>
      </c>
      <c r="I97" s="66">
        <f>E97-H97</f>
        <v>0</v>
      </c>
    </row>
    <row r="98" spans="1:19" ht="5.0999999999999996" customHeight="1" x14ac:dyDescent="0.25"/>
    <row r="99" spans="1:19" ht="12" customHeight="1" x14ac:dyDescent="0.25">
      <c r="A99" s="193" t="s">
        <v>55</v>
      </c>
      <c r="B99" s="193"/>
      <c r="C99" s="193"/>
      <c r="D99" s="193"/>
      <c r="E99" s="193"/>
      <c r="F99" s="193"/>
      <c r="G99" s="193"/>
      <c r="H99" s="21" t="e">
        <f>H41+H77+H85</f>
        <v>#DIV/0!</v>
      </c>
      <c r="I99" s="22">
        <f>I41+I77+I85</f>
        <v>0</v>
      </c>
      <c r="J99" s="6"/>
      <c r="L99" s="6"/>
    </row>
    <row r="100" spans="1:19" s="27" customFormat="1" ht="5.0999999999999996" customHeight="1" x14ac:dyDescent="0.25">
      <c r="A100" s="23"/>
      <c r="B100" s="23"/>
      <c r="C100" s="23"/>
      <c r="D100" s="23"/>
      <c r="E100" s="23"/>
      <c r="F100" s="23"/>
      <c r="G100" s="23"/>
      <c r="H100" s="24"/>
      <c r="I100" s="25"/>
      <c r="J100" s="26"/>
      <c r="L100" s="26"/>
    </row>
    <row r="101" spans="1:19" x14ac:dyDescent="0.25">
      <c r="A101" s="167" t="s">
        <v>56</v>
      </c>
      <c r="B101" s="167"/>
      <c r="C101" s="167"/>
      <c r="D101" s="167"/>
      <c r="E101" s="167"/>
      <c r="F101" s="167"/>
      <c r="G101" s="167"/>
      <c r="H101" s="167"/>
      <c r="I101" s="167"/>
    </row>
    <row r="102" spans="1:19" ht="48" x14ac:dyDescent="0.25">
      <c r="A102" s="63" t="s">
        <v>8</v>
      </c>
      <c r="B102" s="177" t="s">
        <v>57</v>
      </c>
      <c r="C102" s="178"/>
      <c r="D102" s="178"/>
      <c r="E102" s="178"/>
      <c r="F102" s="178"/>
      <c r="G102" s="179"/>
      <c r="H102" s="63" t="s">
        <v>10</v>
      </c>
      <c r="I102" s="63" t="s">
        <v>11</v>
      </c>
    </row>
    <row r="103" spans="1:19" ht="15" customHeight="1" x14ac:dyDescent="0.25">
      <c r="A103" s="64">
        <v>1</v>
      </c>
      <c r="B103" s="137" t="s">
        <v>205</v>
      </c>
      <c r="C103" s="138"/>
      <c r="D103" s="138"/>
      <c r="E103" s="138"/>
      <c r="F103" s="138"/>
      <c r="G103" s="139"/>
      <c r="H103" s="65" t="e">
        <f>I103/$I$114</f>
        <v>#DIV/0!</v>
      </c>
      <c r="I103" s="66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64">
        <v>2</v>
      </c>
      <c r="B104" s="190" t="s">
        <v>206</v>
      </c>
      <c r="C104" s="191"/>
      <c r="D104" s="191"/>
      <c r="E104" s="191"/>
      <c r="F104" s="191"/>
      <c r="G104" s="192"/>
      <c r="H104" s="65" t="e">
        <f t="shared" ref="H104:H108" si="5">I104/$I$114</f>
        <v>#DIV/0!</v>
      </c>
      <c r="I104" s="66">
        <f>IF(F112=10%,G112,0)</f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64">
        <v>3</v>
      </c>
      <c r="B105" s="137" t="s">
        <v>58</v>
      </c>
      <c r="C105" s="138"/>
      <c r="D105" s="138"/>
      <c r="E105" s="138"/>
      <c r="F105" s="138"/>
      <c r="G105" s="139"/>
      <c r="H105" s="65" t="e">
        <f t="shared" si="5"/>
        <v>#DIV/0!</v>
      </c>
      <c r="I105" s="66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64">
        <v>4</v>
      </c>
      <c r="B106" s="127" t="s">
        <v>59</v>
      </c>
      <c r="C106" s="128"/>
      <c r="D106" s="128"/>
      <c r="E106" s="128"/>
      <c r="F106" s="128"/>
      <c r="G106" s="129"/>
      <c r="H106" s="65" t="e">
        <f t="shared" si="5"/>
        <v>#DIV/0!</v>
      </c>
      <c r="I106" s="66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64">
        <v>5</v>
      </c>
      <c r="B107" s="137" t="s">
        <v>207</v>
      </c>
      <c r="C107" s="138"/>
      <c r="D107" s="138"/>
      <c r="E107" s="138"/>
      <c r="F107" s="138"/>
      <c r="G107" s="139"/>
      <c r="H107" s="65" t="e">
        <f t="shared" si="5"/>
        <v>#DIV/0!</v>
      </c>
      <c r="I107" s="66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64">
        <v>6</v>
      </c>
      <c r="B108" s="137" t="s">
        <v>60</v>
      </c>
      <c r="C108" s="138"/>
      <c r="D108" s="138"/>
      <c r="E108" s="138"/>
      <c r="F108" s="138"/>
      <c r="G108" s="139"/>
      <c r="H108" s="65" t="e">
        <f t="shared" si="5"/>
        <v>#DIV/0!</v>
      </c>
      <c r="I108" s="66">
        <v>0</v>
      </c>
      <c r="K108"/>
      <c r="L108"/>
      <c r="M108"/>
      <c r="N108"/>
      <c r="O108"/>
      <c r="P108"/>
      <c r="Q108"/>
      <c r="R108"/>
      <c r="S108"/>
    </row>
    <row r="109" spans="1:19" ht="15" customHeight="1" x14ac:dyDescent="0.25">
      <c r="A109" s="174" t="s">
        <v>61</v>
      </c>
      <c r="B109" s="175"/>
      <c r="C109" s="175"/>
      <c r="D109" s="175"/>
      <c r="E109" s="175"/>
      <c r="F109" s="175"/>
      <c r="G109" s="176"/>
      <c r="H109" s="7" t="e">
        <f>H103+H104+H105+H106+H107+H108</f>
        <v>#DIV/0!</v>
      </c>
      <c r="I109" s="28">
        <f>SUM(I103:I108)</f>
        <v>0</v>
      </c>
      <c r="J109" s="6"/>
      <c r="K109"/>
      <c r="L109"/>
      <c r="M109"/>
      <c r="N109"/>
      <c r="O109"/>
      <c r="P109"/>
      <c r="Q109"/>
      <c r="R109"/>
      <c r="S109"/>
    </row>
    <row r="110" spans="1:19" ht="41.25" customHeight="1" x14ac:dyDescent="0.25">
      <c r="A110" s="77"/>
      <c r="B110" s="183" t="s">
        <v>152</v>
      </c>
      <c r="C110" s="183"/>
      <c r="D110" s="183"/>
      <c r="E110" s="183"/>
      <c r="F110" s="183"/>
      <c r="G110" s="183"/>
      <c r="H110" s="183"/>
      <c r="I110" s="183"/>
      <c r="K110"/>
      <c r="L110"/>
      <c r="M110"/>
      <c r="N110"/>
      <c r="O110"/>
      <c r="P110"/>
      <c r="Q110"/>
      <c r="R110"/>
      <c r="S110"/>
    </row>
    <row r="111" spans="1:19" ht="5.25" customHeight="1" x14ac:dyDescent="0.2">
      <c r="A111" s="77"/>
      <c r="B111" s="77"/>
      <c r="C111" s="77"/>
      <c r="D111" s="77"/>
      <c r="E111" s="77"/>
      <c r="F111" s="77"/>
      <c r="G111" s="77"/>
      <c r="H111" s="77"/>
      <c r="I111" s="77"/>
    </row>
    <row r="112" spans="1:19" ht="48" customHeight="1" x14ac:dyDescent="0.25">
      <c r="A112" s="194" t="s">
        <v>131</v>
      </c>
      <c r="B112" s="195"/>
      <c r="C112" s="195"/>
      <c r="D112" s="195"/>
      <c r="E112" s="196"/>
      <c r="F112" s="78">
        <f>I27</f>
        <v>0.2</v>
      </c>
      <c r="G112" s="79">
        <f>I114*F112</f>
        <v>0</v>
      </c>
      <c r="H112" s="80" t="s">
        <v>62</v>
      </c>
      <c r="I112" s="81">
        <f>I82</f>
        <v>0</v>
      </c>
      <c r="K112"/>
      <c r="L112"/>
      <c r="M112"/>
      <c r="N112"/>
      <c r="O112"/>
      <c r="P112"/>
      <c r="Q112"/>
      <c r="R112"/>
      <c r="S112"/>
    </row>
    <row r="113" spans="1:19" s="30" customFormat="1" ht="36" x14ac:dyDescent="0.25">
      <c r="A113" s="197" t="s">
        <v>63</v>
      </c>
      <c r="B113" s="197"/>
      <c r="C113" s="82" t="s">
        <v>64</v>
      </c>
      <c r="D113" s="82" t="s">
        <v>65</v>
      </c>
      <c r="E113" s="82" t="s">
        <v>66</v>
      </c>
      <c r="F113" s="82" t="s">
        <v>67</v>
      </c>
      <c r="G113" s="82" t="s">
        <v>68</v>
      </c>
      <c r="H113" s="80" t="s">
        <v>69</v>
      </c>
      <c r="I113" s="83" t="s">
        <v>70</v>
      </c>
      <c r="J113" s="29"/>
      <c r="K113"/>
      <c r="L113"/>
      <c r="M113"/>
      <c r="N113"/>
      <c r="O113"/>
      <c r="P113"/>
      <c r="Q113"/>
      <c r="R113"/>
      <c r="S113"/>
    </row>
    <row r="114" spans="1:19" ht="16.5" customHeight="1" x14ac:dyDescent="0.25">
      <c r="A114" s="198">
        <f>I41</f>
        <v>0</v>
      </c>
      <c r="B114" s="198"/>
      <c r="C114" s="84">
        <f>I52</f>
        <v>0</v>
      </c>
      <c r="D114" s="84">
        <f>I64</f>
        <v>0</v>
      </c>
      <c r="E114" s="84">
        <f>I71</f>
        <v>0</v>
      </c>
      <c r="F114" s="84">
        <f>I75</f>
        <v>0</v>
      </c>
      <c r="G114" s="84">
        <f>I85</f>
        <v>0</v>
      </c>
      <c r="H114" s="84">
        <f>A114+C114+D114+E114+F114+G114</f>
        <v>0</v>
      </c>
      <c r="I114" s="84">
        <f>H114-I112</f>
        <v>0</v>
      </c>
      <c r="J114" s="6"/>
      <c r="K114"/>
      <c r="L114"/>
      <c r="M114"/>
      <c r="N114"/>
      <c r="O114"/>
      <c r="P114"/>
      <c r="Q114"/>
      <c r="R114"/>
      <c r="S114"/>
    </row>
    <row r="115" spans="1:19" ht="5.0999999999999996" customHeight="1" x14ac:dyDescent="0.25">
      <c r="A115" s="69"/>
      <c r="B115" s="184"/>
      <c r="C115" s="184"/>
      <c r="D115" s="184"/>
      <c r="E115" s="184"/>
      <c r="F115" s="184"/>
      <c r="G115" s="184"/>
      <c r="H115" s="184"/>
      <c r="I115" s="184"/>
    </row>
    <row r="116" spans="1:19" ht="48" x14ac:dyDescent="0.25">
      <c r="A116" s="63" t="s">
        <v>14</v>
      </c>
      <c r="B116" s="177" t="s">
        <v>71</v>
      </c>
      <c r="C116" s="178"/>
      <c r="D116" s="178"/>
      <c r="E116" s="178"/>
      <c r="F116" s="178"/>
      <c r="G116" s="179"/>
      <c r="H116" s="63" t="s">
        <v>10</v>
      </c>
      <c r="I116" s="63" t="s">
        <v>11</v>
      </c>
    </row>
    <row r="117" spans="1:19" ht="15" customHeight="1" x14ac:dyDescent="0.25">
      <c r="A117" s="64">
        <v>1</v>
      </c>
      <c r="B117" s="137" t="s">
        <v>72</v>
      </c>
      <c r="C117" s="138"/>
      <c r="D117" s="138"/>
      <c r="E117" s="138"/>
      <c r="F117" s="138"/>
      <c r="G117" s="139"/>
      <c r="H117" s="65" t="e">
        <f>I117/$I$127</f>
        <v>#DIV/0!</v>
      </c>
      <c r="I117" s="66">
        <v>0</v>
      </c>
    </row>
    <row r="118" spans="1:19" ht="15" customHeight="1" x14ac:dyDescent="0.25">
      <c r="A118" s="64">
        <v>2</v>
      </c>
      <c r="B118" s="137" t="s">
        <v>73</v>
      </c>
      <c r="C118" s="138"/>
      <c r="D118" s="138"/>
      <c r="E118" s="138"/>
      <c r="F118" s="138"/>
      <c r="G118" s="139"/>
      <c r="H118" s="65" t="e">
        <f>I118/$I$127</f>
        <v>#DIV/0!</v>
      </c>
      <c r="I118" s="66">
        <v>0</v>
      </c>
    </row>
    <row r="119" spans="1:19" ht="15" customHeight="1" x14ac:dyDescent="0.25">
      <c r="A119" s="174" t="s">
        <v>74</v>
      </c>
      <c r="B119" s="175"/>
      <c r="C119" s="175"/>
      <c r="D119" s="175"/>
      <c r="E119" s="175"/>
      <c r="F119" s="175"/>
      <c r="G119" s="176"/>
      <c r="H119" s="7" t="e">
        <f>H117+H118</f>
        <v>#DIV/0!</v>
      </c>
      <c r="I119" s="50">
        <f>SUM(I117:I118)</f>
        <v>0</v>
      </c>
    </row>
    <row r="120" spans="1:19" ht="5.0999999999999996" customHeight="1" x14ac:dyDescent="0.25"/>
    <row r="121" spans="1:19" ht="48" x14ac:dyDescent="0.25">
      <c r="A121" s="63" t="s">
        <v>19</v>
      </c>
      <c r="B121" s="177" t="s">
        <v>75</v>
      </c>
      <c r="C121" s="178"/>
      <c r="D121" s="178"/>
      <c r="E121" s="178"/>
      <c r="F121" s="178"/>
      <c r="G121" s="179"/>
      <c r="H121" s="63" t="s">
        <v>10</v>
      </c>
      <c r="I121" s="63" t="s">
        <v>11</v>
      </c>
    </row>
    <row r="122" spans="1:19" ht="15" customHeight="1" x14ac:dyDescent="0.25">
      <c r="A122" s="64">
        <v>1</v>
      </c>
      <c r="B122" s="137" t="s">
        <v>75</v>
      </c>
      <c r="C122" s="138"/>
      <c r="D122" s="138"/>
      <c r="E122" s="138"/>
      <c r="F122" s="138"/>
      <c r="G122" s="139"/>
      <c r="H122" s="65" t="e">
        <f>I122/I127</f>
        <v>#DIV/0!</v>
      </c>
      <c r="I122" s="66">
        <v>0</v>
      </c>
    </row>
    <row r="123" spans="1:19" ht="15" customHeight="1" x14ac:dyDescent="0.25">
      <c r="A123" s="174" t="s">
        <v>76</v>
      </c>
      <c r="B123" s="175"/>
      <c r="C123" s="175"/>
      <c r="D123" s="175"/>
      <c r="E123" s="175"/>
      <c r="F123" s="175"/>
      <c r="G123" s="176"/>
      <c r="H123" s="7" t="e">
        <f>H122</f>
        <v>#DIV/0!</v>
      </c>
      <c r="I123" s="50">
        <f>I122</f>
        <v>0</v>
      </c>
      <c r="J123" s="6"/>
      <c r="K123" s="6"/>
      <c r="L123" s="1"/>
    </row>
    <row r="124" spans="1:19" ht="5.0999999999999996" customHeight="1" x14ac:dyDescent="0.25">
      <c r="A124" s="14"/>
      <c r="B124" s="14"/>
      <c r="C124" s="14"/>
      <c r="D124" s="14"/>
      <c r="E124" s="14"/>
      <c r="F124" s="14"/>
      <c r="G124" s="14"/>
      <c r="H124" s="15"/>
      <c r="I124" s="16"/>
    </row>
    <row r="125" spans="1:19" ht="39" customHeight="1" x14ac:dyDescent="0.25">
      <c r="A125" s="199" t="s">
        <v>77</v>
      </c>
      <c r="B125" s="199"/>
      <c r="C125" s="199"/>
      <c r="D125" s="199"/>
      <c r="E125" s="199"/>
      <c r="F125" s="78">
        <v>0.18</v>
      </c>
      <c r="G125" s="79">
        <f>I127*F125</f>
        <v>0</v>
      </c>
      <c r="H125" s="80" t="s">
        <v>62</v>
      </c>
      <c r="I125" s="81">
        <f>I82</f>
        <v>0</v>
      </c>
      <c r="L125" s="1"/>
    </row>
    <row r="126" spans="1:19" s="30" customFormat="1" ht="36" x14ac:dyDescent="0.25">
      <c r="A126" s="197" t="s">
        <v>63</v>
      </c>
      <c r="B126" s="197"/>
      <c r="C126" s="82" t="s">
        <v>64</v>
      </c>
      <c r="D126" s="82" t="s">
        <v>65</v>
      </c>
      <c r="E126" s="82" t="s">
        <v>66</v>
      </c>
      <c r="F126" s="82" t="s">
        <v>67</v>
      </c>
      <c r="G126" s="82" t="s">
        <v>68</v>
      </c>
      <c r="H126" s="80" t="s">
        <v>69</v>
      </c>
      <c r="I126" s="83" t="s">
        <v>70</v>
      </c>
      <c r="J126" s="29"/>
      <c r="L126" s="29"/>
    </row>
    <row r="127" spans="1:19" ht="16.5" customHeight="1" x14ac:dyDescent="0.25">
      <c r="A127" s="198">
        <f>I41</f>
        <v>0</v>
      </c>
      <c r="B127" s="198"/>
      <c r="C127" s="84">
        <f>I52</f>
        <v>0</v>
      </c>
      <c r="D127" s="84">
        <f>I64</f>
        <v>0</v>
      </c>
      <c r="E127" s="84">
        <f>I71</f>
        <v>0</v>
      </c>
      <c r="F127" s="84">
        <f>I75</f>
        <v>0</v>
      </c>
      <c r="G127" s="84">
        <f>I85</f>
        <v>0</v>
      </c>
      <c r="H127" s="84">
        <f>A127+C127+D127+E127+F127+G127</f>
        <v>0</v>
      </c>
      <c r="I127" s="84">
        <f>H127-I125</f>
        <v>0</v>
      </c>
      <c r="J127" s="6"/>
      <c r="L127" s="1"/>
    </row>
    <row r="128" spans="1:19" ht="5.0999999999999996" customHeight="1" x14ac:dyDescent="0.25"/>
    <row r="129" spans="1:19" x14ac:dyDescent="0.25">
      <c r="A129" s="193" t="s">
        <v>78</v>
      </c>
      <c r="B129" s="193"/>
      <c r="C129" s="193"/>
      <c r="D129" s="193"/>
      <c r="E129" s="193"/>
      <c r="F129" s="193"/>
      <c r="G129" s="193"/>
      <c r="H129" s="21" t="e">
        <f>H109+H119+H123</f>
        <v>#DIV/0!</v>
      </c>
      <c r="I129" s="22">
        <f>I109+I119+I123</f>
        <v>0</v>
      </c>
    </row>
    <row r="130" spans="1:19" ht="5.0999999999999996" customHeight="1" x14ac:dyDescent="0.25"/>
    <row r="131" spans="1:19" x14ac:dyDescent="0.25">
      <c r="A131" s="167" t="s">
        <v>79</v>
      </c>
      <c r="B131" s="167"/>
      <c r="C131" s="167"/>
      <c r="D131" s="167"/>
      <c r="E131" s="167"/>
      <c r="F131" s="167"/>
      <c r="G131" s="167"/>
      <c r="H131" s="167"/>
      <c r="I131" s="167"/>
    </row>
    <row r="132" spans="1:19" ht="48" x14ac:dyDescent="0.25">
      <c r="A132" s="63" t="s">
        <v>8</v>
      </c>
      <c r="B132" s="177" t="s">
        <v>208</v>
      </c>
      <c r="C132" s="178"/>
      <c r="D132" s="178"/>
      <c r="E132" s="178"/>
      <c r="F132" s="178"/>
      <c r="G132" s="179"/>
      <c r="H132" s="63" t="s">
        <v>10</v>
      </c>
      <c r="I132" s="63" t="s">
        <v>11</v>
      </c>
      <c r="K132"/>
      <c r="L132"/>
      <c r="M132"/>
      <c r="N132"/>
      <c r="O132"/>
    </row>
    <row r="133" spans="1:19" ht="15" customHeight="1" x14ac:dyDescent="0.25">
      <c r="A133" s="64">
        <v>1</v>
      </c>
      <c r="B133" s="137" t="s">
        <v>80</v>
      </c>
      <c r="C133" s="138"/>
      <c r="D133" s="138"/>
      <c r="E133" s="138"/>
      <c r="F133" s="138"/>
      <c r="G133" s="139"/>
      <c r="H133" s="65" t="e">
        <f>I133/$I$99</f>
        <v>#DIV/0!</v>
      </c>
      <c r="I133" s="66">
        <f>($D$143/$E$145)*H143</f>
        <v>0</v>
      </c>
    </row>
    <row r="134" spans="1:19" ht="15" customHeight="1" x14ac:dyDescent="0.25">
      <c r="A134" s="64">
        <v>2</v>
      </c>
      <c r="B134" s="137" t="s">
        <v>81</v>
      </c>
      <c r="C134" s="138"/>
      <c r="D134" s="138"/>
      <c r="E134" s="138"/>
      <c r="F134" s="138"/>
      <c r="G134" s="139"/>
      <c r="H134" s="65" t="e">
        <f t="shared" ref="H134:H137" si="6">I134/$I$99</f>
        <v>#DIV/0!</v>
      </c>
      <c r="I134" s="66">
        <f t="shared" ref="I134:I136" si="7">($D$143/$E$145)*H144</f>
        <v>0</v>
      </c>
    </row>
    <row r="135" spans="1:19" ht="15" customHeight="1" x14ac:dyDescent="0.25">
      <c r="A135" s="64">
        <v>3</v>
      </c>
      <c r="B135" s="137" t="s">
        <v>146</v>
      </c>
      <c r="C135" s="138"/>
      <c r="D135" s="138"/>
      <c r="E135" s="138"/>
      <c r="F135" s="138"/>
      <c r="G135" s="139"/>
      <c r="H135" s="65" t="e">
        <f t="shared" si="6"/>
        <v>#DIV/0!</v>
      </c>
      <c r="I135" s="66">
        <f t="shared" si="7"/>
        <v>0</v>
      </c>
    </row>
    <row r="136" spans="1:19" ht="15" customHeight="1" x14ac:dyDescent="0.25">
      <c r="A136" s="64">
        <v>4</v>
      </c>
      <c r="B136" s="137" t="s">
        <v>209</v>
      </c>
      <c r="C136" s="138"/>
      <c r="D136" s="138"/>
      <c r="E136" s="138"/>
      <c r="F136" s="138"/>
      <c r="G136" s="139"/>
      <c r="H136" s="65" t="e">
        <f t="shared" si="6"/>
        <v>#DIV/0!</v>
      </c>
      <c r="I136" s="66">
        <f t="shared" si="7"/>
        <v>0</v>
      </c>
    </row>
    <row r="137" spans="1:19" ht="15" customHeight="1" x14ac:dyDescent="0.25">
      <c r="A137" s="64">
        <v>5</v>
      </c>
      <c r="B137" s="137" t="s">
        <v>60</v>
      </c>
      <c r="C137" s="138"/>
      <c r="D137" s="138"/>
      <c r="E137" s="138"/>
      <c r="F137" s="138"/>
      <c r="G137" s="139"/>
      <c r="H137" s="65" t="e">
        <f t="shared" si="6"/>
        <v>#DIV/0!</v>
      </c>
      <c r="I137" s="66">
        <v>0</v>
      </c>
    </row>
    <row r="138" spans="1:19" ht="15" customHeight="1" x14ac:dyDescent="0.25">
      <c r="A138" s="174" t="s">
        <v>82</v>
      </c>
      <c r="B138" s="175"/>
      <c r="C138" s="175"/>
      <c r="D138" s="175"/>
      <c r="E138" s="175"/>
      <c r="F138" s="175"/>
      <c r="G138" s="176"/>
      <c r="H138" s="7" t="e">
        <f>H133+H134+H135+H136+H137</f>
        <v>#DIV/0!</v>
      </c>
      <c r="I138" s="50">
        <f>SUM(I133:I137)</f>
        <v>0</v>
      </c>
    </row>
    <row r="139" spans="1:19" ht="11.25" customHeight="1" x14ac:dyDescent="0.25">
      <c r="A139" s="69" t="s">
        <v>84</v>
      </c>
      <c r="B139" s="183" t="s">
        <v>83</v>
      </c>
      <c r="C139" s="183"/>
      <c r="D139" s="183"/>
      <c r="E139" s="183"/>
      <c r="F139" s="183"/>
      <c r="G139" s="183"/>
      <c r="H139" s="183"/>
      <c r="I139" s="183"/>
      <c r="K139"/>
      <c r="L139"/>
      <c r="M139"/>
      <c r="N139"/>
      <c r="O139"/>
      <c r="P139"/>
      <c r="Q139"/>
      <c r="R139"/>
      <c r="S139"/>
    </row>
    <row r="140" spans="1:19" ht="30" customHeight="1" x14ac:dyDescent="0.25">
      <c r="A140" s="69" t="s">
        <v>153</v>
      </c>
      <c r="B140" s="207" t="s">
        <v>85</v>
      </c>
      <c r="C140" s="207"/>
      <c r="D140" s="207"/>
      <c r="E140" s="207"/>
      <c r="F140" s="207"/>
      <c r="G140" s="207"/>
      <c r="H140" s="207"/>
      <c r="I140" s="207"/>
      <c r="K140"/>
      <c r="L140"/>
      <c r="M140"/>
      <c r="N140"/>
      <c r="O140"/>
      <c r="P140"/>
      <c r="Q140"/>
      <c r="R140"/>
      <c r="S140"/>
    </row>
    <row r="141" spans="1:19" ht="13.5" customHeight="1" x14ac:dyDescent="0.25">
      <c r="A141" s="208" t="s">
        <v>86</v>
      </c>
      <c r="B141" s="208"/>
      <c r="C141" s="208"/>
      <c r="D141" s="208"/>
      <c r="E141" s="208"/>
      <c r="F141" s="208"/>
      <c r="G141" s="208"/>
      <c r="H141" s="208"/>
      <c r="I141" s="208"/>
    </row>
    <row r="142" spans="1:19" ht="13.5" customHeight="1" x14ac:dyDescent="0.25">
      <c r="A142" s="209" t="s">
        <v>87</v>
      </c>
      <c r="B142" s="209"/>
      <c r="C142" s="85" t="s">
        <v>88</v>
      </c>
      <c r="D142" s="210" t="s">
        <v>125</v>
      </c>
      <c r="E142" s="174"/>
      <c r="F142" s="85" t="s">
        <v>89</v>
      </c>
      <c r="G142" s="86" t="s">
        <v>90</v>
      </c>
      <c r="H142" s="211" t="s">
        <v>162</v>
      </c>
      <c r="I142" s="211"/>
    </row>
    <row r="143" spans="1:19" ht="13.5" customHeight="1" x14ac:dyDescent="0.25">
      <c r="A143" s="200">
        <f>I99</f>
        <v>0</v>
      </c>
      <c r="B143" s="201"/>
      <c r="C143" s="66">
        <f>I129</f>
        <v>0</v>
      </c>
      <c r="D143" s="202">
        <f>A143+C143</f>
        <v>0</v>
      </c>
      <c r="E143" s="203"/>
      <c r="F143" s="64" t="s">
        <v>80</v>
      </c>
      <c r="G143" s="87">
        <v>1.6500000000000001E-2</v>
      </c>
      <c r="H143" s="204">
        <v>6.4999999999999997E-3</v>
      </c>
      <c r="I143" s="204"/>
      <c r="J143" s="6"/>
    </row>
    <row r="144" spans="1:19" ht="13.5" customHeight="1" x14ac:dyDescent="0.25">
      <c r="A144" s="205" t="s">
        <v>91</v>
      </c>
      <c r="B144" s="205"/>
      <c r="C144" s="88">
        <v>1</v>
      </c>
      <c r="D144" s="89">
        <f>G147/1</f>
        <v>9.2499999999999999E-2</v>
      </c>
      <c r="E144" s="37">
        <f>C144-D144</f>
        <v>0.90749999999999997</v>
      </c>
      <c r="F144" s="64" t="s">
        <v>81</v>
      </c>
      <c r="G144" s="87">
        <v>7.5999999999999998E-2</v>
      </c>
      <c r="H144" s="204">
        <v>0.03</v>
      </c>
      <c r="I144" s="204"/>
    </row>
    <row r="145" spans="1:10" ht="24" customHeight="1" x14ac:dyDescent="0.25">
      <c r="A145" s="206" t="s">
        <v>92</v>
      </c>
      <c r="B145" s="206"/>
      <c r="C145" s="64">
        <v>1</v>
      </c>
      <c r="D145" s="90">
        <f>H147</f>
        <v>3.6499999999999998E-2</v>
      </c>
      <c r="E145" s="38">
        <f>C145-D145</f>
        <v>0.96350000000000002</v>
      </c>
      <c r="F145" s="64" t="s">
        <v>146</v>
      </c>
      <c r="G145" s="87">
        <f>I11</f>
        <v>0</v>
      </c>
      <c r="H145" s="204">
        <f>I11</f>
        <v>0</v>
      </c>
      <c r="I145" s="204"/>
    </row>
    <row r="146" spans="1:10" ht="13.5" customHeight="1" x14ac:dyDescent="0.25">
      <c r="A146" s="206" t="s">
        <v>210</v>
      </c>
      <c r="B146" s="206"/>
      <c r="C146" s="64">
        <v>1</v>
      </c>
      <c r="D146" s="91">
        <v>0.09</v>
      </c>
      <c r="E146" s="31">
        <f>C146-D146</f>
        <v>0.91</v>
      </c>
      <c r="F146" s="64" t="s">
        <v>93</v>
      </c>
      <c r="G146" s="87">
        <v>0</v>
      </c>
      <c r="H146" s="204">
        <v>0</v>
      </c>
      <c r="I146" s="204"/>
    </row>
    <row r="147" spans="1:10" ht="26.25" customHeight="1" x14ac:dyDescent="0.25">
      <c r="A147" s="92" t="s">
        <v>94</v>
      </c>
      <c r="B147" s="213" t="s">
        <v>95</v>
      </c>
      <c r="C147" s="213"/>
      <c r="D147" s="213"/>
      <c r="E147" s="213"/>
      <c r="F147" s="85" t="s">
        <v>96</v>
      </c>
      <c r="G147" s="93">
        <f>SUM(G143:G146)</f>
        <v>9.2499999999999999E-2</v>
      </c>
      <c r="H147" s="214">
        <f>SUM(H143:I146)</f>
        <v>3.6499999999999998E-2</v>
      </c>
      <c r="I147" s="214"/>
    </row>
    <row r="148" spans="1:10" ht="85.5" customHeight="1" x14ac:dyDescent="0.25">
      <c r="A148" s="215" t="s">
        <v>161</v>
      </c>
      <c r="B148" s="216"/>
      <c r="C148" s="216"/>
      <c r="D148" s="216"/>
      <c r="E148" s="216"/>
      <c r="F148" s="216"/>
      <c r="G148" s="216"/>
      <c r="H148" s="216"/>
      <c r="I148" s="216"/>
    </row>
    <row r="149" spans="1:10" ht="5.0999999999999996" customHeight="1" x14ac:dyDescent="0.25">
      <c r="A149" s="94"/>
      <c r="B149" s="217"/>
      <c r="C149" s="217"/>
      <c r="D149" s="217"/>
      <c r="E149" s="217"/>
      <c r="F149" s="217"/>
      <c r="G149" s="217"/>
      <c r="H149" s="217"/>
      <c r="I149" s="217"/>
    </row>
    <row r="150" spans="1:10" x14ac:dyDescent="0.25">
      <c r="A150" s="193" t="s">
        <v>97</v>
      </c>
      <c r="B150" s="193"/>
      <c r="C150" s="193"/>
      <c r="D150" s="193"/>
      <c r="E150" s="193"/>
      <c r="F150" s="193"/>
      <c r="G150" s="193"/>
      <c r="H150" s="21" t="e">
        <f>H138</f>
        <v>#DIV/0!</v>
      </c>
      <c r="I150" s="22">
        <f>I138</f>
        <v>0</v>
      </c>
    </row>
    <row r="151" spans="1:10" ht="5.0999999999999996" customHeight="1" x14ac:dyDescent="0.25"/>
    <row r="152" spans="1:10" x14ac:dyDescent="0.25">
      <c r="A152" s="212" t="s">
        <v>98</v>
      </c>
      <c r="B152" s="212"/>
      <c r="C152" s="212"/>
      <c r="D152" s="212"/>
      <c r="E152" s="212"/>
      <c r="F152" s="212"/>
      <c r="G152" s="212"/>
      <c r="H152" s="212"/>
      <c r="I152" s="212"/>
    </row>
    <row r="153" spans="1:10" x14ac:dyDescent="0.25">
      <c r="A153" s="167" t="s">
        <v>7</v>
      </c>
      <c r="B153" s="167"/>
      <c r="C153" s="167"/>
      <c r="D153" s="167"/>
      <c r="E153" s="167"/>
      <c r="F153" s="167"/>
      <c r="G153" s="167"/>
      <c r="H153" s="167"/>
      <c r="I153" s="167"/>
    </row>
    <row r="154" spans="1:10" ht="15" customHeight="1" x14ac:dyDescent="0.25">
      <c r="A154" s="64">
        <v>1</v>
      </c>
      <c r="B154" s="137" t="s">
        <v>99</v>
      </c>
      <c r="C154" s="138"/>
      <c r="D154" s="138"/>
      <c r="E154" s="138"/>
      <c r="F154" s="138"/>
      <c r="G154" s="139"/>
      <c r="H154" s="65" t="e">
        <f>I154/$G$171</f>
        <v>#DIV/0!</v>
      </c>
      <c r="I154" s="50">
        <f>I41</f>
        <v>0</v>
      </c>
    </row>
    <row r="155" spans="1:10" ht="15" customHeight="1" x14ac:dyDescent="0.25">
      <c r="A155" s="64">
        <v>2</v>
      </c>
      <c r="B155" s="137" t="s">
        <v>100</v>
      </c>
      <c r="C155" s="138"/>
      <c r="D155" s="138"/>
      <c r="E155" s="138"/>
      <c r="F155" s="138"/>
      <c r="G155" s="139"/>
      <c r="H155" s="65" t="e">
        <f t="shared" ref="H155:H156" si="8">I155/$G$171</f>
        <v>#DIV/0!</v>
      </c>
      <c r="I155" s="50">
        <f>I52+I64+I71+I75</f>
        <v>0</v>
      </c>
    </row>
    <row r="156" spans="1:10" ht="15" customHeight="1" x14ac:dyDescent="0.25">
      <c r="A156" s="64">
        <v>3</v>
      </c>
      <c r="B156" s="180" t="s">
        <v>101</v>
      </c>
      <c r="C156" s="180"/>
      <c r="D156" s="180"/>
      <c r="E156" s="180"/>
      <c r="F156" s="180"/>
      <c r="G156" s="180"/>
      <c r="H156" s="65" t="e">
        <f t="shared" si="8"/>
        <v>#DIV/0!</v>
      </c>
      <c r="I156" s="50">
        <f>I85</f>
        <v>0</v>
      </c>
    </row>
    <row r="157" spans="1:10" s="9" customFormat="1" ht="15" customHeight="1" x14ac:dyDescent="0.25">
      <c r="A157" s="221" t="s">
        <v>102</v>
      </c>
      <c r="B157" s="222"/>
      <c r="C157" s="222"/>
      <c r="D157" s="222"/>
      <c r="E157" s="222"/>
      <c r="F157" s="222"/>
      <c r="G157" s="223"/>
      <c r="H157" s="21" t="e">
        <f>H154+H155+H156</f>
        <v>#DIV/0!</v>
      </c>
      <c r="I157" s="22">
        <f>SUM(I154:I156)</f>
        <v>0</v>
      </c>
      <c r="J157" s="32"/>
    </row>
    <row r="158" spans="1:10" ht="5.0999999999999996" customHeight="1" x14ac:dyDescent="0.25"/>
    <row r="159" spans="1:10" x14ac:dyDescent="0.25">
      <c r="A159" s="167" t="s">
        <v>56</v>
      </c>
      <c r="B159" s="167"/>
      <c r="C159" s="167"/>
      <c r="D159" s="167"/>
      <c r="E159" s="167"/>
      <c r="F159" s="167"/>
      <c r="G159" s="167"/>
      <c r="H159" s="167"/>
      <c r="I159" s="167"/>
    </row>
    <row r="160" spans="1:10" ht="15" customHeight="1" x14ac:dyDescent="0.25">
      <c r="A160" s="64">
        <v>1</v>
      </c>
      <c r="B160" s="137" t="s">
        <v>103</v>
      </c>
      <c r="C160" s="138"/>
      <c r="D160" s="138"/>
      <c r="E160" s="138"/>
      <c r="F160" s="138"/>
      <c r="G160" s="139"/>
      <c r="H160" s="65" t="e">
        <f>I160/$G$171</f>
        <v>#DIV/0!</v>
      </c>
      <c r="I160" s="66">
        <f>I109</f>
        <v>0</v>
      </c>
    </row>
    <row r="161" spans="1:11" ht="15" customHeight="1" x14ac:dyDescent="0.25">
      <c r="A161" s="64">
        <v>2</v>
      </c>
      <c r="B161" s="137" t="s">
        <v>104</v>
      </c>
      <c r="C161" s="138"/>
      <c r="D161" s="138"/>
      <c r="E161" s="138"/>
      <c r="F161" s="138"/>
      <c r="G161" s="139"/>
      <c r="H161" s="65" t="e">
        <f t="shared" ref="H161:H162" si="9">I161/$G$171</f>
        <v>#DIV/0!</v>
      </c>
      <c r="I161" s="66">
        <f>I119</f>
        <v>0</v>
      </c>
    </row>
    <row r="162" spans="1:11" ht="15" customHeight="1" x14ac:dyDescent="0.25">
      <c r="A162" s="64">
        <v>3</v>
      </c>
      <c r="B162" s="137" t="s">
        <v>105</v>
      </c>
      <c r="C162" s="138"/>
      <c r="D162" s="138"/>
      <c r="E162" s="138"/>
      <c r="F162" s="138"/>
      <c r="G162" s="139"/>
      <c r="H162" s="65" t="e">
        <f t="shared" si="9"/>
        <v>#DIV/0!</v>
      </c>
      <c r="I162" s="66">
        <f>I123</f>
        <v>0</v>
      </c>
    </row>
    <row r="163" spans="1:11" ht="15" customHeight="1" x14ac:dyDescent="0.25">
      <c r="A163" s="221" t="s">
        <v>106</v>
      </c>
      <c r="B163" s="222"/>
      <c r="C163" s="222"/>
      <c r="D163" s="222"/>
      <c r="E163" s="222"/>
      <c r="F163" s="222"/>
      <c r="G163" s="223"/>
      <c r="H163" s="21" t="e">
        <f>H160+H161+H162</f>
        <v>#DIV/0!</v>
      </c>
      <c r="I163" s="22">
        <f>I160+I161+I162</f>
        <v>0</v>
      </c>
    </row>
    <row r="164" spans="1:11" ht="5.0999999999999996" customHeight="1" x14ac:dyDescent="0.25"/>
    <row r="165" spans="1:11" x14ac:dyDescent="0.25">
      <c r="A165" s="167" t="s">
        <v>79</v>
      </c>
      <c r="B165" s="167"/>
      <c r="C165" s="167"/>
      <c r="D165" s="167"/>
      <c r="E165" s="167"/>
      <c r="F165" s="167"/>
      <c r="G165" s="167"/>
      <c r="H165" s="167"/>
      <c r="I165" s="167"/>
    </row>
    <row r="166" spans="1:11" ht="15" customHeight="1" x14ac:dyDescent="0.25">
      <c r="A166" s="64">
        <v>1</v>
      </c>
      <c r="B166" s="137" t="s">
        <v>107</v>
      </c>
      <c r="C166" s="138"/>
      <c r="D166" s="138"/>
      <c r="E166" s="138"/>
      <c r="F166" s="138"/>
      <c r="G166" s="139"/>
      <c r="H166" s="65" t="e">
        <f>I166/$G$171</f>
        <v>#DIV/0!</v>
      </c>
      <c r="I166" s="66">
        <f>I138</f>
        <v>0</v>
      </c>
    </row>
    <row r="167" spans="1:11" ht="15" customHeight="1" x14ac:dyDescent="0.25">
      <c r="A167" s="221" t="s">
        <v>108</v>
      </c>
      <c r="B167" s="222"/>
      <c r="C167" s="222"/>
      <c r="D167" s="222"/>
      <c r="E167" s="222"/>
      <c r="F167" s="222"/>
      <c r="G167" s="223"/>
      <c r="H167" s="21" t="e">
        <f>H166</f>
        <v>#DIV/0!</v>
      </c>
      <c r="I167" s="22">
        <f>I138</f>
        <v>0</v>
      </c>
      <c r="K167" s="33"/>
    </row>
    <row r="168" spans="1:11" ht="5.0999999999999996" customHeight="1" x14ac:dyDescent="0.25"/>
    <row r="169" spans="1:11" x14ac:dyDescent="0.25">
      <c r="A169" s="224" t="s">
        <v>98</v>
      </c>
      <c r="B169" s="224"/>
      <c r="C169" s="224"/>
      <c r="D169" s="224"/>
      <c r="E169" s="224"/>
      <c r="F169" s="224"/>
      <c r="G169" s="224"/>
      <c r="H169" s="224"/>
      <c r="I169" s="224"/>
    </row>
    <row r="170" spans="1:11" ht="36" x14ac:dyDescent="0.25">
      <c r="A170" s="225" t="s">
        <v>109</v>
      </c>
      <c r="B170" s="225"/>
      <c r="C170" s="225"/>
      <c r="D170" s="225"/>
      <c r="E170" s="225"/>
      <c r="F170" s="225"/>
      <c r="G170" s="95" t="s">
        <v>110</v>
      </c>
      <c r="H170" s="95" t="s">
        <v>111</v>
      </c>
      <c r="I170" s="95" t="s">
        <v>112</v>
      </c>
    </row>
    <row r="171" spans="1:11" ht="11.25" customHeight="1" x14ac:dyDescent="0.25">
      <c r="A171" s="226" t="str">
        <f>D5</f>
        <v>VIGILANTE ARMADO LÍDER (DIURNO)</v>
      </c>
      <c r="B171" s="227"/>
      <c r="C171" s="227"/>
      <c r="D171" s="227"/>
      <c r="E171" s="227"/>
      <c r="F171" s="228"/>
      <c r="G171" s="96">
        <f>I157+I163+I167</f>
        <v>0</v>
      </c>
      <c r="H171" s="95">
        <f>IF(D6="12x36",2,1)</f>
        <v>2</v>
      </c>
      <c r="I171" s="96">
        <f>G171*H171</f>
        <v>0</v>
      </c>
    </row>
    <row r="172" spans="1:11" s="9" customFormat="1" x14ac:dyDescent="0.25">
      <c r="A172" s="218" t="s">
        <v>113</v>
      </c>
      <c r="B172" s="219"/>
      <c r="C172" s="219"/>
      <c r="D172" s="219"/>
      <c r="E172" s="219"/>
      <c r="F172" s="219"/>
      <c r="G172" s="219"/>
      <c r="H172" s="220"/>
      <c r="I172" s="34">
        <f>I171</f>
        <v>0</v>
      </c>
      <c r="J172" s="32"/>
    </row>
  </sheetData>
  <mergeCells count="173">
    <mergeCell ref="A172:H172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B146"/>
    <mergeCell ref="H146:I146"/>
    <mergeCell ref="B147:E147"/>
    <mergeCell ref="H147:I147"/>
    <mergeCell ref="A148:I148"/>
    <mergeCell ref="B149:I149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8:B88"/>
    <mergeCell ref="A89:B89"/>
    <mergeCell ref="A91:I91"/>
    <mergeCell ref="A92:B92"/>
    <mergeCell ref="A93:B93"/>
    <mergeCell ref="A95:I95"/>
    <mergeCell ref="B82:G82"/>
    <mergeCell ref="B83:G83"/>
    <mergeCell ref="B84:G84"/>
    <mergeCell ref="A85:G85"/>
    <mergeCell ref="B86:G86"/>
    <mergeCell ref="A87:I87"/>
    <mergeCell ref="B74:G74"/>
    <mergeCell ref="A75:G75"/>
    <mergeCell ref="A77:G77"/>
    <mergeCell ref="B79:G79"/>
    <mergeCell ref="B80:G80"/>
    <mergeCell ref="B81:G81"/>
    <mergeCell ref="B67:G67"/>
    <mergeCell ref="B68:G68"/>
    <mergeCell ref="B69:G69"/>
    <mergeCell ref="B70:G70"/>
    <mergeCell ref="A71:G71"/>
    <mergeCell ref="B73:G73"/>
    <mergeCell ref="B61:G61"/>
    <mergeCell ref="B62:G62"/>
    <mergeCell ref="B63:G63"/>
    <mergeCell ref="A64:G64"/>
    <mergeCell ref="B65:I65"/>
    <mergeCell ref="B66:I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A52:G52"/>
    <mergeCell ref="A53:I53"/>
    <mergeCell ref="A54:I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B39:G39"/>
    <mergeCell ref="B40:G40"/>
    <mergeCell ref="A41:G41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6:F26"/>
    <mergeCell ref="A27:F27"/>
    <mergeCell ref="A29:I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E3:G3"/>
    <mergeCell ref="H3:I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6" max="8" man="1"/>
    <brk id="12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179"/>
  <sheetViews>
    <sheetView zoomScaleSheetLayoutView="130" workbookViewId="0">
      <selection activeCell="H17" sqref="H17"/>
    </sheetView>
  </sheetViews>
  <sheetFormatPr defaultColWidth="9.140625" defaultRowHeight="12" x14ac:dyDescent="0.25"/>
  <cols>
    <col min="1" max="1" width="4" style="51" customWidth="1"/>
    <col min="2" max="2" width="11.28515625" style="51" customWidth="1"/>
    <col min="3" max="3" width="14.14062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4" style="51" customWidth="1"/>
    <col min="8" max="8" width="12.28515625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32"/>
      <c r="I3" s="232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2.75" customHeight="1" x14ac:dyDescent="0.25">
      <c r="A5" s="127" t="s">
        <v>140</v>
      </c>
      <c r="B5" s="128"/>
      <c r="C5" s="129"/>
      <c r="D5" s="140" t="s">
        <v>186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2.7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2.7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2.7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2.75" customHeight="1" x14ac:dyDescent="0.25">
      <c r="A9" s="127" t="s">
        <v>119</v>
      </c>
      <c r="B9" s="128"/>
      <c r="C9" s="129"/>
      <c r="D9" s="152" t="s">
        <v>220</v>
      </c>
      <c r="E9" s="152"/>
      <c r="F9" s="152"/>
      <c r="G9" s="233" t="s">
        <v>142</v>
      </c>
      <c r="H9" s="234"/>
      <c r="I9" s="52">
        <v>0.3</v>
      </c>
    </row>
    <row r="10" spans="1:14" ht="37.5" customHeight="1" x14ac:dyDescent="0.25">
      <c r="A10" s="154" t="s">
        <v>169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ht="15" customHeight="1" x14ac:dyDescent="0.25">
      <c r="A11" s="156" t="s">
        <v>146</v>
      </c>
      <c r="B11" s="157"/>
      <c r="C11" s="157"/>
      <c r="D11" s="157"/>
      <c r="E11" s="157"/>
      <c r="F11" s="157"/>
      <c r="G11" s="53" t="str">
        <f>D9</f>
        <v>Porto Alegre/RS</v>
      </c>
      <c r="H11" s="53" t="s">
        <v>1</v>
      </c>
      <c r="I11" s="55"/>
    </row>
    <row r="12" spans="1:14" ht="26.25" customHeight="1" x14ac:dyDescent="0.25">
      <c r="A12" s="156" t="s">
        <v>155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ht="15" customHeight="1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10" ht="11.25" customHeight="1" x14ac:dyDescent="0.25">
      <c r="A17" s="166" t="s">
        <v>120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10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10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10" ht="11.25" customHeight="1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10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>
        <f>I13</f>
        <v>15</v>
      </c>
    </row>
    <row r="22" spans="1:10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10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10" x14ac:dyDescent="0.25">
      <c r="A24" s="163" t="s">
        <v>168</v>
      </c>
      <c r="B24" s="164"/>
      <c r="C24" s="164"/>
      <c r="D24" s="164"/>
      <c r="E24" s="164"/>
      <c r="F24" s="165"/>
      <c r="G24" s="59"/>
      <c r="H24" s="59" t="s">
        <v>121</v>
      </c>
      <c r="I24" s="60">
        <v>0.35</v>
      </c>
    </row>
    <row r="25" spans="1:10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10" x14ac:dyDescent="0.25">
      <c r="A26" s="156" t="s">
        <v>128</v>
      </c>
      <c r="B26" s="157"/>
      <c r="C26" s="157"/>
      <c r="D26" s="157"/>
      <c r="E26" s="157"/>
      <c r="F26" s="158"/>
      <c r="G26" s="57"/>
      <c r="H26" s="97" t="s">
        <v>129</v>
      </c>
      <c r="I26" s="62">
        <v>15</v>
      </c>
    </row>
    <row r="27" spans="1:10" ht="36.75" customHeight="1" x14ac:dyDescent="0.25">
      <c r="A27" s="166" t="s">
        <v>221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10" ht="24.75" customHeight="1" x14ac:dyDescent="0.25">
      <c r="A28" s="240" t="s">
        <v>214</v>
      </c>
      <c r="B28" s="240"/>
      <c r="C28" s="240"/>
      <c r="D28" s="240"/>
      <c r="E28" s="240"/>
      <c r="F28" s="240"/>
      <c r="G28" s="235" t="s">
        <v>2</v>
      </c>
      <c r="H28" s="98" t="s">
        <v>132</v>
      </c>
      <c r="I28" s="99"/>
    </row>
    <row r="29" spans="1:10" ht="35.25" customHeight="1" x14ac:dyDescent="0.25">
      <c r="A29" s="240"/>
      <c r="B29" s="240"/>
      <c r="C29" s="240"/>
      <c r="D29" s="240"/>
      <c r="E29" s="240"/>
      <c r="F29" s="240"/>
      <c r="G29" s="235"/>
      <c r="H29" s="98" t="s">
        <v>133</v>
      </c>
      <c r="I29" s="100">
        <f>I10/H10*20%</f>
        <v>0</v>
      </c>
    </row>
    <row r="30" spans="1:10" ht="29.25" customHeight="1" x14ac:dyDescent="0.25">
      <c r="A30" s="236" t="s">
        <v>215</v>
      </c>
      <c r="B30" s="236"/>
      <c r="C30" s="236"/>
      <c r="D30" s="236"/>
      <c r="E30" s="236"/>
      <c r="F30" s="236"/>
      <c r="G30" s="235" t="s">
        <v>2</v>
      </c>
      <c r="H30" s="97" t="s">
        <v>132</v>
      </c>
      <c r="I30" s="101">
        <f>((5+7+1)*15)-190.67</f>
        <v>4.3300000000000125</v>
      </c>
      <c r="J30" s="39"/>
    </row>
    <row r="31" spans="1:10" ht="30.75" customHeight="1" x14ac:dyDescent="0.25">
      <c r="A31" s="236"/>
      <c r="B31" s="236"/>
      <c r="C31" s="236"/>
      <c r="D31" s="236"/>
      <c r="E31" s="236"/>
      <c r="F31" s="236"/>
      <c r="G31" s="235"/>
      <c r="H31" s="97" t="s">
        <v>133</v>
      </c>
      <c r="I31" s="102">
        <f>(I10/H10)*1.5</f>
        <v>0</v>
      </c>
    </row>
    <row r="32" spans="1:10" ht="5.0999999999999996" customHeight="1" x14ac:dyDescent="0.25"/>
    <row r="33" spans="1:10" ht="17.25" customHeight="1" x14ac:dyDescent="0.25">
      <c r="A33" s="167" t="s">
        <v>7</v>
      </c>
      <c r="B33" s="167"/>
      <c r="C33" s="167"/>
      <c r="D33" s="167"/>
      <c r="E33" s="167"/>
      <c r="F33" s="167"/>
      <c r="G33" s="167"/>
      <c r="H33" s="167"/>
      <c r="I33" s="167"/>
    </row>
    <row r="34" spans="1:10" ht="48" x14ac:dyDescent="0.25">
      <c r="A34" s="63" t="s">
        <v>8</v>
      </c>
      <c r="B34" s="177" t="s">
        <v>9</v>
      </c>
      <c r="C34" s="178"/>
      <c r="D34" s="178"/>
      <c r="E34" s="178"/>
      <c r="F34" s="178"/>
      <c r="G34" s="179"/>
      <c r="H34" s="63" t="s">
        <v>10</v>
      </c>
      <c r="I34" s="63" t="s">
        <v>11</v>
      </c>
    </row>
    <row r="35" spans="1:10" ht="15" customHeight="1" x14ac:dyDescent="0.25">
      <c r="A35" s="64">
        <v>1</v>
      </c>
      <c r="B35" s="237" t="s">
        <v>12</v>
      </c>
      <c r="C35" s="238"/>
      <c r="D35" s="238"/>
      <c r="E35" s="238"/>
      <c r="F35" s="238"/>
      <c r="G35" s="239"/>
      <c r="H35" s="65" t="e">
        <f t="shared" ref="H35:H47" si="0">I35/$I$48</f>
        <v>#DIV/0!</v>
      </c>
      <c r="I35" s="66">
        <f>IF(D6="12x36",I10,I10/H10*I5)</f>
        <v>0</v>
      </c>
    </row>
    <row r="36" spans="1:10" ht="15" customHeight="1" x14ac:dyDescent="0.25">
      <c r="A36" s="64">
        <f>A35+1</f>
        <v>2</v>
      </c>
      <c r="B36" s="237" t="s">
        <v>216</v>
      </c>
      <c r="C36" s="238"/>
      <c r="D36" s="238"/>
      <c r="E36" s="238"/>
      <c r="F36" s="238"/>
      <c r="G36" s="239"/>
      <c r="H36" s="65" t="e">
        <f t="shared" si="0"/>
        <v>#DIV/0!</v>
      </c>
      <c r="I36" s="84">
        <v>0</v>
      </c>
      <c r="J36" s="6"/>
    </row>
    <row r="37" spans="1:10" ht="15" customHeight="1" x14ac:dyDescent="0.25">
      <c r="A37" s="64">
        <f t="shared" ref="A37:A44" si="1">A36+1</f>
        <v>3</v>
      </c>
      <c r="B37" s="237" t="s">
        <v>164</v>
      </c>
      <c r="C37" s="238"/>
      <c r="D37" s="238"/>
      <c r="E37" s="238"/>
      <c r="F37" s="238"/>
      <c r="G37" s="239"/>
      <c r="H37" s="65" t="e">
        <f t="shared" si="0"/>
        <v>#DIV/0!</v>
      </c>
      <c r="I37" s="66">
        <f>IF(I9=30%,(I35+I45+I42+I43+I44+I46)*I9,0)</f>
        <v>0</v>
      </c>
    </row>
    <row r="38" spans="1:10" ht="15" customHeight="1" x14ac:dyDescent="0.25">
      <c r="A38" s="64">
        <f t="shared" si="1"/>
        <v>4</v>
      </c>
      <c r="B38" s="248" t="s">
        <v>191</v>
      </c>
      <c r="C38" s="248"/>
      <c r="D38" s="248"/>
      <c r="E38" s="248"/>
      <c r="F38" s="248"/>
      <c r="G38" s="248"/>
      <c r="H38" s="65" t="e">
        <f t="shared" si="0"/>
        <v>#DIV/0!</v>
      </c>
      <c r="I38" s="66">
        <f>IF(I7=10%,I25*I7,0)</f>
        <v>0</v>
      </c>
    </row>
    <row r="39" spans="1:10" ht="15" customHeight="1" x14ac:dyDescent="0.25">
      <c r="A39" s="64">
        <f t="shared" si="1"/>
        <v>5</v>
      </c>
      <c r="B39" s="248" t="s">
        <v>192</v>
      </c>
      <c r="C39" s="248"/>
      <c r="D39" s="248"/>
      <c r="E39" s="248"/>
      <c r="F39" s="248"/>
      <c r="G39" s="248"/>
      <c r="H39" s="65" t="e">
        <f t="shared" si="0"/>
        <v>#DIV/0!</v>
      </c>
      <c r="I39" s="66">
        <f>IF(I7=20%,I25*I7,0)</f>
        <v>0</v>
      </c>
    </row>
    <row r="40" spans="1:10" ht="15" customHeight="1" x14ac:dyDescent="0.25">
      <c r="A40" s="64">
        <f t="shared" si="1"/>
        <v>6</v>
      </c>
      <c r="B40" s="248" t="s">
        <v>193</v>
      </c>
      <c r="C40" s="248"/>
      <c r="D40" s="248"/>
      <c r="E40" s="248"/>
      <c r="F40" s="248"/>
      <c r="G40" s="248"/>
      <c r="H40" s="65" t="e">
        <f t="shared" si="0"/>
        <v>#DIV/0!</v>
      </c>
      <c r="I40" s="66">
        <f>IF(I7=40%,I25*I7,0)</f>
        <v>0</v>
      </c>
    </row>
    <row r="41" spans="1:10" ht="15" customHeight="1" x14ac:dyDescent="0.25">
      <c r="A41" s="64">
        <f t="shared" si="1"/>
        <v>7</v>
      </c>
      <c r="B41" s="237" t="s">
        <v>194</v>
      </c>
      <c r="C41" s="238"/>
      <c r="D41" s="238"/>
      <c r="E41" s="238"/>
      <c r="F41" s="238"/>
      <c r="G41" s="239"/>
      <c r="H41" s="65" t="e">
        <f t="shared" si="0"/>
        <v>#DIV/0!</v>
      </c>
      <c r="I41" s="66">
        <f>IF(I24="Não aplicável",0,I35*I24)</f>
        <v>0</v>
      </c>
    </row>
    <row r="42" spans="1:10" ht="15" customHeight="1" x14ac:dyDescent="0.25">
      <c r="A42" s="64">
        <f t="shared" si="1"/>
        <v>8</v>
      </c>
      <c r="B42" s="241" t="s">
        <v>134</v>
      </c>
      <c r="C42" s="241"/>
      <c r="D42" s="241"/>
      <c r="E42" s="241"/>
      <c r="F42" s="241"/>
      <c r="G42" s="241"/>
      <c r="H42" s="65" t="e">
        <f t="shared" si="0"/>
        <v>#DIV/0!</v>
      </c>
      <c r="I42" s="66">
        <f>I30*I31</f>
        <v>0</v>
      </c>
    </row>
    <row r="43" spans="1:10" ht="15" customHeight="1" x14ac:dyDescent="0.25">
      <c r="A43" s="64">
        <f t="shared" si="1"/>
        <v>9</v>
      </c>
      <c r="B43" s="241" t="s">
        <v>135</v>
      </c>
      <c r="C43" s="241"/>
      <c r="D43" s="241"/>
      <c r="E43" s="241"/>
      <c r="F43" s="241"/>
      <c r="G43" s="241"/>
      <c r="H43" s="65" t="e">
        <f t="shared" si="0"/>
        <v>#DIV/0!</v>
      </c>
      <c r="I43" s="66">
        <f>I28*I29</f>
        <v>0</v>
      </c>
    </row>
    <row r="44" spans="1:10" ht="24" customHeight="1" x14ac:dyDescent="0.25">
      <c r="A44" s="64">
        <f t="shared" si="1"/>
        <v>10</v>
      </c>
      <c r="B44" s="241" t="s">
        <v>136</v>
      </c>
      <c r="C44" s="241"/>
      <c r="D44" s="241"/>
      <c r="E44" s="241"/>
      <c r="F44" s="241"/>
      <c r="G44" s="241"/>
      <c r="H44" s="65" t="e">
        <f t="shared" si="0"/>
        <v>#DIV/0!</v>
      </c>
      <c r="I44" s="103">
        <f>(I42+I43)*0.2</f>
        <v>0</v>
      </c>
    </row>
    <row r="45" spans="1:10" ht="12.75" customHeight="1" x14ac:dyDescent="0.25">
      <c r="A45" s="64"/>
      <c r="B45" s="242" t="s">
        <v>159</v>
      </c>
      <c r="C45" s="243"/>
      <c r="D45" s="243"/>
      <c r="E45" s="243"/>
      <c r="F45" s="243"/>
      <c r="G45" s="244"/>
      <c r="H45" s="65" t="e">
        <f t="shared" si="0"/>
        <v>#DIV/0!</v>
      </c>
      <c r="I45" s="103">
        <f>I12*I13</f>
        <v>0</v>
      </c>
    </row>
    <row r="46" spans="1:10" ht="12.75" customHeight="1" x14ac:dyDescent="0.25">
      <c r="A46" s="64"/>
      <c r="B46" s="242" t="s">
        <v>160</v>
      </c>
      <c r="C46" s="243"/>
      <c r="D46" s="243"/>
      <c r="E46" s="243"/>
      <c r="F46" s="243"/>
      <c r="G46" s="244"/>
      <c r="H46" s="65" t="e">
        <f t="shared" si="0"/>
        <v>#DIV/0!</v>
      </c>
      <c r="I46" s="103">
        <f>I45*20%</f>
        <v>0</v>
      </c>
    </row>
    <row r="47" spans="1:10" ht="27.75" customHeight="1" x14ac:dyDescent="0.25">
      <c r="A47" s="64">
        <f>A44+1</f>
        <v>11</v>
      </c>
      <c r="B47" s="24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246"/>
      <c r="D47" s="246"/>
      <c r="E47" s="246"/>
      <c r="F47" s="246"/>
      <c r="G47" s="247"/>
      <c r="H47" s="65" t="e">
        <f t="shared" si="0"/>
        <v>#DIV/0!</v>
      </c>
      <c r="I47" s="103">
        <v>0</v>
      </c>
    </row>
    <row r="48" spans="1:10" s="9" customFormat="1" ht="15" customHeight="1" x14ac:dyDescent="0.25">
      <c r="A48" s="174" t="s">
        <v>13</v>
      </c>
      <c r="B48" s="175"/>
      <c r="C48" s="175"/>
      <c r="D48" s="175"/>
      <c r="E48" s="175"/>
      <c r="F48" s="175"/>
      <c r="G48" s="176"/>
      <c r="H48" s="7" t="e">
        <f>SUM(H35:H47)</f>
        <v>#DIV/0!</v>
      </c>
      <c r="I48" s="50">
        <f>SUM(I35:I47)</f>
        <v>0</v>
      </c>
      <c r="J48" s="8"/>
    </row>
    <row r="49" spans="1:16" ht="5.0999999999999996" customHeight="1" x14ac:dyDescent="0.25"/>
    <row r="50" spans="1:16" ht="33.75" customHeight="1" x14ac:dyDescent="0.25">
      <c r="A50" s="63" t="s">
        <v>14</v>
      </c>
      <c r="B50" s="177" t="s">
        <v>15</v>
      </c>
      <c r="C50" s="178"/>
      <c r="D50" s="178"/>
      <c r="E50" s="178"/>
      <c r="F50" s="178"/>
      <c r="G50" s="179"/>
      <c r="H50" s="63" t="s">
        <v>10</v>
      </c>
      <c r="I50" s="63" t="s">
        <v>11</v>
      </c>
    </row>
    <row r="51" spans="1:16" ht="15" customHeight="1" x14ac:dyDescent="0.25">
      <c r="A51" s="64">
        <v>1</v>
      </c>
      <c r="B51" s="137" t="s">
        <v>195</v>
      </c>
      <c r="C51" s="138"/>
      <c r="D51" s="138"/>
      <c r="E51" s="138"/>
      <c r="F51" s="138"/>
      <c r="G51" s="139"/>
      <c r="H51" s="65">
        <v>0.2</v>
      </c>
      <c r="I51" s="66">
        <f>$I$48*H51</f>
        <v>0</v>
      </c>
    </row>
    <row r="52" spans="1:16" ht="15" customHeight="1" x14ac:dyDescent="0.25">
      <c r="A52" s="64">
        <v>2</v>
      </c>
      <c r="B52" s="137" t="s">
        <v>196</v>
      </c>
      <c r="C52" s="138"/>
      <c r="D52" s="138"/>
      <c r="E52" s="138"/>
      <c r="F52" s="138"/>
      <c r="G52" s="139"/>
      <c r="H52" s="65">
        <v>1.4999999999999999E-2</v>
      </c>
      <c r="I52" s="66">
        <f t="shared" ref="I52:I58" si="2">$I$48*H52</f>
        <v>0</v>
      </c>
    </row>
    <row r="53" spans="1:16" ht="15" customHeight="1" x14ac:dyDescent="0.25">
      <c r="A53" s="64">
        <v>3</v>
      </c>
      <c r="B53" s="137" t="s">
        <v>197</v>
      </c>
      <c r="C53" s="138"/>
      <c r="D53" s="138"/>
      <c r="E53" s="138"/>
      <c r="F53" s="138"/>
      <c r="G53" s="139"/>
      <c r="H53" s="65">
        <v>0.01</v>
      </c>
      <c r="I53" s="66">
        <f t="shared" si="2"/>
        <v>0</v>
      </c>
    </row>
    <row r="54" spans="1:16" ht="15" customHeight="1" x14ac:dyDescent="0.25">
      <c r="A54" s="64">
        <v>4</v>
      </c>
      <c r="B54" s="137" t="s">
        <v>198</v>
      </c>
      <c r="C54" s="138"/>
      <c r="D54" s="138"/>
      <c r="E54" s="138"/>
      <c r="F54" s="138"/>
      <c r="G54" s="139"/>
      <c r="H54" s="65">
        <v>2E-3</v>
      </c>
      <c r="I54" s="66">
        <f>$I$48*H54</f>
        <v>0</v>
      </c>
    </row>
    <row r="55" spans="1:16" ht="15" customHeight="1" x14ac:dyDescent="0.25">
      <c r="A55" s="64">
        <v>5</v>
      </c>
      <c r="B55" s="137" t="s">
        <v>199</v>
      </c>
      <c r="C55" s="138"/>
      <c r="D55" s="138"/>
      <c r="E55" s="138"/>
      <c r="F55" s="138"/>
      <c r="G55" s="139"/>
      <c r="H55" s="65">
        <v>2.5000000000000001E-2</v>
      </c>
      <c r="I55" s="66">
        <f t="shared" si="2"/>
        <v>0</v>
      </c>
    </row>
    <row r="56" spans="1:16" ht="15" customHeight="1" x14ac:dyDescent="0.25">
      <c r="A56" s="64">
        <v>6</v>
      </c>
      <c r="B56" s="137" t="s">
        <v>200</v>
      </c>
      <c r="C56" s="138"/>
      <c r="D56" s="138"/>
      <c r="E56" s="138"/>
      <c r="F56" s="138"/>
      <c r="G56" s="139"/>
      <c r="H56" s="65">
        <v>0.08</v>
      </c>
      <c r="I56" s="66">
        <f>$I$48*H56</f>
        <v>0</v>
      </c>
    </row>
    <row r="57" spans="1:16" ht="15" customHeight="1" x14ac:dyDescent="0.25">
      <c r="A57" s="64">
        <v>7</v>
      </c>
      <c r="B57" s="137" t="s">
        <v>201</v>
      </c>
      <c r="C57" s="138"/>
      <c r="D57" s="138"/>
      <c r="E57" s="138"/>
      <c r="F57" s="138"/>
      <c r="G57" s="139"/>
      <c r="H57" s="65">
        <v>0.03</v>
      </c>
      <c r="I57" s="66">
        <f t="shared" si="2"/>
        <v>0</v>
      </c>
    </row>
    <row r="58" spans="1:16" ht="15" customHeight="1" x14ac:dyDescent="0.25">
      <c r="A58" s="64">
        <v>8</v>
      </c>
      <c r="B58" s="137" t="s">
        <v>202</v>
      </c>
      <c r="C58" s="138"/>
      <c r="D58" s="138"/>
      <c r="E58" s="138"/>
      <c r="F58" s="138"/>
      <c r="G58" s="139"/>
      <c r="H58" s="65">
        <v>6.0000000000000001E-3</v>
      </c>
      <c r="I58" s="66">
        <f t="shared" si="2"/>
        <v>0</v>
      </c>
    </row>
    <row r="59" spans="1:16" s="9" customFormat="1" ht="15" customHeight="1" x14ac:dyDescent="0.25">
      <c r="A59" s="174" t="s">
        <v>16</v>
      </c>
      <c r="B59" s="175"/>
      <c r="C59" s="175"/>
      <c r="D59" s="175"/>
      <c r="E59" s="175"/>
      <c r="F59" s="175"/>
      <c r="G59" s="176"/>
      <c r="H59" s="7">
        <f>SUM(H51:H58)</f>
        <v>0.3680000000000001</v>
      </c>
      <c r="I59" s="50">
        <f>SUM(I51:I58)</f>
        <v>0</v>
      </c>
      <c r="J59" s="8"/>
    </row>
    <row r="60" spans="1:16" ht="15" customHeight="1" x14ac:dyDescent="0.25">
      <c r="A60" s="181" t="s">
        <v>17</v>
      </c>
      <c r="B60" s="181"/>
      <c r="C60" s="181"/>
      <c r="D60" s="181"/>
      <c r="E60" s="181"/>
      <c r="F60" s="181"/>
      <c r="G60" s="181"/>
      <c r="H60" s="181"/>
      <c r="I60" s="181"/>
    </row>
    <row r="61" spans="1:16" ht="36.75" customHeight="1" x14ac:dyDescent="0.25">
      <c r="A61" s="182" t="s">
        <v>18</v>
      </c>
      <c r="B61" s="182"/>
      <c r="C61" s="182"/>
      <c r="D61" s="182"/>
      <c r="E61" s="182"/>
      <c r="F61" s="182"/>
      <c r="G61" s="182"/>
      <c r="H61" s="182"/>
      <c r="I61" s="182"/>
      <c r="J61"/>
      <c r="K61"/>
      <c r="L61"/>
      <c r="M61"/>
      <c r="N61"/>
      <c r="O61"/>
      <c r="P61"/>
    </row>
    <row r="62" spans="1:16" ht="33.75" customHeight="1" x14ac:dyDescent="0.25">
      <c r="A62" s="63" t="s">
        <v>19</v>
      </c>
      <c r="B62" s="177" t="s">
        <v>20</v>
      </c>
      <c r="C62" s="178"/>
      <c r="D62" s="178"/>
      <c r="E62" s="178"/>
      <c r="F62" s="178"/>
      <c r="G62" s="179"/>
      <c r="H62" s="63" t="s">
        <v>10</v>
      </c>
      <c r="I62" s="63" t="s">
        <v>11</v>
      </c>
    </row>
    <row r="63" spans="1:16" ht="15" customHeight="1" x14ac:dyDescent="0.25">
      <c r="A63" s="64">
        <v>1</v>
      </c>
      <c r="B63" s="137" t="s">
        <v>21</v>
      </c>
      <c r="C63" s="138"/>
      <c r="D63" s="138"/>
      <c r="E63" s="138"/>
      <c r="F63" s="138"/>
      <c r="G63" s="139"/>
      <c r="H63" s="104">
        <v>0.119314</v>
      </c>
      <c r="I63" s="66">
        <f>$I$48*H63</f>
        <v>0</v>
      </c>
    </row>
    <row r="64" spans="1:16" ht="15" customHeight="1" x14ac:dyDescent="0.25">
      <c r="A64" s="64">
        <v>2</v>
      </c>
      <c r="B64" s="137" t="s">
        <v>203</v>
      </c>
      <c r="C64" s="138"/>
      <c r="D64" s="138"/>
      <c r="E64" s="138"/>
      <c r="F64" s="138"/>
      <c r="G64" s="139"/>
      <c r="H64" s="104">
        <v>2.0479000000000001E-2</v>
      </c>
      <c r="I64" s="66">
        <f t="shared" ref="I64:I69" si="3">$I$48*H64</f>
        <v>0</v>
      </c>
    </row>
    <row r="65" spans="1:10" ht="15" customHeight="1" x14ac:dyDescent="0.25">
      <c r="A65" s="64">
        <v>3</v>
      </c>
      <c r="B65" s="137" t="s">
        <v>204</v>
      </c>
      <c r="C65" s="138"/>
      <c r="D65" s="138"/>
      <c r="E65" s="138"/>
      <c r="F65" s="138"/>
      <c r="G65" s="139"/>
      <c r="H65" s="65">
        <v>1.2123E-2</v>
      </c>
      <c r="I65" s="66">
        <f t="shared" si="3"/>
        <v>0</v>
      </c>
    </row>
    <row r="66" spans="1:10" ht="15" customHeight="1" x14ac:dyDescent="0.25">
      <c r="A66" s="64">
        <v>4</v>
      </c>
      <c r="B66" s="137" t="s">
        <v>22</v>
      </c>
      <c r="C66" s="138"/>
      <c r="D66" s="138"/>
      <c r="E66" s="138"/>
      <c r="F66" s="138"/>
      <c r="G66" s="139"/>
      <c r="H66" s="65">
        <v>1.1436E-2</v>
      </c>
      <c r="I66" s="66">
        <f>$I$48*H66</f>
        <v>0</v>
      </c>
    </row>
    <row r="67" spans="1:10" ht="15" customHeight="1" x14ac:dyDescent="0.25">
      <c r="A67" s="64">
        <v>5</v>
      </c>
      <c r="B67" s="137" t="s">
        <v>23</v>
      </c>
      <c r="C67" s="138"/>
      <c r="D67" s="138"/>
      <c r="E67" s="138"/>
      <c r="F67" s="138"/>
      <c r="G67" s="139"/>
      <c r="H67" s="65">
        <v>1.74E-4</v>
      </c>
      <c r="I67" s="66">
        <f t="shared" si="3"/>
        <v>0</v>
      </c>
    </row>
    <row r="68" spans="1:10" ht="15" customHeight="1" x14ac:dyDescent="0.25">
      <c r="A68" s="64">
        <v>6</v>
      </c>
      <c r="B68" s="137" t="s">
        <v>24</v>
      </c>
      <c r="C68" s="138"/>
      <c r="D68" s="138"/>
      <c r="E68" s="138"/>
      <c r="F68" s="138"/>
      <c r="G68" s="139"/>
      <c r="H68" s="65">
        <v>4.4200000000000001E-4</v>
      </c>
      <c r="I68" s="66">
        <f t="shared" si="3"/>
        <v>0</v>
      </c>
    </row>
    <row r="69" spans="1:10" ht="15" customHeight="1" x14ac:dyDescent="0.25">
      <c r="A69" s="64">
        <v>7</v>
      </c>
      <c r="B69" s="137" t="s">
        <v>25</v>
      </c>
      <c r="C69" s="138"/>
      <c r="D69" s="138"/>
      <c r="E69" s="138"/>
      <c r="F69" s="138"/>
      <c r="G69" s="139"/>
      <c r="H69" s="65">
        <v>1.85E-4</v>
      </c>
      <c r="I69" s="66">
        <f t="shared" si="3"/>
        <v>0</v>
      </c>
    </row>
    <row r="70" spans="1:10" ht="15" customHeight="1" x14ac:dyDescent="0.25">
      <c r="A70" s="64">
        <v>8</v>
      </c>
      <c r="B70" s="137" t="s">
        <v>26</v>
      </c>
      <c r="C70" s="138"/>
      <c r="D70" s="138"/>
      <c r="E70" s="138"/>
      <c r="F70" s="138"/>
      <c r="G70" s="139"/>
      <c r="H70" s="65">
        <v>9.0789999999999996E-2</v>
      </c>
      <c r="I70" s="66">
        <f>$I$48*H70</f>
        <v>0</v>
      </c>
    </row>
    <row r="71" spans="1:10" s="9" customFormat="1" ht="15" customHeight="1" x14ac:dyDescent="0.25">
      <c r="A71" s="174" t="s">
        <v>27</v>
      </c>
      <c r="B71" s="175"/>
      <c r="C71" s="175"/>
      <c r="D71" s="175"/>
      <c r="E71" s="175"/>
      <c r="F71" s="175"/>
      <c r="G71" s="176"/>
      <c r="H71" s="7">
        <f>SUM(H63:H70)</f>
        <v>0.25494299999999998</v>
      </c>
      <c r="I71" s="50">
        <f>SUM(I63:I70)</f>
        <v>0</v>
      </c>
      <c r="J71" s="8"/>
    </row>
    <row r="72" spans="1:10" ht="11.25" customHeight="1" x14ac:dyDescent="0.25">
      <c r="A72" s="69" t="s">
        <v>28</v>
      </c>
      <c r="B72" s="183" t="s">
        <v>29</v>
      </c>
      <c r="C72" s="183"/>
      <c r="D72" s="183"/>
      <c r="E72" s="183"/>
      <c r="F72" s="183"/>
      <c r="G72" s="183"/>
      <c r="H72" s="183"/>
      <c r="I72" s="183"/>
    </row>
    <row r="73" spans="1:10" ht="15" customHeight="1" x14ac:dyDescent="0.25">
      <c r="A73" s="69" t="s">
        <v>30</v>
      </c>
      <c r="B73" s="184" t="s">
        <v>31</v>
      </c>
      <c r="C73" s="184"/>
      <c r="D73" s="184"/>
      <c r="E73" s="184"/>
      <c r="F73" s="184"/>
      <c r="G73" s="184"/>
      <c r="H73" s="184"/>
      <c r="I73" s="184"/>
    </row>
    <row r="74" spans="1:10" ht="33.75" customHeight="1" x14ac:dyDescent="0.25">
      <c r="A74" s="63" t="s">
        <v>32</v>
      </c>
      <c r="B74" s="177" t="s">
        <v>33</v>
      </c>
      <c r="C74" s="178"/>
      <c r="D74" s="178"/>
      <c r="E74" s="178"/>
      <c r="F74" s="178"/>
      <c r="G74" s="179"/>
      <c r="H74" s="63" t="s">
        <v>10</v>
      </c>
      <c r="I74" s="63" t="s">
        <v>11</v>
      </c>
    </row>
    <row r="75" spans="1:10" ht="15" customHeight="1" x14ac:dyDescent="0.25">
      <c r="A75" s="64">
        <v>1</v>
      </c>
      <c r="B75" s="137" t="s">
        <v>34</v>
      </c>
      <c r="C75" s="138"/>
      <c r="D75" s="138"/>
      <c r="E75" s="138"/>
      <c r="F75" s="138"/>
      <c r="G75" s="139"/>
      <c r="H75" s="65">
        <v>2.3626999999999999E-2</v>
      </c>
      <c r="I75" s="66">
        <f>$I$48*H75</f>
        <v>0</v>
      </c>
    </row>
    <row r="76" spans="1:10" ht="15" customHeight="1" x14ac:dyDescent="0.25">
      <c r="A76" s="64">
        <v>2</v>
      </c>
      <c r="B76" s="137" t="s">
        <v>35</v>
      </c>
      <c r="C76" s="138"/>
      <c r="D76" s="138"/>
      <c r="E76" s="138"/>
      <c r="F76" s="138"/>
      <c r="G76" s="139"/>
      <c r="H76" s="65">
        <v>1.717E-3</v>
      </c>
      <c r="I76" s="66">
        <f t="shared" ref="I76:I77" si="4">$I$48*H76</f>
        <v>0</v>
      </c>
    </row>
    <row r="77" spans="1:10" ht="15" customHeight="1" x14ac:dyDescent="0.25">
      <c r="A77" s="64">
        <v>3</v>
      </c>
      <c r="B77" s="137" t="s">
        <v>36</v>
      </c>
      <c r="C77" s="138"/>
      <c r="D77" s="138"/>
      <c r="E77" s="138"/>
      <c r="F77" s="138"/>
      <c r="G77" s="139"/>
      <c r="H77" s="65">
        <v>9.4509999999999993E-3</v>
      </c>
      <c r="I77" s="66">
        <f t="shared" si="4"/>
        <v>0</v>
      </c>
    </row>
    <row r="78" spans="1:10" s="9" customFormat="1" ht="15" customHeight="1" x14ac:dyDescent="0.25">
      <c r="A78" s="174" t="s">
        <v>37</v>
      </c>
      <c r="B78" s="175"/>
      <c r="C78" s="175"/>
      <c r="D78" s="175"/>
      <c r="E78" s="175"/>
      <c r="F78" s="175"/>
      <c r="G78" s="176"/>
      <c r="H78" s="7">
        <f>SUM(H75:H77)</f>
        <v>3.4795E-2</v>
      </c>
      <c r="I78" s="50">
        <f>SUM(I75:I77)</f>
        <v>0</v>
      </c>
      <c r="J78" s="8"/>
    </row>
    <row r="79" spans="1:10" ht="5.0999999999999996" customHeight="1" x14ac:dyDescent="0.25"/>
    <row r="80" spans="1:10" ht="48" x14ac:dyDescent="0.25">
      <c r="A80" s="63" t="s">
        <v>38</v>
      </c>
      <c r="B80" s="177" t="s">
        <v>39</v>
      </c>
      <c r="C80" s="178"/>
      <c r="D80" s="178"/>
      <c r="E80" s="178"/>
      <c r="F80" s="178"/>
      <c r="G80" s="179"/>
      <c r="H80" s="63" t="s">
        <v>10</v>
      </c>
      <c r="I80" s="63" t="s">
        <v>11</v>
      </c>
    </row>
    <row r="81" spans="1:11" ht="15" customHeight="1" x14ac:dyDescent="0.25">
      <c r="A81" s="64">
        <v>1</v>
      </c>
      <c r="B81" s="137" t="s">
        <v>40</v>
      </c>
      <c r="C81" s="138"/>
      <c r="D81" s="138"/>
      <c r="E81" s="138"/>
      <c r="F81" s="138"/>
      <c r="G81" s="139"/>
      <c r="H81" s="65">
        <f>(H59*H71)</f>
        <v>9.3819024000000015E-2</v>
      </c>
      <c r="I81" s="66">
        <f>$I$48*H81</f>
        <v>0</v>
      </c>
    </row>
    <row r="82" spans="1:11" s="9" customFormat="1" ht="15" customHeight="1" x14ac:dyDescent="0.25">
      <c r="A82" s="174" t="s">
        <v>41</v>
      </c>
      <c r="B82" s="175"/>
      <c r="C82" s="175"/>
      <c r="D82" s="175"/>
      <c r="E82" s="175"/>
      <c r="F82" s="175"/>
      <c r="G82" s="176"/>
      <c r="H82" s="7">
        <f>SUM(H81:H81)</f>
        <v>9.3819024000000015E-2</v>
      </c>
      <c r="I82" s="50">
        <f>I81</f>
        <v>0</v>
      </c>
      <c r="J82" s="8"/>
      <c r="K82" s="10"/>
    </row>
    <row r="83" spans="1:11" ht="5.0999999999999996" customHeight="1" x14ac:dyDescent="0.25">
      <c r="J83" s="11"/>
    </row>
    <row r="84" spans="1:11" s="9" customFormat="1" x14ac:dyDescent="0.25">
      <c r="A84" s="185" t="s">
        <v>42</v>
      </c>
      <c r="B84" s="185"/>
      <c r="C84" s="185"/>
      <c r="D84" s="185"/>
      <c r="E84" s="185"/>
      <c r="F84" s="185"/>
      <c r="G84" s="185"/>
      <c r="H84" s="12">
        <f>H59+H71+H78+H82</f>
        <v>0.75155702400000002</v>
      </c>
      <c r="I84" s="13">
        <f>I59+I71+I78+I82</f>
        <v>0</v>
      </c>
      <c r="J84" s="8"/>
    </row>
    <row r="85" spans="1:11" ht="5.0999999999999996" customHeight="1" x14ac:dyDescent="0.25"/>
    <row r="86" spans="1:11" ht="33.75" customHeight="1" x14ac:dyDescent="0.25">
      <c r="A86" s="63" t="s">
        <v>43</v>
      </c>
      <c r="B86" s="177" t="s">
        <v>137</v>
      </c>
      <c r="C86" s="178"/>
      <c r="D86" s="178"/>
      <c r="E86" s="178"/>
      <c r="F86" s="178"/>
      <c r="G86" s="179"/>
      <c r="H86" s="63" t="s">
        <v>10</v>
      </c>
      <c r="I86" s="63" t="s">
        <v>11</v>
      </c>
    </row>
    <row r="87" spans="1:11" ht="15" customHeight="1" x14ac:dyDescent="0.25">
      <c r="A87" s="64">
        <v>1</v>
      </c>
      <c r="B87" s="137" t="s">
        <v>143</v>
      </c>
      <c r="C87" s="138"/>
      <c r="D87" s="138"/>
      <c r="E87" s="138"/>
      <c r="F87" s="138"/>
      <c r="G87" s="139"/>
      <c r="H87" s="65" t="e">
        <f>I87/$I$48</f>
        <v>#DIV/0!</v>
      </c>
      <c r="I87" s="66">
        <f>I104</f>
        <v>0</v>
      </c>
    </row>
    <row r="88" spans="1:11" ht="15" customHeight="1" x14ac:dyDescent="0.25">
      <c r="A88" s="64">
        <v>2</v>
      </c>
      <c r="B88" s="137" t="s">
        <v>144</v>
      </c>
      <c r="C88" s="138"/>
      <c r="D88" s="138"/>
      <c r="E88" s="138"/>
      <c r="F88" s="138"/>
      <c r="G88" s="139"/>
      <c r="H88" s="65" t="e">
        <f>I88/$I$48</f>
        <v>#DIV/0!</v>
      </c>
      <c r="I88" s="66">
        <f>I100</f>
        <v>0</v>
      </c>
    </row>
    <row r="89" spans="1:11" ht="15" customHeight="1" x14ac:dyDescent="0.25">
      <c r="A89" s="64">
        <v>3</v>
      </c>
      <c r="B89" s="137" t="s">
        <v>217</v>
      </c>
      <c r="C89" s="138"/>
      <c r="D89" s="138"/>
      <c r="E89" s="138"/>
      <c r="F89" s="138"/>
      <c r="G89" s="139"/>
      <c r="H89" s="65" t="e">
        <f>I89/$I$48</f>
        <v>#DIV/0!</v>
      </c>
      <c r="I89" s="66">
        <f>I96</f>
        <v>0</v>
      </c>
    </row>
    <row r="90" spans="1:11" ht="15" customHeight="1" x14ac:dyDescent="0.25">
      <c r="A90" s="64">
        <v>4</v>
      </c>
      <c r="B90" s="137" t="s">
        <v>130</v>
      </c>
      <c r="C90" s="138"/>
      <c r="D90" s="138"/>
      <c r="E90" s="138"/>
      <c r="F90" s="138"/>
      <c r="G90" s="139"/>
      <c r="H90" s="65" t="e">
        <f>I90/$I$48</f>
        <v>#DIV/0!</v>
      </c>
      <c r="I90" s="66">
        <f>IF(I26="Não aplicável",0,((I10/H10)*1.5*I26))</f>
        <v>0</v>
      </c>
    </row>
    <row r="91" spans="1:11" ht="15" customHeight="1" x14ac:dyDescent="0.25">
      <c r="A91" s="64">
        <v>5</v>
      </c>
      <c r="B91" s="137" t="s">
        <v>118</v>
      </c>
      <c r="C91" s="138"/>
      <c r="D91" s="138"/>
      <c r="E91" s="138"/>
      <c r="F91" s="138"/>
      <c r="G91" s="139"/>
      <c r="H91" s="65" t="e">
        <f>I91/$I$48</f>
        <v>#DIV/0!</v>
      </c>
      <c r="I91" s="66">
        <f>IF(I23="Não aplicável",0,I23)</f>
        <v>0</v>
      </c>
    </row>
    <row r="92" spans="1:11" ht="13.5" customHeight="1" x14ac:dyDescent="0.25">
      <c r="A92" s="174" t="s">
        <v>44</v>
      </c>
      <c r="B92" s="175"/>
      <c r="C92" s="175"/>
      <c r="D92" s="175"/>
      <c r="E92" s="175"/>
      <c r="F92" s="175"/>
      <c r="G92" s="176"/>
      <c r="H92" s="7" t="e">
        <f>SUM(H87:H91)</f>
        <v>#DIV/0!</v>
      </c>
      <c r="I92" s="50">
        <f>SUM(I87:I91)</f>
        <v>0</v>
      </c>
      <c r="J92" s="6"/>
    </row>
    <row r="93" spans="1:11" ht="5.25" customHeight="1" x14ac:dyDescent="0.25">
      <c r="A93" s="70"/>
      <c r="B93" s="181"/>
      <c r="C93" s="189"/>
      <c r="D93" s="189"/>
      <c r="E93" s="189"/>
      <c r="F93" s="189"/>
      <c r="G93" s="189"/>
      <c r="H93" s="15"/>
      <c r="I93" s="16"/>
    </row>
    <row r="94" spans="1:11" ht="15" customHeight="1" x14ac:dyDescent="0.25">
      <c r="A94" s="187" t="s">
        <v>45</v>
      </c>
      <c r="B94" s="187"/>
      <c r="C94" s="187"/>
      <c r="D94" s="187"/>
      <c r="E94" s="187"/>
      <c r="F94" s="187"/>
      <c r="G94" s="187"/>
      <c r="H94" s="187"/>
      <c r="I94" s="187"/>
    </row>
    <row r="95" spans="1:11" ht="24" customHeight="1" x14ac:dyDescent="0.25">
      <c r="A95" s="166" t="s">
        <v>46</v>
      </c>
      <c r="B95" s="166"/>
      <c r="C95" s="64" t="s">
        <v>47</v>
      </c>
      <c r="D95" s="64" t="s">
        <v>48</v>
      </c>
      <c r="E95" s="64" t="s">
        <v>49</v>
      </c>
      <c r="F95" s="64" t="s">
        <v>50</v>
      </c>
      <c r="G95" s="64" t="s">
        <v>51</v>
      </c>
      <c r="H95" s="65" t="s">
        <v>52</v>
      </c>
      <c r="I95" s="66" t="s">
        <v>53</v>
      </c>
    </row>
    <row r="96" spans="1:11" ht="15" customHeight="1" x14ac:dyDescent="0.25">
      <c r="A96" s="186">
        <f>I14</f>
        <v>0</v>
      </c>
      <c r="B96" s="166"/>
      <c r="C96" s="64">
        <f>I15</f>
        <v>15</v>
      </c>
      <c r="D96" s="64">
        <v>2</v>
      </c>
      <c r="E96" s="71">
        <f>A96*C96*D96</f>
        <v>0</v>
      </c>
      <c r="F96" s="71">
        <f>I35</f>
        <v>0</v>
      </c>
      <c r="G96" s="72">
        <f>I16</f>
        <v>0</v>
      </c>
      <c r="H96" s="71">
        <f>F96*G96</f>
        <v>0</v>
      </c>
      <c r="I96" s="103">
        <f>IF((E96-H96)&gt;0,E96-H96,0)</f>
        <v>0</v>
      </c>
    </row>
    <row r="97" spans="1:19" ht="4.5" customHeight="1" x14ac:dyDescent="0.25">
      <c r="A97" s="73"/>
      <c r="B97" s="17"/>
      <c r="C97" s="17"/>
      <c r="D97" s="17"/>
      <c r="E97" s="18"/>
      <c r="F97" s="18"/>
      <c r="G97" s="19"/>
      <c r="H97" s="18"/>
      <c r="I97" s="105"/>
    </row>
    <row r="98" spans="1:19" ht="15" customHeight="1" x14ac:dyDescent="0.25">
      <c r="A98" s="187" t="s">
        <v>145</v>
      </c>
      <c r="B98" s="187"/>
      <c r="C98" s="187"/>
      <c r="D98" s="187"/>
      <c r="E98" s="187"/>
      <c r="F98" s="187"/>
      <c r="G98" s="187"/>
      <c r="H98" s="187"/>
      <c r="I98" s="187"/>
    </row>
    <row r="99" spans="1:19" ht="24" customHeight="1" x14ac:dyDescent="0.25">
      <c r="A99" s="166" t="s">
        <v>46</v>
      </c>
      <c r="B99" s="166"/>
      <c r="C99" s="64" t="s">
        <v>54</v>
      </c>
      <c r="D99" s="64" t="s">
        <v>48</v>
      </c>
      <c r="E99" s="64" t="s">
        <v>49</v>
      </c>
      <c r="F99" s="64" t="s">
        <v>50</v>
      </c>
      <c r="G99" s="64" t="s">
        <v>51</v>
      </c>
      <c r="H99" s="65" t="s">
        <v>52</v>
      </c>
      <c r="I99" s="66" t="s">
        <v>53</v>
      </c>
    </row>
    <row r="100" spans="1:19" ht="15" customHeight="1" x14ac:dyDescent="0.25">
      <c r="A100" s="188">
        <f>I20</f>
        <v>0</v>
      </c>
      <c r="B100" s="188"/>
      <c r="C100" s="75">
        <f>I21</f>
        <v>15</v>
      </c>
      <c r="D100" s="64">
        <v>1</v>
      </c>
      <c r="E100" s="71">
        <f>A100*C100*D100</f>
        <v>0</v>
      </c>
      <c r="F100" s="71">
        <f>E100</f>
        <v>0</v>
      </c>
      <c r="G100" s="76">
        <f>I22</f>
        <v>0</v>
      </c>
      <c r="H100" s="71">
        <f>F100*G100</f>
        <v>0</v>
      </c>
      <c r="I100" s="66">
        <f>E100-H100</f>
        <v>0</v>
      </c>
    </row>
    <row r="101" spans="1:19" ht="5.0999999999999996" customHeight="1" x14ac:dyDescent="0.25">
      <c r="A101" s="17"/>
      <c r="B101" s="17"/>
      <c r="C101" s="17"/>
      <c r="D101" s="17"/>
      <c r="E101" s="18"/>
      <c r="F101" s="18"/>
      <c r="G101" s="19"/>
      <c r="H101" s="18"/>
      <c r="I101" s="20"/>
    </row>
    <row r="102" spans="1:19" ht="15" customHeight="1" x14ac:dyDescent="0.25">
      <c r="A102" s="187" t="s">
        <v>122</v>
      </c>
      <c r="B102" s="187"/>
      <c r="C102" s="187"/>
      <c r="D102" s="187"/>
      <c r="E102" s="187"/>
      <c r="F102" s="187"/>
      <c r="G102" s="187"/>
      <c r="H102" s="187"/>
      <c r="I102" s="187"/>
    </row>
    <row r="103" spans="1:19" ht="23.25" customHeight="1" x14ac:dyDescent="0.25">
      <c r="A103" s="166" t="s">
        <v>46</v>
      </c>
      <c r="B103" s="166"/>
      <c r="C103" s="64" t="s">
        <v>54</v>
      </c>
      <c r="D103" s="64" t="s">
        <v>48</v>
      </c>
      <c r="E103" s="64" t="s">
        <v>49</v>
      </c>
      <c r="F103" s="64" t="s">
        <v>50</v>
      </c>
      <c r="G103" s="64" t="s">
        <v>51</v>
      </c>
      <c r="H103" s="65" t="str">
        <f>H95</f>
        <v>Valor desconto</v>
      </c>
      <c r="I103" s="66" t="s">
        <v>53</v>
      </c>
    </row>
    <row r="104" spans="1:19" ht="15" customHeight="1" x14ac:dyDescent="0.25">
      <c r="A104" s="188">
        <f>I17</f>
        <v>0</v>
      </c>
      <c r="B104" s="188"/>
      <c r="C104" s="75">
        <f>I18</f>
        <v>15</v>
      </c>
      <c r="D104" s="64">
        <v>1</v>
      </c>
      <c r="E104" s="71">
        <f>A104*C104*D104</f>
        <v>0</v>
      </c>
      <c r="F104" s="71">
        <f>E104</f>
        <v>0</v>
      </c>
      <c r="G104" s="76">
        <f>I19</f>
        <v>0</v>
      </c>
      <c r="H104" s="71">
        <f>F104*G104</f>
        <v>0</v>
      </c>
      <c r="I104" s="66">
        <f>E104-H104</f>
        <v>0</v>
      </c>
    </row>
    <row r="105" spans="1:19" ht="5.0999999999999996" customHeight="1" x14ac:dyDescent="0.25"/>
    <row r="106" spans="1:19" ht="12" customHeight="1" x14ac:dyDescent="0.25">
      <c r="A106" s="193" t="s">
        <v>55</v>
      </c>
      <c r="B106" s="193"/>
      <c r="C106" s="193"/>
      <c r="D106" s="193"/>
      <c r="E106" s="193"/>
      <c r="F106" s="193"/>
      <c r="G106" s="193"/>
      <c r="H106" s="21" t="e">
        <f>H48+H84+H92</f>
        <v>#DIV/0!</v>
      </c>
      <c r="I106" s="22">
        <f>I48+I84+I92</f>
        <v>0</v>
      </c>
      <c r="J106" s="6"/>
      <c r="L106" s="6"/>
    </row>
    <row r="107" spans="1:19" s="27" customFormat="1" ht="5.0999999999999996" customHeight="1" x14ac:dyDescent="0.25">
      <c r="A107" s="23"/>
      <c r="B107" s="23"/>
      <c r="C107" s="23"/>
      <c r="D107" s="23"/>
      <c r="E107" s="23"/>
      <c r="F107" s="23"/>
      <c r="G107" s="23"/>
      <c r="H107" s="24"/>
      <c r="I107" s="25"/>
      <c r="J107" s="26"/>
      <c r="L107" s="26"/>
    </row>
    <row r="108" spans="1:19" x14ac:dyDescent="0.25">
      <c r="A108" s="167" t="s">
        <v>56</v>
      </c>
      <c r="B108" s="167"/>
      <c r="C108" s="167"/>
      <c r="D108" s="167"/>
      <c r="E108" s="167"/>
      <c r="F108" s="167"/>
      <c r="G108" s="167"/>
      <c r="H108" s="167"/>
      <c r="I108" s="167"/>
    </row>
    <row r="109" spans="1:19" ht="48" x14ac:dyDescent="0.25">
      <c r="A109" s="63" t="s">
        <v>8</v>
      </c>
      <c r="B109" s="177" t="s">
        <v>57</v>
      </c>
      <c r="C109" s="178"/>
      <c r="D109" s="178"/>
      <c r="E109" s="178"/>
      <c r="F109" s="178"/>
      <c r="G109" s="179"/>
      <c r="H109" s="63" t="s">
        <v>10</v>
      </c>
      <c r="I109" s="63" t="s">
        <v>11</v>
      </c>
    </row>
    <row r="110" spans="1:19" ht="15" customHeight="1" x14ac:dyDescent="0.25">
      <c r="A110" s="64">
        <v>1</v>
      </c>
      <c r="B110" s="137" t="s">
        <v>205</v>
      </c>
      <c r="C110" s="138"/>
      <c r="D110" s="138"/>
      <c r="E110" s="138"/>
      <c r="F110" s="138"/>
      <c r="G110" s="139"/>
      <c r="H110" s="65" t="e">
        <f>I110/$I$121</f>
        <v>#DIV/0!</v>
      </c>
      <c r="I110" s="66">
        <v>0</v>
      </c>
      <c r="K110"/>
      <c r="L110"/>
      <c r="M110"/>
      <c r="N110"/>
      <c r="O110"/>
      <c r="P110"/>
      <c r="Q110"/>
      <c r="R110"/>
      <c r="S110"/>
    </row>
    <row r="111" spans="1:19" ht="15" customHeight="1" x14ac:dyDescent="0.25">
      <c r="A111" s="64">
        <v>2</v>
      </c>
      <c r="B111" s="249" t="s">
        <v>218</v>
      </c>
      <c r="C111" s="250"/>
      <c r="D111" s="250"/>
      <c r="E111" s="250"/>
      <c r="F111" s="250"/>
      <c r="G111" s="251"/>
      <c r="H111" s="65" t="e">
        <f t="shared" ref="H111:H115" si="5">I111/$I$121</f>
        <v>#DIV/0!</v>
      </c>
      <c r="I111" s="66">
        <f>IF(F119=10%,G119,0)</f>
        <v>0</v>
      </c>
      <c r="K111"/>
      <c r="L111"/>
      <c r="M111"/>
      <c r="N111"/>
      <c r="O111"/>
      <c r="P111"/>
      <c r="Q111"/>
      <c r="R111"/>
      <c r="S111"/>
    </row>
    <row r="112" spans="1:19" ht="15" customHeight="1" x14ac:dyDescent="0.25">
      <c r="A112" s="64">
        <v>3</v>
      </c>
      <c r="B112" s="137" t="s">
        <v>58</v>
      </c>
      <c r="C112" s="138"/>
      <c r="D112" s="138"/>
      <c r="E112" s="138"/>
      <c r="F112" s="138"/>
      <c r="G112" s="139"/>
      <c r="H112" s="65" t="e">
        <f t="shared" si="5"/>
        <v>#DIV/0!</v>
      </c>
      <c r="I112" s="66">
        <v>0</v>
      </c>
      <c r="K112"/>
      <c r="L112"/>
      <c r="M112"/>
      <c r="N112"/>
      <c r="O112"/>
      <c r="P112"/>
      <c r="Q112"/>
      <c r="R112"/>
      <c r="S112"/>
    </row>
    <row r="113" spans="1:19" ht="15" customHeight="1" x14ac:dyDescent="0.25">
      <c r="A113" s="64">
        <v>4</v>
      </c>
      <c r="B113" s="127" t="s">
        <v>59</v>
      </c>
      <c r="C113" s="128"/>
      <c r="D113" s="128"/>
      <c r="E113" s="128"/>
      <c r="F113" s="128"/>
      <c r="G113" s="129"/>
      <c r="H113" s="65" t="e">
        <f t="shared" si="5"/>
        <v>#DIV/0!</v>
      </c>
      <c r="I113" s="66">
        <v>0</v>
      </c>
      <c r="K113"/>
      <c r="L113"/>
      <c r="M113"/>
      <c r="N113"/>
      <c r="O113"/>
      <c r="P113"/>
      <c r="Q113"/>
      <c r="R113"/>
      <c r="S113"/>
    </row>
    <row r="114" spans="1:19" ht="15" customHeight="1" x14ac:dyDescent="0.25">
      <c r="A114" s="64">
        <v>5</v>
      </c>
      <c r="B114" s="137" t="s">
        <v>207</v>
      </c>
      <c r="C114" s="138"/>
      <c r="D114" s="138"/>
      <c r="E114" s="138"/>
      <c r="F114" s="138"/>
      <c r="G114" s="139"/>
      <c r="H114" s="65" t="e">
        <f t="shared" si="5"/>
        <v>#DIV/0!</v>
      </c>
      <c r="I114" s="66">
        <v>0</v>
      </c>
      <c r="K114"/>
      <c r="L114"/>
      <c r="M114"/>
      <c r="N114"/>
      <c r="O114"/>
      <c r="P114"/>
      <c r="Q114"/>
      <c r="R114"/>
      <c r="S114"/>
    </row>
    <row r="115" spans="1:19" ht="15" customHeight="1" x14ac:dyDescent="0.25">
      <c r="A115" s="64">
        <v>6</v>
      </c>
      <c r="B115" s="137" t="s">
        <v>60</v>
      </c>
      <c r="C115" s="138"/>
      <c r="D115" s="138"/>
      <c r="E115" s="138"/>
      <c r="F115" s="138"/>
      <c r="G115" s="139"/>
      <c r="H115" s="65" t="e">
        <f t="shared" si="5"/>
        <v>#DIV/0!</v>
      </c>
      <c r="I115" s="66">
        <v>0</v>
      </c>
      <c r="K115"/>
      <c r="L115"/>
      <c r="M115"/>
      <c r="N115"/>
      <c r="O115"/>
      <c r="P115"/>
      <c r="Q115"/>
      <c r="R115"/>
      <c r="S115"/>
    </row>
    <row r="116" spans="1:19" ht="15" customHeight="1" x14ac:dyDescent="0.25">
      <c r="A116" s="174" t="s">
        <v>61</v>
      </c>
      <c r="B116" s="175"/>
      <c r="C116" s="175"/>
      <c r="D116" s="175"/>
      <c r="E116" s="175"/>
      <c r="F116" s="175"/>
      <c r="G116" s="176"/>
      <c r="H116" s="7" t="e">
        <f>H110+H111+H112+H113+H114+H115</f>
        <v>#DIV/0!</v>
      </c>
      <c r="I116" s="28">
        <f>SUM(I110:I115)</f>
        <v>0</v>
      </c>
      <c r="J116" s="6"/>
      <c r="K116"/>
      <c r="L116"/>
      <c r="M116"/>
      <c r="N116"/>
      <c r="O116"/>
      <c r="P116"/>
      <c r="Q116"/>
      <c r="R116"/>
      <c r="S116"/>
    </row>
    <row r="117" spans="1:19" ht="36" customHeight="1" x14ac:dyDescent="0.25">
      <c r="A117" s="77"/>
      <c r="B117" s="183" t="s">
        <v>152</v>
      </c>
      <c r="C117" s="183"/>
      <c r="D117" s="183"/>
      <c r="E117" s="183"/>
      <c r="F117" s="183"/>
      <c r="G117" s="183"/>
      <c r="H117" s="183"/>
      <c r="I117" s="183"/>
      <c r="K117"/>
      <c r="L117"/>
      <c r="M117"/>
      <c r="N117"/>
      <c r="O117"/>
      <c r="P117"/>
      <c r="Q117"/>
      <c r="R117"/>
      <c r="S117"/>
    </row>
    <row r="118" spans="1:19" ht="5.25" customHeight="1" x14ac:dyDescent="0.2">
      <c r="A118" s="77"/>
      <c r="B118" s="77"/>
      <c r="C118" s="77"/>
      <c r="D118" s="77"/>
      <c r="E118" s="77"/>
      <c r="F118" s="77"/>
      <c r="G118" s="77"/>
      <c r="H118" s="77"/>
      <c r="I118" s="77"/>
    </row>
    <row r="119" spans="1:19" ht="48.75" customHeight="1" x14ac:dyDescent="0.25">
      <c r="A119" s="194" t="s">
        <v>131</v>
      </c>
      <c r="B119" s="195"/>
      <c r="C119" s="195"/>
      <c r="D119" s="195"/>
      <c r="E119" s="196"/>
      <c r="F119" s="78">
        <f>I27</f>
        <v>0.2</v>
      </c>
      <c r="G119" s="79">
        <f>I121*F119</f>
        <v>0</v>
      </c>
      <c r="H119" s="80" t="s">
        <v>62</v>
      </c>
      <c r="I119" s="81">
        <f>I89</f>
        <v>0</v>
      </c>
      <c r="K119"/>
      <c r="L119"/>
      <c r="M119"/>
      <c r="N119"/>
      <c r="O119"/>
      <c r="P119"/>
      <c r="Q119"/>
      <c r="R119"/>
      <c r="S119"/>
    </row>
    <row r="120" spans="1:19" s="30" customFormat="1" ht="36" x14ac:dyDescent="0.25">
      <c r="A120" s="197" t="s">
        <v>63</v>
      </c>
      <c r="B120" s="197"/>
      <c r="C120" s="82" t="s">
        <v>64</v>
      </c>
      <c r="D120" s="82" t="s">
        <v>65</v>
      </c>
      <c r="E120" s="82" t="s">
        <v>66</v>
      </c>
      <c r="F120" s="82" t="s">
        <v>67</v>
      </c>
      <c r="G120" s="82" t="s">
        <v>68</v>
      </c>
      <c r="H120" s="80" t="s">
        <v>69</v>
      </c>
      <c r="I120" s="83" t="s">
        <v>70</v>
      </c>
      <c r="J120" s="29"/>
      <c r="K120"/>
      <c r="L120"/>
      <c r="M120"/>
      <c r="N120"/>
      <c r="O120"/>
      <c r="P120"/>
      <c r="Q120"/>
      <c r="R120"/>
      <c r="S120"/>
    </row>
    <row r="121" spans="1:19" ht="16.5" customHeight="1" x14ac:dyDescent="0.25">
      <c r="A121" s="198">
        <f>I48</f>
        <v>0</v>
      </c>
      <c r="B121" s="198"/>
      <c r="C121" s="84">
        <f>I59</f>
        <v>0</v>
      </c>
      <c r="D121" s="84">
        <f>I71</f>
        <v>0</v>
      </c>
      <c r="E121" s="84">
        <f>I78</f>
        <v>0</v>
      </c>
      <c r="F121" s="84">
        <f>I82</f>
        <v>0</v>
      </c>
      <c r="G121" s="84">
        <f>I92</f>
        <v>0</v>
      </c>
      <c r="H121" s="84">
        <f>A121+C121+D121+E121+F121+G121</f>
        <v>0</v>
      </c>
      <c r="I121" s="84">
        <f>H121-I119</f>
        <v>0</v>
      </c>
      <c r="J121" s="6"/>
      <c r="K121"/>
      <c r="L121"/>
      <c r="M121"/>
      <c r="N121"/>
      <c r="O121"/>
      <c r="P121"/>
      <c r="Q121"/>
      <c r="R121"/>
      <c r="S121"/>
    </row>
    <row r="122" spans="1:19" ht="5.0999999999999996" customHeight="1" x14ac:dyDescent="0.25">
      <c r="A122" s="69"/>
      <c r="B122" s="184"/>
      <c r="C122" s="184"/>
      <c r="D122" s="184"/>
      <c r="E122" s="184"/>
      <c r="F122" s="184"/>
      <c r="G122" s="184"/>
      <c r="H122" s="184"/>
      <c r="I122" s="184"/>
    </row>
    <row r="123" spans="1:19" ht="48" x14ac:dyDescent="0.25">
      <c r="A123" s="63" t="s">
        <v>14</v>
      </c>
      <c r="B123" s="177" t="s">
        <v>71</v>
      </c>
      <c r="C123" s="178"/>
      <c r="D123" s="178"/>
      <c r="E123" s="178"/>
      <c r="F123" s="178"/>
      <c r="G123" s="179"/>
      <c r="H123" s="63" t="s">
        <v>10</v>
      </c>
      <c r="I123" s="63" t="s">
        <v>11</v>
      </c>
    </row>
    <row r="124" spans="1:19" ht="15" customHeight="1" x14ac:dyDescent="0.25">
      <c r="A124" s="64">
        <v>1</v>
      </c>
      <c r="B124" s="137" t="s">
        <v>72</v>
      </c>
      <c r="C124" s="138"/>
      <c r="D124" s="138"/>
      <c r="E124" s="138"/>
      <c r="F124" s="138"/>
      <c r="G124" s="139"/>
      <c r="H124" s="65" t="e">
        <f>I124/$I$134</f>
        <v>#DIV/0!</v>
      </c>
      <c r="I124" s="66">
        <v>0</v>
      </c>
    </row>
    <row r="125" spans="1:19" ht="15" customHeight="1" x14ac:dyDescent="0.25">
      <c r="A125" s="64">
        <v>2</v>
      </c>
      <c r="B125" s="137" t="s">
        <v>73</v>
      </c>
      <c r="C125" s="138"/>
      <c r="D125" s="138"/>
      <c r="E125" s="138"/>
      <c r="F125" s="138"/>
      <c r="G125" s="139"/>
      <c r="H125" s="65" t="e">
        <f>I125/$I$134</f>
        <v>#DIV/0!</v>
      </c>
      <c r="I125" s="66">
        <v>0</v>
      </c>
    </row>
    <row r="126" spans="1:19" ht="15" customHeight="1" x14ac:dyDescent="0.25">
      <c r="A126" s="174" t="s">
        <v>74</v>
      </c>
      <c r="B126" s="175"/>
      <c r="C126" s="175"/>
      <c r="D126" s="175"/>
      <c r="E126" s="175"/>
      <c r="F126" s="175"/>
      <c r="G126" s="176"/>
      <c r="H126" s="7" t="e">
        <f>H124+H125</f>
        <v>#DIV/0!</v>
      </c>
      <c r="I126" s="50">
        <f>SUM(I124:I125)</f>
        <v>0</v>
      </c>
    </row>
    <row r="127" spans="1:19" ht="5.0999999999999996" customHeight="1" x14ac:dyDescent="0.25"/>
    <row r="128" spans="1:19" ht="48" x14ac:dyDescent="0.25">
      <c r="A128" s="63" t="s">
        <v>19</v>
      </c>
      <c r="B128" s="177" t="s">
        <v>75</v>
      </c>
      <c r="C128" s="178"/>
      <c r="D128" s="178"/>
      <c r="E128" s="178"/>
      <c r="F128" s="178"/>
      <c r="G128" s="179"/>
      <c r="H128" s="63" t="s">
        <v>10</v>
      </c>
      <c r="I128" s="63" t="s">
        <v>11</v>
      </c>
    </row>
    <row r="129" spans="1:15" ht="15" customHeight="1" x14ac:dyDescent="0.25">
      <c r="A129" s="64">
        <v>1</v>
      </c>
      <c r="B129" s="137" t="s">
        <v>75</v>
      </c>
      <c r="C129" s="138"/>
      <c r="D129" s="138"/>
      <c r="E129" s="138"/>
      <c r="F129" s="138"/>
      <c r="G129" s="139"/>
      <c r="H129" s="65" t="e">
        <f>I129/I134</f>
        <v>#DIV/0!</v>
      </c>
      <c r="I129" s="66">
        <v>0</v>
      </c>
    </row>
    <row r="130" spans="1:15" ht="15" customHeight="1" x14ac:dyDescent="0.25">
      <c r="A130" s="174" t="s">
        <v>76</v>
      </c>
      <c r="B130" s="175"/>
      <c r="C130" s="175"/>
      <c r="D130" s="175"/>
      <c r="E130" s="175"/>
      <c r="F130" s="175"/>
      <c r="G130" s="176"/>
      <c r="H130" s="7" t="e">
        <f>H129</f>
        <v>#DIV/0!</v>
      </c>
      <c r="I130" s="50">
        <f>I129</f>
        <v>0</v>
      </c>
      <c r="J130" s="6"/>
      <c r="K130" s="6"/>
      <c r="L130" s="1"/>
    </row>
    <row r="131" spans="1:15" ht="5.0999999999999996" customHeight="1" x14ac:dyDescent="0.25">
      <c r="A131" s="14"/>
      <c r="B131" s="14"/>
      <c r="C131" s="14"/>
      <c r="D131" s="14"/>
      <c r="E131" s="14"/>
      <c r="F131" s="14"/>
      <c r="G131" s="14"/>
      <c r="H131" s="15"/>
      <c r="I131" s="16"/>
    </row>
    <row r="132" spans="1:15" ht="39" customHeight="1" x14ac:dyDescent="0.25">
      <c r="A132" s="199" t="s">
        <v>77</v>
      </c>
      <c r="B132" s="199"/>
      <c r="C132" s="199"/>
      <c r="D132" s="199"/>
      <c r="E132" s="199"/>
      <c r="F132" s="78">
        <v>0.18</v>
      </c>
      <c r="G132" s="79">
        <f>I134*F132</f>
        <v>0</v>
      </c>
      <c r="H132" s="80" t="s">
        <v>62</v>
      </c>
      <c r="I132" s="81">
        <f>I89</f>
        <v>0</v>
      </c>
      <c r="L132" s="1"/>
    </row>
    <row r="133" spans="1:15" s="30" customFormat="1" ht="36" x14ac:dyDescent="0.25">
      <c r="A133" s="197" t="s">
        <v>63</v>
      </c>
      <c r="B133" s="197"/>
      <c r="C133" s="82" t="s">
        <v>64</v>
      </c>
      <c r="D133" s="82" t="s">
        <v>65</v>
      </c>
      <c r="E133" s="82" t="s">
        <v>66</v>
      </c>
      <c r="F133" s="82" t="s">
        <v>67</v>
      </c>
      <c r="G133" s="82" t="s">
        <v>68</v>
      </c>
      <c r="H133" s="80" t="s">
        <v>69</v>
      </c>
      <c r="I133" s="83" t="s">
        <v>70</v>
      </c>
      <c r="J133" s="29"/>
      <c r="L133" s="29"/>
    </row>
    <row r="134" spans="1:15" ht="16.5" customHeight="1" x14ac:dyDescent="0.25">
      <c r="A134" s="198">
        <f>I48</f>
        <v>0</v>
      </c>
      <c r="B134" s="198"/>
      <c r="C134" s="84">
        <f>I59</f>
        <v>0</v>
      </c>
      <c r="D134" s="84">
        <f>I71</f>
        <v>0</v>
      </c>
      <c r="E134" s="84">
        <f>I78</f>
        <v>0</v>
      </c>
      <c r="F134" s="84">
        <f>I82</f>
        <v>0</v>
      </c>
      <c r="G134" s="84">
        <f>I92</f>
        <v>0</v>
      </c>
      <c r="H134" s="84">
        <f>A134+C134+D134+E134+F134+G134</f>
        <v>0</v>
      </c>
      <c r="I134" s="84">
        <f>H134-I132</f>
        <v>0</v>
      </c>
      <c r="J134" s="6"/>
      <c r="L134" s="1"/>
    </row>
    <row r="135" spans="1:15" ht="5.0999999999999996" customHeight="1" x14ac:dyDescent="0.25"/>
    <row r="136" spans="1:15" x14ac:dyDescent="0.25">
      <c r="A136" s="193" t="s">
        <v>78</v>
      </c>
      <c r="B136" s="193"/>
      <c r="C136" s="193"/>
      <c r="D136" s="193"/>
      <c r="E136" s="193"/>
      <c r="F136" s="193"/>
      <c r="G136" s="193"/>
      <c r="H136" s="21" t="e">
        <f>H116+H126+H130</f>
        <v>#DIV/0!</v>
      </c>
      <c r="I136" s="22">
        <f>I116+I126+I130</f>
        <v>0</v>
      </c>
    </row>
    <row r="137" spans="1:15" ht="5.0999999999999996" customHeight="1" x14ac:dyDescent="0.25"/>
    <row r="138" spans="1:15" x14ac:dyDescent="0.25">
      <c r="A138" s="167" t="s">
        <v>79</v>
      </c>
      <c r="B138" s="167"/>
      <c r="C138" s="167"/>
      <c r="D138" s="167"/>
      <c r="E138" s="167"/>
      <c r="F138" s="167"/>
      <c r="G138" s="167"/>
      <c r="H138" s="167"/>
      <c r="I138" s="167"/>
    </row>
    <row r="139" spans="1:15" ht="48" x14ac:dyDescent="0.25">
      <c r="A139" s="63" t="s">
        <v>8</v>
      </c>
      <c r="B139" s="177" t="s">
        <v>208</v>
      </c>
      <c r="C139" s="178"/>
      <c r="D139" s="178"/>
      <c r="E139" s="178"/>
      <c r="F139" s="178"/>
      <c r="G139" s="179"/>
      <c r="H139" s="63" t="s">
        <v>10</v>
      </c>
      <c r="I139" s="63" t="s">
        <v>11</v>
      </c>
      <c r="K139"/>
      <c r="L139"/>
      <c r="M139"/>
      <c r="N139"/>
      <c r="O139"/>
    </row>
    <row r="140" spans="1:15" ht="15" customHeight="1" x14ac:dyDescent="0.25">
      <c r="A140" s="64">
        <v>1</v>
      </c>
      <c r="B140" s="137" t="s">
        <v>80</v>
      </c>
      <c r="C140" s="138"/>
      <c r="D140" s="138"/>
      <c r="E140" s="138"/>
      <c r="F140" s="138"/>
      <c r="G140" s="139"/>
      <c r="H140" s="65" t="e">
        <f>I140/$I$106</f>
        <v>#DIV/0!</v>
      </c>
      <c r="I140" s="66">
        <f>($D$150/$E$152)*H150</f>
        <v>0</v>
      </c>
    </row>
    <row r="141" spans="1:15" ht="15" customHeight="1" x14ac:dyDescent="0.25">
      <c r="A141" s="64">
        <v>2</v>
      </c>
      <c r="B141" s="137" t="s">
        <v>81</v>
      </c>
      <c r="C141" s="138"/>
      <c r="D141" s="138"/>
      <c r="E141" s="138"/>
      <c r="F141" s="138"/>
      <c r="G141" s="139"/>
      <c r="H141" s="65" t="e">
        <f t="shared" ref="H141:H144" si="6">I141/$I$106</f>
        <v>#DIV/0!</v>
      </c>
      <c r="I141" s="66">
        <f>($D$150/$E$152)*H151</f>
        <v>0</v>
      </c>
    </row>
    <row r="142" spans="1:15" ht="15" customHeight="1" x14ac:dyDescent="0.25">
      <c r="A142" s="64">
        <v>3</v>
      </c>
      <c r="B142" s="137" t="s">
        <v>146</v>
      </c>
      <c r="C142" s="138"/>
      <c r="D142" s="138"/>
      <c r="E142" s="138"/>
      <c r="F142" s="138"/>
      <c r="G142" s="139"/>
      <c r="H142" s="65" t="e">
        <f t="shared" si="6"/>
        <v>#DIV/0!</v>
      </c>
      <c r="I142" s="66">
        <f>($D$150/$E$152)*H152</f>
        <v>0</v>
      </c>
    </row>
    <row r="143" spans="1:15" ht="15" customHeight="1" x14ac:dyDescent="0.25">
      <c r="A143" s="64">
        <v>4</v>
      </c>
      <c r="B143" s="137" t="s">
        <v>209</v>
      </c>
      <c r="C143" s="138"/>
      <c r="D143" s="138"/>
      <c r="E143" s="138"/>
      <c r="F143" s="138"/>
      <c r="G143" s="139"/>
      <c r="H143" s="65" t="e">
        <f t="shared" si="6"/>
        <v>#DIV/0!</v>
      </c>
      <c r="I143" s="66">
        <f>($D$150/$E$152)*H153</f>
        <v>0</v>
      </c>
    </row>
    <row r="144" spans="1:15" ht="15" customHeight="1" x14ac:dyDescent="0.25">
      <c r="A144" s="64">
        <v>5</v>
      </c>
      <c r="B144" s="137" t="s">
        <v>60</v>
      </c>
      <c r="C144" s="138"/>
      <c r="D144" s="138"/>
      <c r="E144" s="138"/>
      <c r="F144" s="138"/>
      <c r="G144" s="139"/>
      <c r="H144" s="65" t="e">
        <f t="shared" si="6"/>
        <v>#DIV/0!</v>
      </c>
      <c r="I144" s="66">
        <v>0</v>
      </c>
    </row>
    <row r="145" spans="1:19" ht="15" customHeight="1" x14ac:dyDescent="0.25">
      <c r="A145" s="174" t="s">
        <v>82</v>
      </c>
      <c r="B145" s="175"/>
      <c r="C145" s="175"/>
      <c r="D145" s="175"/>
      <c r="E145" s="175"/>
      <c r="F145" s="175"/>
      <c r="G145" s="176"/>
      <c r="H145" s="7" t="e">
        <f>H140+H141+H142+H143+H144</f>
        <v>#DIV/0!</v>
      </c>
      <c r="I145" s="50">
        <f>SUM(I140:I144)</f>
        <v>0</v>
      </c>
    </row>
    <row r="146" spans="1:19" ht="11.25" customHeight="1" x14ac:dyDescent="0.25">
      <c r="A146" s="69" t="s">
        <v>84</v>
      </c>
      <c r="B146" s="183" t="s">
        <v>83</v>
      </c>
      <c r="C146" s="183"/>
      <c r="D146" s="183"/>
      <c r="E146" s="183"/>
      <c r="F146" s="183"/>
      <c r="G146" s="183"/>
      <c r="H146" s="183"/>
      <c r="I146" s="183"/>
      <c r="K146"/>
      <c r="L146"/>
      <c r="M146"/>
      <c r="N146"/>
      <c r="O146"/>
      <c r="P146"/>
      <c r="Q146"/>
      <c r="R146"/>
      <c r="S146"/>
    </row>
    <row r="147" spans="1:19" ht="27" customHeight="1" x14ac:dyDescent="0.25">
      <c r="A147" s="69" t="s">
        <v>153</v>
      </c>
      <c r="B147" s="207" t="s">
        <v>85</v>
      </c>
      <c r="C147" s="207"/>
      <c r="D147" s="207"/>
      <c r="E147" s="207"/>
      <c r="F147" s="207"/>
      <c r="G147" s="207"/>
      <c r="H147" s="207"/>
      <c r="I147" s="207"/>
      <c r="K147"/>
      <c r="L147"/>
      <c r="M147"/>
      <c r="N147"/>
      <c r="O147"/>
      <c r="P147"/>
      <c r="Q147"/>
      <c r="R147"/>
      <c r="S147"/>
    </row>
    <row r="148" spans="1:19" ht="13.5" customHeight="1" x14ac:dyDescent="0.25">
      <c r="A148" s="208" t="s">
        <v>86</v>
      </c>
      <c r="B148" s="208"/>
      <c r="C148" s="208"/>
      <c r="D148" s="208"/>
      <c r="E148" s="208"/>
      <c r="F148" s="208"/>
      <c r="G148" s="208"/>
      <c r="H148" s="208"/>
      <c r="I148" s="208"/>
    </row>
    <row r="149" spans="1:19" ht="13.5" customHeight="1" x14ac:dyDescent="0.25">
      <c r="A149" s="209" t="s">
        <v>87</v>
      </c>
      <c r="B149" s="209"/>
      <c r="C149" s="85" t="s">
        <v>88</v>
      </c>
      <c r="D149" s="210" t="s">
        <v>125</v>
      </c>
      <c r="E149" s="174"/>
      <c r="F149" s="85" t="s">
        <v>89</v>
      </c>
      <c r="G149" s="86" t="s">
        <v>90</v>
      </c>
      <c r="H149" s="211" t="s">
        <v>162</v>
      </c>
      <c r="I149" s="211"/>
    </row>
    <row r="150" spans="1:19" ht="13.5" customHeight="1" x14ac:dyDescent="0.25">
      <c r="A150" s="200">
        <f>I106</f>
        <v>0</v>
      </c>
      <c r="B150" s="201"/>
      <c r="C150" s="66">
        <f>I136</f>
        <v>0</v>
      </c>
      <c r="D150" s="202">
        <f>A150+C150</f>
        <v>0</v>
      </c>
      <c r="E150" s="203"/>
      <c r="F150" s="64" t="s">
        <v>80</v>
      </c>
      <c r="G150" s="87">
        <v>1.6500000000000001E-2</v>
      </c>
      <c r="H150" s="204">
        <v>6.4999999999999997E-3</v>
      </c>
      <c r="I150" s="204"/>
      <c r="J150" s="6"/>
    </row>
    <row r="151" spans="1:19" ht="13.5" customHeight="1" x14ac:dyDescent="0.25">
      <c r="A151" s="252" t="s">
        <v>91</v>
      </c>
      <c r="B151" s="252"/>
      <c r="C151" s="88">
        <v>1</v>
      </c>
      <c r="D151" s="89">
        <f>G154/1</f>
        <v>9.2499999999999999E-2</v>
      </c>
      <c r="E151" s="37">
        <f>C151-D151</f>
        <v>0.90749999999999997</v>
      </c>
      <c r="F151" s="64" t="s">
        <v>81</v>
      </c>
      <c r="G151" s="87">
        <v>7.5999999999999998E-2</v>
      </c>
      <c r="H151" s="204">
        <v>0.03</v>
      </c>
      <c r="I151" s="204"/>
    </row>
    <row r="152" spans="1:19" ht="21" customHeight="1" x14ac:dyDescent="0.25">
      <c r="A152" s="206" t="s">
        <v>92</v>
      </c>
      <c r="B152" s="206"/>
      <c r="C152" s="64">
        <v>1</v>
      </c>
      <c r="D152" s="90">
        <f>H154</f>
        <v>3.6499999999999998E-2</v>
      </c>
      <c r="E152" s="38">
        <f>C152-D152</f>
        <v>0.96350000000000002</v>
      </c>
      <c r="F152" s="64" t="s">
        <v>146</v>
      </c>
      <c r="G152" s="87">
        <f>I11</f>
        <v>0</v>
      </c>
      <c r="H152" s="204">
        <f>I11</f>
        <v>0</v>
      </c>
      <c r="I152" s="204"/>
    </row>
    <row r="153" spans="1:19" ht="13.5" customHeight="1" x14ac:dyDescent="0.25">
      <c r="A153" s="206" t="s">
        <v>210</v>
      </c>
      <c r="B153" s="206"/>
      <c r="C153" s="64">
        <v>1</v>
      </c>
      <c r="D153" s="91">
        <v>0.09</v>
      </c>
      <c r="E153" s="31">
        <f>C153-D153</f>
        <v>0.91</v>
      </c>
      <c r="F153" s="64" t="s">
        <v>93</v>
      </c>
      <c r="G153" s="87">
        <v>0</v>
      </c>
      <c r="H153" s="204">
        <v>0</v>
      </c>
      <c r="I153" s="204"/>
    </row>
    <row r="154" spans="1:19" ht="26.25" customHeight="1" thickBot="1" x14ac:dyDescent="0.3">
      <c r="A154" s="92" t="s">
        <v>94</v>
      </c>
      <c r="B154" s="213" t="s">
        <v>95</v>
      </c>
      <c r="C154" s="213"/>
      <c r="D154" s="213"/>
      <c r="E154" s="213"/>
      <c r="F154" s="85" t="s">
        <v>96</v>
      </c>
      <c r="G154" s="93">
        <f>SUM(G150:G153)</f>
        <v>9.2499999999999999E-2</v>
      </c>
      <c r="H154" s="214">
        <f>SUM(H150:I153)</f>
        <v>3.6499999999999998E-2</v>
      </c>
      <c r="I154" s="214"/>
    </row>
    <row r="155" spans="1:19" ht="105.75" customHeight="1" thickBot="1" x14ac:dyDescent="0.3">
      <c r="A155" s="253" t="s">
        <v>161</v>
      </c>
      <c r="B155" s="254"/>
      <c r="C155" s="254"/>
      <c r="D155" s="254"/>
      <c r="E155" s="254"/>
      <c r="F155" s="254"/>
      <c r="G155" s="254"/>
      <c r="H155" s="254"/>
      <c r="I155" s="255"/>
    </row>
    <row r="156" spans="1:19" ht="5.0999999999999996" customHeight="1" x14ac:dyDescent="0.25">
      <c r="A156" s="94"/>
      <c r="B156" s="217"/>
      <c r="C156" s="217"/>
      <c r="D156" s="217"/>
      <c r="E156" s="217"/>
      <c r="F156" s="217"/>
      <c r="G156" s="217"/>
      <c r="H156" s="217"/>
      <c r="I156" s="217"/>
    </row>
    <row r="157" spans="1:19" x14ac:dyDescent="0.25">
      <c r="A157" s="193" t="s">
        <v>97</v>
      </c>
      <c r="B157" s="193"/>
      <c r="C157" s="193"/>
      <c r="D157" s="193"/>
      <c r="E157" s="193"/>
      <c r="F157" s="193"/>
      <c r="G157" s="193"/>
      <c r="H157" s="21" t="e">
        <f>H145</f>
        <v>#DIV/0!</v>
      </c>
      <c r="I157" s="22">
        <f>I145</f>
        <v>0</v>
      </c>
    </row>
    <row r="158" spans="1:19" ht="5.0999999999999996" customHeight="1" x14ac:dyDescent="0.25"/>
    <row r="159" spans="1:19" x14ac:dyDescent="0.25">
      <c r="A159" s="212" t="s">
        <v>98</v>
      </c>
      <c r="B159" s="212"/>
      <c r="C159" s="212"/>
      <c r="D159" s="212"/>
      <c r="E159" s="212"/>
      <c r="F159" s="212"/>
      <c r="G159" s="212"/>
      <c r="H159" s="212"/>
      <c r="I159" s="212"/>
    </row>
    <row r="160" spans="1:19" x14ac:dyDescent="0.25">
      <c r="A160" s="167" t="s">
        <v>7</v>
      </c>
      <c r="B160" s="167"/>
      <c r="C160" s="167"/>
      <c r="D160" s="167"/>
      <c r="E160" s="167"/>
      <c r="F160" s="167"/>
      <c r="G160" s="167"/>
      <c r="H160" s="167"/>
      <c r="I160" s="167"/>
    </row>
    <row r="161" spans="1:11" ht="15" customHeight="1" x14ac:dyDescent="0.25">
      <c r="A161" s="64">
        <v>1</v>
      </c>
      <c r="B161" s="137" t="s">
        <v>99</v>
      </c>
      <c r="C161" s="138"/>
      <c r="D161" s="138"/>
      <c r="E161" s="138"/>
      <c r="F161" s="138"/>
      <c r="G161" s="139"/>
      <c r="H161" s="65" t="e">
        <f>I161/$G$178</f>
        <v>#DIV/0!</v>
      </c>
      <c r="I161" s="50">
        <f>I48</f>
        <v>0</v>
      </c>
    </row>
    <row r="162" spans="1:11" ht="15" customHeight="1" x14ac:dyDescent="0.25">
      <c r="A162" s="64">
        <v>2</v>
      </c>
      <c r="B162" s="137" t="s">
        <v>100</v>
      </c>
      <c r="C162" s="138"/>
      <c r="D162" s="138"/>
      <c r="E162" s="138"/>
      <c r="F162" s="138"/>
      <c r="G162" s="139"/>
      <c r="H162" s="65" t="e">
        <f t="shared" ref="H162:H163" si="7">I162/$G$178</f>
        <v>#DIV/0!</v>
      </c>
      <c r="I162" s="50">
        <f>I59+I71+I78+I82</f>
        <v>0</v>
      </c>
    </row>
    <row r="163" spans="1:11" ht="15" customHeight="1" x14ac:dyDescent="0.25">
      <c r="A163" s="64">
        <v>3</v>
      </c>
      <c r="B163" s="180" t="s">
        <v>101</v>
      </c>
      <c r="C163" s="180"/>
      <c r="D163" s="180"/>
      <c r="E163" s="180"/>
      <c r="F163" s="180"/>
      <c r="G163" s="180"/>
      <c r="H163" s="65" t="e">
        <f t="shared" si="7"/>
        <v>#DIV/0!</v>
      </c>
      <c r="I163" s="50">
        <f>I92</f>
        <v>0</v>
      </c>
    </row>
    <row r="164" spans="1:11" s="9" customFormat="1" ht="15" customHeight="1" x14ac:dyDescent="0.25">
      <c r="A164" s="221" t="s">
        <v>102</v>
      </c>
      <c r="B164" s="222"/>
      <c r="C164" s="222"/>
      <c r="D164" s="222"/>
      <c r="E164" s="222"/>
      <c r="F164" s="222"/>
      <c r="G164" s="223"/>
      <c r="H164" s="21" t="e">
        <f>H161+H162+H163</f>
        <v>#DIV/0!</v>
      </c>
      <c r="I164" s="22">
        <f>SUM(I161:I163)</f>
        <v>0</v>
      </c>
      <c r="J164" s="32"/>
    </row>
    <row r="165" spans="1:11" ht="5.0999999999999996" customHeight="1" x14ac:dyDescent="0.25"/>
    <row r="166" spans="1:11" x14ac:dyDescent="0.25">
      <c r="A166" s="167" t="s">
        <v>56</v>
      </c>
      <c r="B166" s="167"/>
      <c r="C166" s="167"/>
      <c r="D166" s="167"/>
      <c r="E166" s="167"/>
      <c r="F166" s="167"/>
      <c r="G166" s="167"/>
      <c r="H166" s="167"/>
      <c r="I166" s="167"/>
    </row>
    <row r="167" spans="1:11" ht="15" customHeight="1" x14ac:dyDescent="0.25">
      <c r="A167" s="64">
        <v>1</v>
      </c>
      <c r="B167" s="137" t="s">
        <v>103</v>
      </c>
      <c r="C167" s="138"/>
      <c r="D167" s="138"/>
      <c r="E167" s="138"/>
      <c r="F167" s="138"/>
      <c r="G167" s="139"/>
      <c r="H167" s="65" t="e">
        <f>I167/$G$178</f>
        <v>#DIV/0!</v>
      </c>
      <c r="I167" s="66">
        <f>I116</f>
        <v>0</v>
      </c>
    </row>
    <row r="168" spans="1:11" ht="15" customHeight="1" x14ac:dyDescent="0.25">
      <c r="A168" s="64">
        <v>2</v>
      </c>
      <c r="B168" s="137" t="s">
        <v>104</v>
      </c>
      <c r="C168" s="138"/>
      <c r="D168" s="138"/>
      <c r="E168" s="138"/>
      <c r="F168" s="138"/>
      <c r="G168" s="139"/>
      <c r="H168" s="65" t="e">
        <f t="shared" ref="H168:H169" si="8">I168/$G$178</f>
        <v>#DIV/0!</v>
      </c>
      <c r="I168" s="66">
        <f>I126</f>
        <v>0</v>
      </c>
    </row>
    <row r="169" spans="1:11" ht="15" customHeight="1" x14ac:dyDescent="0.25">
      <c r="A169" s="64">
        <v>3</v>
      </c>
      <c r="B169" s="137" t="s">
        <v>105</v>
      </c>
      <c r="C169" s="138"/>
      <c r="D169" s="138"/>
      <c r="E169" s="138"/>
      <c r="F169" s="138"/>
      <c r="G169" s="139"/>
      <c r="H169" s="65" t="e">
        <f t="shared" si="8"/>
        <v>#DIV/0!</v>
      </c>
      <c r="I169" s="66">
        <f>I130</f>
        <v>0</v>
      </c>
    </row>
    <row r="170" spans="1:11" ht="15" customHeight="1" x14ac:dyDescent="0.25">
      <c r="A170" s="221" t="s">
        <v>106</v>
      </c>
      <c r="B170" s="222"/>
      <c r="C170" s="222"/>
      <c r="D170" s="222"/>
      <c r="E170" s="222"/>
      <c r="F170" s="222"/>
      <c r="G170" s="223"/>
      <c r="H170" s="21" t="e">
        <f>H167+H168+H169</f>
        <v>#DIV/0!</v>
      </c>
      <c r="I170" s="22">
        <f>I167+I168+I169</f>
        <v>0</v>
      </c>
    </row>
    <row r="171" spans="1:11" ht="5.0999999999999996" customHeight="1" x14ac:dyDescent="0.25"/>
    <row r="172" spans="1:11" x14ac:dyDescent="0.25">
      <c r="A172" s="167" t="s">
        <v>79</v>
      </c>
      <c r="B172" s="167"/>
      <c r="C172" s="167"/>
      <c r="D172" s="167"/>
      <c r="E172" s="167"/>
      <c r="F172" s="167"/>
      <c r="G172" s="167"/>
      <c r="H172" s="167"/>
      <c r="I172" s="167"/>
    </row>
    <row r="173" spans="1:11" ht="15" customHeight="1" x14ac:dyDescent="0.25">
      <c r="A173" s="64">
        <v>1</v>
      </c>
      <c r="B173" s="137" t="s">
        <v>107</v>
      </c>
      <c r="C173" s="138"/>
      <c r="D173" s="138"/>
      <c r="E173" s="138"/>
      <c r="F173" s="138"/>
      <c r="G173" s="139"/>
      <c r="H173" s="65" t="e">
        <f>I173/$G$178</f>
        <v>#DIV/0!</v>
      </c>
      <c r="I173" s="66">
        <f>I145</f>
        <v>0</v>
      </c>
    </row>
    <row r="174" spans="1:11" ht="15" customHeight="1" x14ac:dyDescent="0.25">
      <c r="A174" s="221" t="s">
        <v>108</v>
      </c>
      <c r="B174" s="222"/>
      <c r="C174" s="222"/>
      <c r="D174" s="222"/>
      <c r="E174" s="222"/>
      <c r="F174" s="222"/>
      <c r="G174" s="223"/>
      <c r="H174" s="21" t="e">
        <f>H173</f>
        <v>#DIV/0!</v>
      </c>
      <c r="I174" s="22">
        <f>I145</f>
        <v>0</v>
      </c>
      <c r="K174" s="33"/>
    </row>
    <row r="175" spans="1:11" ht="5.0999999999999996" customHeight="1" x14ac:dyDescent="0.25"/>
    <row r="176" spans="1:11" x14ac:dyDescent="0.25">
      <c r="A176" s="224" t="s">
        <v>98</v>
      </c>
      <c r="B176" s="224"/>
      <c r="C176" s="224"/>
      <c r="D176" s="224"/>
      <c r="E176" s="224"/>
      <c r="F176" s="224"/>
      <c r="G176" s="224"/>
      <c r="H176" s="224"/>
      <c r="I176" s="224"/>
    </row>
    <row r="177" spans="1:10" ht="48" x14ac:dyDescent="0.25">
      <c r="A177" s="225" t="s">
        <v>109</v>
      </c>
      <c r="B177" s="225"/>
      <c r="C177" s="225"/>
      <c r="D177" s="225"/>
      <c r="E177" s="225"/>
      <c r="F177" s="225"/>
      <c r="G177" s="95" t="s">
        <v>110</v>
      </c>
      <c r="H177" s="95" t="s">
        <v>111</v>
      </c>
      <c r="I177" s="95" t="s">
        <v>112</v>
      </c>
    </row>
    <row r="178" spans="1:10" ht="11.25" customHeight="1" x14ac:dyDescent="0.25">
      <c r="A178" s="226" t="str">
        <f>D5</f>
        <v>VIGILANTE ARMADO LÍDER (NOTURNO)</v>
      </c>
      <c r="B178" s="227"/>
      <c r="C178" s="227"/>
      <c r="D178" s="227"/>
      <c r="E178" s="227"/>
      <c r="F178" s="228"/>
      <c r="G178" s="96">
        <f>I164+I170+I174</f>
        <v>0</v>
      </c>
      <c r="H178" s="95">
        <f>IF(D6="12x36",2,1)</f>
        <v>2</v>
      </c>
      <c r="I178" s="96">
        <f>G178*H178</f>
        <v>0</v>
      </c>
    </row>
    <row r="179" spans="1:10" s="9" customFormat="1" x14ac:dyDescent="0.25">
      <c r="A179" s="218" t="s">
        <v>113</v>
      </c>
      <c r="B179" s="219"/>
      <c r="C179" s="219"/>
      <c r="D179" s="219"/>
      <c r="E179" s="219"/>
      <c r="F179" s="219"/>
      <c r="G179" s="219"/>
      <c r="H179" s="220"/>
      <c r="I179" s="34">
        <f>I178</f>
        <v>0</v>
      </c>
      <c r="J179" s="32"/>
    </row>
  </sheetData>
  <mergeCells count="180">
    <mergeCell ref="A179:H179"/>
    <mergeCell ref="A172:I172"/>
    <mergeCell ref="B173:G173"/>
    <mergeCell ref="A174:G174"/>
    <mergeCell ref="A176:I176"/>
    <mergeCell ref="A177:F177"/>
    <mergeCell ref="A178:F178"/>
    <mergeCell ref="A164:G164"/>
    <mergeCell ref="A166:I166"/>
    <mergeCell ref="B167:G167"/>
    <mergeCell ref="B168:G168"/>
    <mergeCell ref="B169:G169"/>
    <mergeCell ref="A170:G170"/>
    <mergeCell ref="A157:G157"/>
    <mergeCell ref="A159:I159"/>
    <mergeCell ref="A160:I160"/>
    <mergeCell ref="B161:G161"/>
    <mergeCell ref="B162:G162"/>
    <mergeCell ref="B163:G163"/>
    <mergeCell ref="A153:B153"/>
    <mergeCell ref="H153:I153"/>
    <mergeCell ref="B154:E154"/>
    <mergeCell ref="H154:I154"/>
    <mergeCell ref="A155:I155"/>
    <mergeCell ref="B156:I156"/>
    <mergeCell ref="A150:B150"/>
    <mergeCell ref="D150:E150"/>
    <mergeCell ref="H150:I150"/>
    <mergeCell ref="A151:B151"/>
    <mergeCell ref="H151:I151"/>
    <mergeCell ref="A152:B152"/>
    <mergeCell ref="H152:I152"/>
    <mergeCell ref="A145:G145"/>
    <mergeCell ref="B146:I146"/>
    <mergeCell ref="B147:I147"/>
    <mergeCell ref="A148:I148"/>
    <mergeCell ref="A149:B149"/>
    <mergeCell ref="D149:E149"/>
    <mergeCell ref="H149:I149"/>
    <mergeCell ref="B139:G139"/>
    <mergeCell ref="B140:G140"/>
    <mergeCell ref="B141:G141"/>
    <mergeCell ref="B142:G142"/>
    <mergeCell ref="B143:G143"/>
    <mergeCell ref="B144:G144"/>
    <mergeCell ref="A130:G130"/>
    <mergeCell ref="A132:E132"/>
    <mergeCell ref="A133:B133"/>
    <mergeCell ref="A134:B134"/>
    <mergeCell ref="A136:G136"/>
    <mergeCell ref="A138:I138"/>
    <mergeCell ref="B123:G123"/>
    <mergeCell ref="B124:G124"/>
    <mergeCell ref="B125:G125"/>
    <mergeCell ref="A126:G126"/>
    <mergeCell ref="B128:G128"/>
    <mergeCell ref="B129:G129"/>
    <mergeCell ref="A116:G116"/>
    <mergeCell ref="B117:I117"/>
    <mergeCell ref="A119:E119"/>
    <mergeCell ref="A120:B120"/>
    <mergeCell ref="A121:B121"/>
    <mergeCell ref="B122:I122"/>
    <mergeCell ref="B110:G110"/>
    <mergeCell ref="B111:G111"/>
    <mergeCell ref="B112:G112"/>
    <mergeCell ref="B113:G113"/>
    <mergeCell ref="B114:G114"/>
    <mergeCell ref="B115:G115"/>
    <mergeCell ref="A102:I102"/>
    <mergeCell ref="A103:B103"/>
    <mergeCell ref="A104:B104"/>
    <mergeCell ref="A106:G106"/>
    <mergeCell ref="A108:I108"/>
    <mergeCell ref="B109:G109"/>
    <mergeCell ref="A94:I94"/>
    <mergeCell ref="A95:B95"/>
    <mergeCell ref="A96:B96"/>
    <mergeCell ref="A98:I98"/>
    <mergeCell ref="A99:B99"/>
    <mergeCell ref="A100:B100"/>
    <mergeCell ref="B88:G88"/>
    <mergeCell ref="B89:G89"/>
    <mergeCell ref="B90:G90"/>
    <mergeCell ref="B91:G91"/>
    <mergeCell ref="A92:G92"/>
    <mergeCell ref="B93:G93"/>
    <mergeCell ref="B80:G80"/>
    <mergeCell ref="B81:G81"/>
    <mergeCell ref="A82:G82"/>
    <mergeCell ref="A84:G84"/>
    <mergeCell ref="B86:G86"/>
    <mergeCell ref="B87:G87"/>
    <mergeCell ref="B73:I73"/>
    <mergeCell ref="B74:G74"/>
    <mergeCell ref="B75:G75"/>
    <mergeCell ref="B76:G76"/>
    <mergeCell ref="B77:G77"/>
    <mergeCell ref="A78:G78"/>
    <mergeCell ref="B67:G67"/>
    <mergeCell ref="B68:G68"/>
    <mergeCell ref="B69:G69"/>
    <mergeCell ref="B70:G70"/>
    <mergeCell ref="A71:G71"/>
    <mergeCell ref="B72:I72"/>
    <mergeCell ref="A61:I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A59:G59"/>
    <mergeCell ref="A60:I60"/>
    <mergeCell ref="A48:G48"/>
    <mergeCell ref="B50:G50"/>
    <mergeCell ref="B51:G51"/>
    <mergeCell ref="B52:G52"/>
    <mergeCell ref="B53:G53"/>
    <mergeCell ref="B54:G54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G28:G29"/>
    <mergeCell ref="A30:F31"/>
    <mergeCell ref="G30:G31"/>
    <mergeCell ref="A33:I33"/>
    <mergeCell ref="B34:G34"/>
    <mergeCell ref="B35:G35"/>
    <mergeCell ref="A23:F23"/>
    <mergeCell ref="A24:F24"/>
    <mergeCell ref="A25:F25"/>
    <mergeCell ref="A26:F26"/>
    <mergeCell ref="A27:F27"/>
    <mergeCell ref="A28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E3:G3"/>
    <mergeCell ref="H3:I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73" max="8" man="1"/>
    <brk id="131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zoomScaleSheetLayoutView="130" workbookViewId="0">
      <selection activeCell="J7" sqref="J7"/>
    </sheetView>
  </sheetViews>
  <sheetFormatPr defaultColWidth="9.140625" defaultRowHeight="12" x14ac:dyDescent="0.25"/>
  <cols>
    <col min="1" max="1" width="3.42578125" style="51" customWidth="1"/>
    <col min="2" max="2" width="14.28515625" style="51" customWidth="1"/>
    <col min="3" max="3" width="14.4257812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3.85546875" style="51" customWidth="1"/>
    <col min="8" max="8" width="13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32"/>
      <c r="I3" s="232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8.75" customHeight="1" x14ac:dyDescent="0.25">
      <c r="A5" s="137" t="s">
        <v>140</v>
      </c>
      <c r="B5" s="138"/>
      <c r="C5" s="139"/>
      <c r="D5" s="140" t="s">
        <v>187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3.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3.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3.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3.5" customHeight="1" x14ac:dyDescent="0.25">
      <c r="A9" s="152" t="s">
        <v>119</v>
      </c>
      <c r="B9" s="152"/>
      <c r="C9" s="152"/>
      <c r="D9" s="152" t="s">
        <v>220</v>
      </c>
      <c r="E9" s="152"/>
      <c r="F9" s="152"/>
      <c r="G9" s="153" t="s">
        <v>142</v>
      </c>
      <c r="H9" s="153"/>
      <c r="I9" s="52">
        <v>0.3</v>
      </c>
    </row>
    <row r="10" spans="1:14" ht="39.75" customHeight="1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ht="15" customHeight="1" x14ac:dyDescent="0.25">
      <c r="A11" s="156" t="s">
        <v>146</v>
      </c>
      <c r="B11" s="157"/>
      <c r="C11" s="157"/>
      <c r="D11" s="157"/>
      <c r="E11" s="157"/>
      <c r="F11" s="157"/>
      <c r="G11" s="53"/>
      <c r="H11" s="53" t="s">
        <v>1</v>
      </c>
      <c r="I11" s="55"/>
    </row>
    <row r="12" spans="1:14" ht="24.75" customHeight="1" x14ac:dyDescent="0.25">
      <c r="A12" s="156" t="s">
        <v>155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ht="15" customHeight="1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9" ht="11.25" customHeight="1" x14ac:dyDescent="0.25">
      <c r="A17" s="166" t="s">
        <v>143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9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9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9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9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/>
    </row>
    <row r="22" spans="1:9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9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9" x14ac:dyDescent="0.25">
      <c r="A24" s="156" t="s">
        <v>222</v>
      </c>
      <c r="B24" s="157"/>
      <c r="C24" s="157"/>
      <c r="D24" s="157"/>
      <c r="E24" s="157"/>
      <c r="F24" s="158"/>
      <c r="G24" s="57"/>
      <c r="H24" s="57" t="s">
        <v>121</v>
      </c>
      <c r="I24" s="106" t="s">
        <v>126</v>
      </c>
    </row>
    <row r="25" spans="1:9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9" x14ac:dyDescent="0.25">
      <c r="A26" s="156" t="s">
        <v>128</v>
      </c>
      <c r="B26" s="157"/>
      <c r="C26" s="157"/>
      <c r="D26" s="157"/>
      <c r="E26" s="157"/>
      <c r="F26" s="158"/>
      <c r="G26" s="57"/>
      <c r="H26" s="107" t="s">
        <v>129</v>
      </c>
      <c r="I26" s="62">
        <v>15</v>
      </c>
    </row>
    <row r="27" spans="1:9" ht="35.25" customHeight="1" x14ac:dyDescent="0.25">
      <c r="A27" s="166" t="s">
        <v>228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9" ht="5.0999999999999996" customHeight="1" x14ac:dyDescent="0.25"/>
    <row r="29" spans="1:9" ht="17.25" customHeight="1" x14ac:dyDescent="0.25">
      <c r="A29" s="167" t="s">
        <v>7</v>
      </c>
      <c r="B29" s="167"/>
      <c r="C29" s="167"/>
      <c r="D29" s="167"/>
      <c r="E29" s="167"/>
      <c r="F29" s="167"/>
      <c r="G29" s="167"/>
      <c r="H29" s="167"/>
      <c r="I29" s="167"/>
    </row>
    <row r="30" spans="1:9" ht="48" x14ac:dyDescent="0.25">
      <c r="A30" s="63" t="s">
        <v>8</v>
      </c>
      <c r="B30" s="177" t="s">
        <v>9</v>
      </c>
      <c r="C30" s="178"/>
      <c r="D30" s="178"/>
      <c r="E30" s="178"/>
      <c r="F30" s="178"/>
      <c r="G30" s="179"/>
      <c r="H30" s="63" t="s">
        <v>10</v>
      </c>
      <c r="I30" s="63" t="s">
        <v>11</v>
      </c>
    </row>
    <row r="31" spans="1:9" ht="15" customHeight="1" x14ac:dyDescent="0.25">
      <c r="A31" s="64">
        <v>1</v>
      </c>
      <c r="B31" s="137" t="s">
        <v>12</v>
      </c>
      <c r="C31" s="138"/>
      <c r="D31" s="138"/>
      <c r="E31" s="138"/>
      <c r="F31" s="138"/>
      <c r="G31" s="139"/>
      <c r="H31" s="65" t="e">
        <f t="shared" ref="H31:H40" si="0">I31/$I$41</f>
        <v>#DIV/0!</v>
      </c>
      <c r="I31" s="66">
        <f>IF(D6="12x36",I10,I10/H10*I5)</f>
        <v>0</v>
      </c>
    </row>
    <row r="32" spans="1:9" ht="15" customHeight="1" x14ac:dyDescent="0.25">
      <c r="A32" s="64">
        <f>A31+1</f>
        <v>2</v>
      </c>
      <c r="B32" s="137" t="s">
        <v>164</v>
      </c>
      <c r="C32" s="138"/>
      <c r="D32" s="138"/>
      <c r="E32" s="138"/>
      <c r="F32" s="138"/>
      <c r="G32" s="139"/>
      <c r="H32" s="65" t="e">
        <f t="shared" si="0"/>
        <v>#DIV/0!</v>
      </c>
      <c r="I32" s="66">
        <f>IF(I9=30%,(I31+I38+I39)*I9,0)</f>
        <v>0</v>
      </c>
    </row>
    <row r="33" spans="1:10" ht="15" customHeight="1" x14ac:dyDescent="0.25">
      <c r="A33" s="64">
        <f t="shared" ref="A33:A40" si="1">A32+1</f>
        <v>3</v>
      </c>
      <c r="B33" s="180" t="s">
        <v>191</v>
      </c>
      <c r="C33" s="180"/>
      <c r="D33" s="180"/>
      <c r="E33" s="180"/>
      <c r="F33" s="180"/>
      <c r="G33" s="180"/>
      <c r="H33" s="65" t="e">
        <f t="shared" si="0"/>
        <v>#DIV/0!</v>
      </c>
      <c r="I33" s="66">
        <f>IF(I7=10%,I25*I7,0)</f>
        <v>0</v>
      </c>
    </row>
    <row r="34" spans="1:10" ht="15" customHeight="1" x14ac:dyDescent="0.25">
      <c r="A34" s="64">
        <f t="shared" si="1"/>
        <v>4</v>
      </c>
      <c r="B34" s="180" t="s">
        <v>192</v>
      </c>
      <c r="C34" s="180"/>
      <c r="D34" s="180"/>
      <c r="E34" s="180"/>
      <c r="F34" s="180"/>
      <c r="G34" s="180"/>
      <c r="H34" s="65" t="e">
        <f t="shared" si="0"/>
        <v>#DIV/0!</v>
      </c>
      <c r="I34" s="66">
        <f>IF(I7=20%,I25*I7,0)</f>
        <v>0</v>
      </c>
    </row>
    <row r="35" spans="1:10" ht="15" customHeight="1" x14ac:dyDescent="0.25">
      <c r="A35" s="64">
        <f t="shared" si="1"/>
        <v>5</v>
      </c>
      <c r="B35" s="180" t="s">
        <v>193</v>
      </c>
      <c r="C35" s="180"/>
      <c r="D35" s="180"/>
      <c r="E35" s="180"/>
      <c r="F35" s="180"/>
      <c r="G35" s="180"/>
      <c r="H35" s="65" t="e">
        <f t="shared" si="0"/>
        <v>#DIV/0!</v>
      </c>
      <c r="I35" s="66">
        <f>IF(I7=40%,I25*I7,0)</f>
        <v>0</v>
      </c>
    </row>
    <row r="36" spans="1:10" ht="15" customHeight="1" x14ac:dyDescent="0.25">
      <c r="A36" s="64">
        <f t="shared" si="1"/>
        <v>6</v>
      </c>
      <c r="B36" s="137" t="s">
        <v>194</v>
      </c>
      <c r="C36" s="138"/>
      <c r="D36" s="138"/>
      <c r="E36" s="138"/>
      <c r="F36" s="138"/>
      <c r="G36" s="139"/>
      <c r="H36" s="65" t="e">
        <f t="shared" si="0"/>
        <v>#DIV/0!</v>
      </c>
      <c r="I36" s="66">
        <f>IF(I24="Não aplicável",0,I31*I24)</f>
        <v>0</v>
      </c>
    </row>
    <row r="37" spans="1:10" ht="15" customHeight="1" x14ac:dyDescent="0.25">
      <c r="A37" s="64">
        <f t="shared" si="1"/>
        <v>7</v>
      </c>
      <c r="B37" s="137" t="s">
        <v>6</v>
      </c>
      <c r="C37" s="138"/>
      <c r="D37" s="138"/>
      <c r="E37" s="138"/>
      <c r="F37" s="138"/>
      <c r="G37" s="139"/>
      <c r="H37" s="65" t="e">
        <f t="shared" si="0"/>
        <v>#DIV/0!</v>
      </c>
      <c r="I37" s="66">
        <v>0</v>
      </c>
    </row>
    <row r="38" spans="1:10" ht="15" customHeight="1" x14ac:dyDescent="0.25">
      <c r="A38" s="64">
        <f t="shared" si="1"/>
        <v>8</v>
      </c>
      <c r="B38" s="137" t="s">
        <v>156</v>
      </c>
      <c r="C38" s="138"/>
      <c r="D38" s="138"/>
      <c r="E38" s="138"/>
      <c r="F38" s="138"/>
      <c r="G38" s="139"/>
      <c r="H38" s="65" t="e">
        <f t="shared" si="0"/>
        <v>#DIV/0!</v>
      </c>
      <c r="I38" s="66">
        <f>I12*I13</f>
        <v>0</v>
      </c>
    </row>
    <row r="39" spans="1:10" ht="15" customHeight="1" x14ac:dyDescent="0.25">
      <c r="A39" s="64">
        <f t="shared" si="1"/>
        <v>9</v>
      </c>
      <c r="B39" s="137" t="s">
        <v>157</v>
      </c>
      <c r="C39" s="138"/>
      <c r="D39" s="138"/>
      <c r="E39" s="138"/>
      <c r="F39" s="138"/>
      <c r="G39" s="139"/>
      <c r="H39" s="65" t="e">
        <f t="shared" si="0"/>
        <v>#DIV/0!</v>
      </c>
      <c r="I39" s="66">
        <f>I38*20%</f>
        <v>0</v>
      </c>
    </row>
    <row r="40" spans="1:10" ht="24" customHeight="1" x14ac:dyDescent="0.25">
      <c r="A40" s="64">
        <f t="shared" si="1"/>
        <v>10</v>
      </c>
      <c r="B40" s="25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0" s="257"/>
      <c r="D40" s="257"/>
      <c r="E40" s="257"/>
      <c r="F40" s="257"/>
      <c r="G40" s="258"/>
      <c r="H40" s="65" t="e">
        <f t="shared" si="0"/>
        <v>#DIV/0!</v>
      </c>
      <c r="I40" s="108">
        <v>0</v>
      </c>
    </row>
    <row r="41" spans="1:10" s="9" customFormat="1" ht="15" customHeight="1" x14ac:dyDescent="0.25">
      <c r="A41" s="174" t="s">
        <v>13</v>
      </c>
      <c r="B41" s="175"/>
      <c r="C41" s="175"/>
      <c r="D41" s="175"/>
      <c r="E41" s="175"/>
      <c r="F41" s="175"/>
      <c r="G41" s="176"/>
      <c r="H41" s="7" t="e">
        <f>SUM(H31:H40)</f>
        <v>#DIV/0!</v>
      </c>
      <c r="I41" s="50">
        <f>SUM(I31:I40)</f>
        <v>0</v>
      </c>
      <c r="J41" s="8"/>
    </row>
    <row r="42" spans="1:10" ht="5.0999999999999996" customHeight="1" x14ac:dyDescent="0.25"/>
    <row r="43" spans="1:10" ht="33.75" customHeight="1" x14ac:dyDescent="0.25">
      <c r="A43" s="63" t="s">
        <v>14</v>
      </c>
      <c r="B43" s="177" t="s">
        <v>15</v>
      </c>
      <c r="C43" s="178"/>
      <c r="D43" s="178"/>
      <c r="E43" s="178"/>
      <c r="F43" s="178"/>
      <c r="G43" s="179"/>
      <c r="H43" s="63" t="s">
        <v>10</v>
      </c>
      <c r="I43" s="63" t="s">
        <v>11</v>
      </c>
    </row>
    <row r="44" spans="1:10" ht="15" customHeight="1" x14ac:dyDescent="0.25">
      <c r="A44" s="64">
        <v>1</v>
      </c>
      <c r="B44" s="137" t="s">
        <v>195</v>
      </c>
      <c r="C44" s="138"/>
      <c r="D44" s="138"/>
      <c r="E44" s="138"/>
      <c r="F44" s="138"/>
      <c r="G44" s="139"/>
      <c r="H44" s="65">
        <v>0.2</v>
      </c>
      <c r="I44" s="66">
        <f>$I$41*H44</f>
        <v>0</v>
      </c>
    </row>
    <row r="45" spans="1:10" ht="15" customHeight="1" x14ac:dyDescent="0.25">
      <c r="A45" s="64">
        <v>2</v>
      </c>
      <c r="B45" s="137" t="s">
        <v>196</v>
      </c>
      <c r="C45" s="138"/>
      <c r="D45" s="138"/>
      <c r="E45" s="138"/>
      <c r="F45" s="138"/>
      <c r="G45" s="139"/>
      <c r="H45" s="65">
        <v>1.4999999999999999E-2</v>
      </c>
      <c r="I45" s="66">
        <f t="shared" ref="I45:I51" si="2">$I$41*H45</f>
        <v>0</v>
      </c>
    </row>
    <row r="46" spans="1:10" ht="15" customHeight="1" x14ac:dyDescent="0.25">
      <c r="A46" s="64">
        <v>3</v>
      </c>
      <c r="B46" s="137" t="s">
        <v>197</v>
      </c>
      <c r="C46" s="138"/>
      <c r="D46" s="138"/>
      <c r="E46" s="138"/>
      <c r="F46" s="138"/>
      <c r="G46" s="139"/>
      <c r="H46" s="65">
        <v>0.01</v>
      </c>
      <c r="I46" s="66">
        <f t="shared" si="2"/>
        <v>0</v>
      </c>
    </row>
    <row r="47" spans="1:10" ht="15" customHeight="1" x14ac:dyDescent="0.25">
      <c r="A47" s="64">
        <v>4</v>
      </c>
      <c r="B47" s="137" t="s">
        <v>198</v>
      </c>
      <c r="C47" s="138"/>
      <c r="D47" s="138"/>
      <c r="E47" s="138"/>
      <c r="F47" s="138"/>
      <c r="G47" s="139"/>
      <c r="H47" s="65">
        <v>2E-3</v>
      </c>
      <c r="I47" s="66">
        <f>$I$41*H47</f>
        <v>0</v>
      </c>
    </row>
    <row r="48" spans="1:10" ht="15" customHeight="1" x14ac:dyDescent="0.25">
      <c r="A48" s="64">
        <v>5</v>
      </c>
      <c r="B48" s="137" t="s">
        <v>199</v>
      </c>
      <c r="C48" s="138"/>
      <c r="D48" s="138"/>
      <c r="E48" s="138"/>
      <c r="F48" s="138"/>
      <c r="G48" s="139"/>
      <c r="H48" s="65">
        <v>2.5000000000000001E-2</v>
      </c>
      <c r="I48" s="66">
        <f t="shared" si="2"/>
        <v>0</v>
      </c>
    </row>
    <row r="49" spans="1:16" ht="15" customHeight="1" x14ac:dyDescent="0.25">
      <c r="A49" s="64">
        <v>6</v>
      </c>
      <c r="B49" s="137" t="s">
        <v>200</v>
      </c>
      <c r="C49" s="138"/>
      <c r="D49" s="138"/>
      <c r="E49" s="138"/>
      <c r="F49" s="138"/>
      <c r="G49" s="139"/>
      <c r="H49" s="65">
        <v>0.08</v>
      </c>
      <c r="I49" s="66">
        <f>$I$41*H49</f>
        <v>0</v>
      </c>
    </row>
    <row r="50" spans="1:16" ht="15" customHeight="1" x14ac:dyDescent="0.25">
      <c r="A50" s="64">
        <v>7</v>
      </c>
      <c r="B50" s="137" t="s">
        <v>201</v>
      </c>
      <c r="C50" s="138"/>
      <c r="D50" s="138"/>
      <c r="E50" s="138"/>
      <c r="F50" s="138"/>
      <c r="G50" s="139"/>
      <c r="H50" s="65">
        <v>0.03</v>
      </c>
      <c r="I50" s="66">
        <f t="shared" si="2"/>
        <v>0</v>
      </c>
    </row>
    <row r="51" spans="1:16" ht="15" customHeight="1" x14ac:dyDescent="0.25">
      <c r="A51" s="64">
        <v>8</v>
      </c>
      <c r="B51" s="137" t="s">
        <v>202</v>
      </c>
      <c r="C51" s="138"/>
      <c r="D51" s="138"/>
      <c r="E51" s="138"/>
      <c r="F51" s="138"/>
      <c r="G51" s="139"/>
      <c r="H51" s="65">
        <v>6.0000000000000001E-3</v>
      </c>
      <c r="I51" s="66">
        <f t="shared" si="2"/>
        <v>0</v>
      </c>
    </row>
    <row r="52" spans="1:16" s="9" customFormat="1" ht="15" customHeight="1" x14ac:dyDescent="0.25">
      <c r="A52" s="174" t="s">
        <v>16</v>
      </c>
      <c r="B52" s="175"/>
      <c r="C52" s="175"/>
      <c r="D52" s="175"/>
      <c r="E52" s="175"/>
      <c r="F52" s="175"/>
      <c r="G52" s="176"/>
      <c r="H52" s="7">
        <f>SUM(H44:H51)</f>
        <v>0.3680000000000001</v>
      </c>
      <c r="I52" s="50">
        <f>SUM(I44:I51)</f>
        <v>0</v>
      </c>
      <c r="J52" s="8"/>
    </row>
    <row r="53" spans="1:16" ht="15" customHeight="1" x14ac:dyDescent="0.25">
      <c r="A53" s="181" t="s">
        <v>17</v>
      </c>
      <c r="B53" s="181"/>
      <c r="C53" s="181"/>
      <c r="D53" s="181"/>
      <c r="E53" s="181"/>
      <c r="F53" s="181"/>
      <c r="G53" s="181"/>
      <c r="H53" s="181"/>
      <c r="I53" s="181"/>
    </row>
    <row r="54" spans="1:16" ht="52.5" customHeight="1" x14ac:dyDescent="0.25">
      <c r="A54" s="182" t="s">
        <v>18</v>
      </c>
      <c r="B54" s="182"/>
      <c r="C54" s="182"/>
      <c r="D54" s="182"/>
      <c r="E54" s="182"/>
      <c r="F54" s="182"/>
      <c r="G54" s="182"/>
      <c r="H54" s="182"/>
      <c r="I54" s="182"/>
      <c r="J54"/>
      <c r="K54"/>
      <c r="L54"/>
      <c r="M54"/>
      <c r="N54"/>
      <c r="O54"/>
      <c r="P54"/>
    </row>
    <row r="55" spans="1:16" ht="33.75" customHeight="1" x14ac:dyDescent="0.25">
      <c r="A55" s="63" t="s">
        <v>19</v>
      </c>
      <c r="B55" s="177" t="s">
        <v>20</v>
      </c>
      <c r="C55" s="178"/>
      <c r="D55" s="178"/>
      <c r="E55" s="178"/>
      <c r="F55" s="178"/>
      <c r="G55" s="179"/>
      <c r="H55" s="63" t="s">
        <v>10</v>
      </c>
      <c r="I55" s="63" t="s">
        <v>11</v>
      </c>
    </row>
    <row r="56" spans="1:16" ht="15" customHeight="1" x14ac:dyDescent="0.25">
      <c r="A56" s="64">
        <v>1</v>
      </c>
      <c r="B56" s="137" t="s">
        <v>21</v>
      </c>
      <c r="C56" s="138"/>
      <c r="D56" s="138"/>
      <c r="E56" s="138"/>
      <c r="F56" s="138"/>
      <c r="G56" s="139"/>
      <c r="H56" s="104">
        <v>0.119314</v>
      </c>
      <c r="I56" s="66">
        <f>$I$41*H56</f>
        <v>0</v>
      </c>
    </row>
    <row r="57" spans="1:16" ht="15" customHeight="1" x14ac:dyDescent="0.25">
      <c r="A57" s="64">
        <v>2</v>
      </c>
      <c r="B57" s="137" t="s">
        <v>203</v>
      </c>
      <c r="C57" s="138"/>
      <c r="D57" s="138"/>
      <c r="E57" s="138"/>
      <c r="F57" s="138"/>
      <c r="G57" s="139"/>
      <c r="H57" s="104">
        <v>2.0479000000000001E-2</v>
      </c>
      <c r="I57" s="66">
        <f t="shared" ref="I57:I62" si="3">$I$41*H57</f>
        <v>0</v>
      </c>
    </row>
    <row r="58" spans="1:16" ht="15" customHeight="1" x14ac:dyDescent="0.25">
      <c r="A58" s="64">
        <v>3</v>
      </c>
      <c r="B58" s="137" t="s">
        <v>204</v>
      </c>
      <c r="C58" s="138"/>
      <c r="D58" s="138"/>
      <c r="E58" s="138"/>
      <c r="F58" s="138"/>
      <c r="G58" s="139"/>
      <c r="H58" s="65">
        <v>1.2123E-2</v>
      </c>
      <c r="I58" s="66">
        <f t="shared" si="3"/>
        <v>0</v>
      </c>
    </row>
    <row r="59" spans="1:16" ht="15" customHeight="1" x14ac:dyDescent="0.25">
      <c r="A59" s="64">
        <v>4</v>
      </c>
      <c r="B59" s="137" t="s">
        <v>22</v>
      </c>
      <c r="C59" s="138"/>
      <c r="D59" s="138"/>
      <c r="E59" s="138"/>
      <c r="F59" s="138"/>
      <c r="G59" s="139"/>
      <c r="H59" s="65">
        <v>1.1436E-2</v>
      </c>
      <c r="I59" s="66">
        <f>$I$41*H59</f>
        <v>0</v>
      </c>
    </row>
    <row r="60" spans="1:16" ht="15" customHeight="1" x14ac:dyDescent="0.25">
      <c r="A60" s="64">
        <v>5</v>
      </c>
      <c r="B60" s="137" t="s">
        <v>23</v>
      </c>
      <c r="C60" s="138"/>
      <c r="D60" s="138"/>
      <c r="E60" s="138"/>
      <c r="F60" s="138"/>
      <c r="G60" s="139"/>
      <c r="H60" s="65">
        <v>1.74E-4</v>
      </c>
      <c r="I60" s="66">
        <f t="shared" si="3"/>
        <v>0</v>
      </c>
    </row>
    <row r="61" spans="1:16" ht="15" customHeight="1" x14ac:dyDescent="0.25">
      <c r="A61" s="64">
        <v>6</v>
      </c>
      <c r="B61" s="137" t="s">
        <v>24</v>
      </c>
      <c r="C61" s="138"/>
      <c r="D61" s="138"/>
      <c r="E61" s="138"/>
      <c r="F61" s="138"/>
      <c r="G61" s="139"/>
      <c r="H61" s="65">
        <v>4.4200000000000001E-4</v>
      </c>
      <c r="I61" s="66">
        <f t="shared" si="3"/>
        <v>0</v>
      </c>
    </row>
    <row r="62" spans="1:16" ht="15" customHeight="1" x14ac:dyDescent="0.25">
      <c r="A62" s="64">
        <v>7</v>
      </c>
      <c r="B62" s="137" t="s">
        <v>25</v>
      </c>
      <c r="C62" s="138"/>
      <c r="D62" s="138"/>
      <c r="E62" s="138"/>
      <c r="F62" s="138"/>
      <c r="G62" s="139"/>
      <c r="H62" s="65">
        <v>1.85E-4</v>
      </c>
      <c r="I62" s="66">
        <f t="shared" si="3"/>
        <v>0</v>
      </c>
    </row>
    <row r="63" spans="1:16" ht="15" customHeight="1" x14ac:dyDescent="0.25">
      <c r="A63" s="64">
        <v>8</v>
      </c>
      <c r="B63" s="137" t="s">
        <v>26</v>
      </c>
      <c r="C63" s="138"/>
      <c r="D63" s="138"/>
      <c r="E63" s="138"/>
      <c r="F63" s="138"/>
      <c r="G63" s="139"/>
      <c r="H63" s="65">
        <v>9.0789999999999996E-2</v>
      </c>
      <c r="I63" s="66">
        <f>$I$41*H63</f>
        <v>0</v>
      </c>
    </row>
    <row r="64" spans="1:16" s="9" customFormat="1" ht="15" customHeight="1" x14ac:dyDescent="0.25">
      <c r="A64" s="174" t="s">
        <v>27</v>
      </c>
      <c r="B64" s="175"/>
      <c r="C64" s="175"/>
      <c r="D64" s="175"/>
      <c r="E64" s="175"/>
      <c r="F64" s="175"/>
      <c r="G64" s="176"/>
      <c r="H64" s="7">
        <f>SUM(H56:H63)</f>
        <v>0.25494299999999998</v>
      </c>
      <c r="I64" s="50">
        <f>SUM(I56:I63)</f>
        <v>0</v>
      </c>
      <c r="J64" s="8"/>
    </row>
    <row r="65" spans="1:11" ht="11.25" customHeight="1" x14ac:dyDescent="0.25">
      <c r="A65" s="69" t="s">
        <v>28</v>
      </c>
      <c r="B65" s="183" t="s">
        <v>29</v>
      </c>
      <c r="C65" s="183"/>
      <c r="D65" s="183"/>
      <c r="E65" s="183"/>
      <c r="F65" s="183"/>
      <c r="G65" s="183"/>
      <c r="H65" s="183"/>
      <c r="I65" s="183"/>
    </row>
    <row r="66" spans="1:11" ht="15" customHeight="1" x14ac:dyDescent="0.25">
      <c r="A66" s="69" t="s">
        <v>30</v>
      </c>
      <c r="B66" s="184" t="s">
        <v>31</v>
      </c>
      <c r="C66" s="184"/>
      <c r="D66" s="184"/>
      <c r="E66" s="184"/>
      <c r="F66" s="184"/>
      <c r="G66" s="184"/>
      <c r="H66" s="184"/>
      <c r="I66" s="184"/>
    </row>
    <row r="67" spans="1:11" ht="33.75" customHeight="1" x14ac:dyDescent="0.25">
      <c r="A67" s="63" t="s">
        <v>32</v>
      </c>
      <c r="B67" s="177" t="s">
        <v>33</v>
      </c>
      <c r="C67" s="178"/>
      <c r="D67" s="178"/>
      <c r="E67" s="178"/>
      <c r="F67" s="178"/>
      <c r="G67" s="179"/>
      <c r="H67" s="63" t="s">
        <v>10</v>
      </c>
      <c r="I67" s="63" t="s">
        <v>11</v>
      </c>
    </row>
    <row r="68" spans="1:11" ht="15" customHeight="1" x14ac:dyDescent="0.25">
      <c r="A68" s="64">
        <v>1</v>
      </c>
      <c r="B68" s="137" t="s">
        <v>34</v>
      </c>
      <c r="C68" s="138"/>
      <c r="D68" s="138"/>
      <c r="E68" s="138"/>
      <c r="F68" s="138"/>
      <c r="G68" s="139"/>
      <c r="H68" s="65">
        <v>2.3626999999999999E-2</v>
      </c>
      <c r="I68" s="66">
        <f>$I$41*H68</f>
        <v>0</v>
      </c>
    </row>
    <row r="69" spans="1:11" ht="15" customHeight="1" x14ac:dyDescent="0.25">
      <c r="A69" s="64">
        <v>2</v>
      </c>
      <c r="B69" s="137" t="s">
        <v>35</v>
      </c>
      <c r="C69" s="138"/>
      <c r="D69" s="138"/>
      <c r="E69" s="138"/>
      <c r="F69" s="138"/>
      <c r="G69" s="139"/>
      <c r="H69" s="65">
        <v>1.717E-3</v>
      </c>
      <c r="I69" s="66">
        <f t="shared" ref="I69:I70" si="4">$I$41*H69</f>
        <v>0</v>
      </c>
    </row>
    <row r="70" spans="1:11" ht="15" customHeight="1" x14ac:dyDescent="0.25">
      <c r="A70" s="64">
        <v>3</v>
      </c>
      <c r="B70" s="137" t="s">
        <v>36</v>
      </c>
      <c r="C70" s="138"/>
      <c r="D70" s="138"/>
      <c r="E70" s="138"/>
      <c r="F70" s="138"/>
      <c r="G70" s="139"/>
      <c r="H70" s="65">
        <v>9.4509999999999993E-3</v>
      </c>
      <c r="I70" s="66">
        <f t="shared" si="4"/>
        <v>0</v>
      </c>
    </row>
    <row r="71" spans="1:11" s="9" customFormat="1" ht="15" customHeight="1" x14ac:dyDescent="0.25">
      <c r="A71" s="174" t="s">
        <v>37</v>
      </c>
      <c r="B71" s="175"/>
      <c r="C71" s="175"/>
      <c r="D71" s="175"/>
      <c r="E71" s="175"/>
      <c r="F71" s="175"/>
      <c r="G71" s="176"/>
      <c r="H71" s="7">
        <f>SUM(H68:H70)</f>
        <v>3.4795E-2</v>
      </c>
      <c r="I71" s="50">
        <f>SUM(I68:I70)</f>
        <v>0</v>
      </c>
      <c r="J71" s="8"/>
    </row>
    <row r="72" spans="1:11" ht="5.0999999999999996" customHeight="1" x14ac:dyDescent="0.25"/>
    <row r="73" spans="1:11" ht="48" x14ac:dyDescent="0.25">
      <c r="A73" s="63" t="s">
        <v>38</v>
      </c>
      <c r="B73" s="177" t="s">
        <v>39</v>
      </c>
      <c r="C73" s="178"/>
      <c r="D73" s="178"/>
      <c r="E73" s="178"/>
      <c r="F73" s="178"/>
      <c r="G73" s="179"/>
      <c r="H73" s="63" t="s">
        <v>10</v>
      </c>
      <c r="I73" s="63" t="s">
        <v>11</v>
      </c>
    </row>
    <row r="74" spans="1:11" ht="15" customHeight="1" x14ac:dyDescent="0.25">
      <c r="A74" s="64">
        <v>1</v>
      </c>
      <c r="B74" s="137" t="s">
        <v>40</v>
      </c>
      <c r="C74" s="138"/>
      <c r="D74" s="138"/>
      <c r="E74" s="138"/>
      <c r="F74" s="138"/>
      <c r="G74" s="139"/>
      <c r="H74" s="65">
        <f>(H52*H64)</f>
        <v>9.3819024000000015E-2</v>
      </c>
      <c r="I74" s="66">
        <f>$I$41*H74</f>
        <v>0</v>
      </c>
    </row>
    <row r="75" spans="1:11" s="9" customFormat="1" ht="15" customHeight="1" x14ac:dyDescent="0.25">
      <c r="A75" s="174" t="s">
        <v>41</v>
      </c>
      <c r="B75" s="175"/>
      <c r="C75" s="175"/>
      <c r="D75" s="175"/>
      <c r="E75" s="175"/>
      <c r="F75" s="175"/>
      <c r="G75" s="176"/>
      <c r="H75" s="7">
        <f>SUM(H74:H74)</f>
        <v>9.3819024000000015E-2</v>
      </c>
      <c r="I75" s="50">
        <f>I74</f>
        <v>0</v>
      </c>
      <c r="J75" s="8"/>
      <c r="K75" s="10"/>
    </row>
    <row r="76" spans="1:11" ht="5.0999999999999996" customHeight="1" x14ac:dyDescent="0.25">
      <c r="J76" s="11"/>
    </row>
    <row r="77" spans="1:11" s="9" customFormat="1" x14ac:dyDescent="0.25">
      <c r="A77" s="185" t="s">
        <v>42</v>
      </c>
      <c r="B77" s="185"/>
      <c r="C77" s="185"/>
      <c r="D77" s="185"/>
      <c r="E77" s="185"/>
      <c r="F77" s="185"/>
      <c r="G77" s="185"/>
      <c r="H77" s="12">
        <f>H52+H64+H71+H75</f>
        <v>0.75155702400000002</v>
      </c>
      <c r="I77" s="13">
        <f>I52+I64+I71+I75</f>
        <v>0</v>
      </c>
      <c r="J77" s="8"/>
    </row>
    <row r="78" spans="1:11" ht="5.0999999999999996" customHeight="1" x14ac:dyDescent="0.25"/>
    <row r="79" spans="1:11" ht="48" x14ac:dyDescent="0.25">
      <c r="A79" s="63" t="s">
        <v>43</v>
      </c>
      <c r="B79" s="177" t="s">
        <v>137</v>
      </c>
      <c r="C79" s="178"/>
      <c r="D79" s="178"/>
      <c r="E79" s="178"/>
      <c r="F79" s="178"/>
      <c r="G79" s="179"/>
      <c r="H79" s="63" t="s">
        <v>10</v>
      </c>
      <c r="I79" s="63" t="s">
        <v>11</v>
      </c>
    </row>
    <row r="80" spans="1:11" ht="15" customHeight="1" x14ac:dyDescent="0.25">
      <c r="A80" s="64">
        <v>1</v>
      </c>
      <c r="B80" s="137" t="s">
        <v>143</v>
      </c>
      <c r="C80" s="138"/>
      <c r="D80" s="138"/>
      <c r="E80" s="138"/>
      <c r="F80" s="138"/>
      <c r="G80" s="139"/>
      <c r="H80" s="65" t="e">
        <f>I80/$I$41</f>
        <v>#DIV/0!</v>
      </c>
      <c r="I80" s="66">
        <f>I97</f>
        <v>0</v>
      </c>
    </row>
    <row r="81" spans="1:10" ht="15" customHeight="1" x14ac:dyDescent="0.25">
      <c r="A81" s="64">
        <v>2</v>
      </c>
      <c r="B81" s="137" t="s">
        <v>144</v>
      </c>
      <c r="C81" s="138"/>
      <c r="D81" s="138"/>
      <c r="E81" s="138"/>
      <c r="F81" s="138"/>
      <c r="G81" s="139"/>
      <c r="H81" s="65" t="e">
        <f>I81/$I$41</f>
        <v>#DIV/0!</v>
      </c>
      <c r="I81" s="66">
        <f>I93</f>
        <v>0</v>
      </c>
    </row>
    <row r="82" spans="1:10" ht="15" customHeight="1" x14ac:dyDescent="0.25">
      <c r="A82" s="64">
        <v>3</v>
      </c>
      <c r="B82" s="137" t="s">
        <v>217</v>
      </c>
      <c r="C82" s="138"/>
      <c r="D82" s="138"/>
      <c r="E82" s="138"/>
      <c r="F82" s="138"/>
      <c r="G82" s="139"/>
      <c r="H82" s="65" t="e">
        <f>I82/$I$41</f>
        <v>#DIV/0!</v>
      </c>
      <c r="I82" s="66">
        <f>I89</f>
        <v>0</v>
      </c>
    </row>
    <row r="83" spans="1:10" ht="15" customHeight="1" x14ac:dyDescent="0.25">
      <c r="A83" s="64">
        <v>4</v>
      </c>
      <c r="B83" s="137" t="s">
        <v>130</v>
      </c>
      <c r="C83" s="138"/>
      <c r="D83" s="138"/>
      <c r="E83" s="138"/>
      <c r="F83" s="138"/>
      <c r="G83" s="139"/>
      <c r="H83" s="65" t="e">
        <f>I83/$I$41</f>
        <v>#DIV/0!</v>
      </c>
      <c r="I83" s="66">
        <f>IF(I26="Não aplicável",0,((I10/H10)*1.5*I26))</f>
        <v>0</v>
      </c>
    </row>
    <row r="84" spans="1:10" ht="15" customHeight="1" x14ac:dyDescent="0.25">
      <c r="A84" s="64">
        <v>5</v>
      </c>
      <c r="B84" s="137" t="s">
        <v>118</v>
      </c>
      <c r="C84" s="138"/>
      <c r="D84" s="138"/>
      <c r="E84" s="138"/>
      <c r="F84" s="138"/>
      <c r="G84" s="139"/>
      <c r="H84" s="65" t="e">
        <f>I84/$I$41</f>
        <v>#DIV/0!</v>
      </c>
      <c r="I84" s="66">
        <f>IF(I23="Não aplicável",0,I23)</f>
        <v>0</v>
      </c>
    </row>
    <row r="85" spans="1:10" ht="15" customHeight="1" x14ac:dyDescent="0.25">
      <c r="A85" s="174" t="s">
        <v>44</v>
      </c>
      <c r="B85" s="175"/>
      <c r="C85" s="175"/>
      <c r="D85" s="175"/>
      <c r="E85" s="175"/>
      <c r="F85" s="175"/>
      <c r="G85" s="176"/>
      <c r="H85" s="7" t="e">
        <f>SUM(H80:H84)</f>
        <v>#DIV/0!</v>
      </c>
      <c r="I85" s="50">
        <f>SUM(I80:I84)</f>
        <v>0</v>
      </c>
      <c r="J85" s="6"/>
    </row>
    <row r="86" spans="1:10" ht="18" customHeight="1" x14ac:dyDescent="0.25">
      <c r="A86" s="70" t="s">
        <v>151</v>
      </c>
      <c r="B86" s="181" t="s">
        <v>150</v>
      </c>
      <c r="C86" s="189"/>
      <c r="D86" s="189"/>
      <c r="E86" s="189"/>
      <c r="F86" s="189"/>
      <c r="G86" s="189"/>
      <c r="H86" s="15"/>
      <c r="I86" s="16"/>
    </row>
    <row r="87" spans="1:10" ht="15" customHeight="1" x14ac:dyDescent="0.25">
      <c r="A87" s="187" t="s">
        <v>45</v>
      </c>
      <c r="B87" s="187"/>
      <c r="C87" s="187"/>
      <c r="D87" s="187"/>
      <c r="E87" s="187"/>
      <c r="F87" s="187"/>
      <c r="G87" s="187"/>
      <c r="H87" s="187"/>
      <c r="I87" s="187"/>
    </row>
    <row r="88" spans="1:10" ht="24" customHeight="1" x14ac:dyDescent="0.25">
      <c r="A88" s="166" t="s">
        <v>46</v>
      </c>
      <c r="B88" s="166"/>
      <c r="C88" s="64" t="s">
        <v>47</v>
      </c>
      <c r="D88" s="64" t="s">
        <v>48</v>
      </c>
      <c r="E88" s="64" t="s">
        <v>49</v>
      </c>
      <c r="F88" s="64" t="s">
        <v>50</v>
      </c>
      <c r="G88" s="64" t="s">
        <v>51</v>
      </c>
      <c r="H88" s="65" t="s">
        <v>52</v>
      </c>
      <c r="I88" s="66" t="s">
        <v>53</v>
      </c>
    </row>
    <row r="89" spans="1:10" ht="15" customHeight="1" x14ac:dyDescent="0.25">
      <c r="A89" s="186">
        <f>I14</f>
        <v>0</v>
      </c>
      <c r="B89" s="166"/>
      <c r="C89" s="64">
        <f>I15</f>
        <v>15</v>
      </c>
      <c r="D89" s="64">
        <v>2</v>
      </c>
      <c r="E89" s="71">
        <f>A89*C89*D89</f>
        <v>0</v>
      </c>
      <c r="F89" s="71">
        <f>I31</f>
        <v>0</v>
      </c>
      <c r="G89" s="72">
        <f>I16</f>
        <v>0</v>
      </c>
      <c r="H89" s="71">
        <f>F89*G89</f>
        <v>0</v>
      </c>
      <c r="I89" s="108">
        <f>IF((E89-H89)&gt;0,E89-H89,0)</f>
        <v>0</v>
      </c>
    </row>
    <row r="90" spans="1:10" ht="3.75" customHeight="1" x14ac:dyDescent="0.25">
      <c r="A90" s="73"/>
      <c r="B90" s="17"/>
      <c r="C90" s="17"/>
      <c r="D90" s="17"/>
      <c r="E90" s="18"/>
      <c r="F90" s="18"/>
      <c r="G90" s="19"/>
      <c r="H90" s="18"/>
      <c r="I90" s="109"/>
    </row>
    <row r="91" spans="1:10" ht="15" customHeight="1" x14ac:dyDescent="0.25">
      <c r="A91" s="187" t="s">
        <v>145</v>
      </c>
      <c r="B91" s="187"/>
      <c r="C91" s="187"/>
      <c r="D91" s="187"/>
      <c r="E91" s="187"/>
      <c r="F91" s="187"/>
      <c r="G91" s="187"/>
      <c r="H91" s="187"/>
      <c r="I91" s="187"/>
    </row>
    <row r="92" spans="1:10" ht="23.25" customHeight="1" x14ac:dyDescent="0.25">
      <c r="A92" s="166" t="s">
        <v>46</v>
      </c>
      <c r="B92" s="166"/>
      <c r="C92" s="64" t="s">
        <v>54</v>
      </c>
      <c r="D92" s="64" t="s">
        <v>48</v>
      </c>
      <c r="E92" s="64" t="s">
        <v>49</v>
      </c>
      <c r="F92" s="64" t="s">
        <v>50</v>
      </c>
      <c r="G92" s="64" t="s">
        <v>51</v>
      </c>
      <c r="H92" s="65" t="s">
        <v>52</v>
      </c>
      <c r="I92" s="66" t="s">
        <v>53</v>
      </c>
    </row>
    <row r="93" spans="1:10" ht="15" customHeight="1" x14ac:dyDescent="0.25">
      <c r="A93" s="188">
        <f>I20</f>
        <v>0</v>
      </c>
      <c r="B93" s="188"/>
      <c r="C93" s="75">
        <f>I21</f>
        <v>0</v>
      </c>
      <c r="D93" s="64">
        <v>1</v>
      </c>
      <c r="E93" s="71">
        <f>A93*C93*D93</f>
        <v>0</v>
      </c>
      <c r="F93" s="71">
        <f>E93</f>
        <v>0</v>
      </c>
      <c r="G93" s="76">
        <f>I22</f>
        <v>0</v>
      </c>
      <c r="H93" s="71">
        <f>F93*G93</f>
        <v>0</v>
      </c>
      <c r="I93" s="66">
        <f>E93-H93</f>
        <v>0</v>
      </c>
    </row>
    <row r="94" spans="1:10" ht="5.0999999999999996" customHeight="1" x14ac:dyDescent="0.25">
      <c r="A94" s="17"/>
      <c r="B94" s="17"/>
      <c r="C94" s="17"/>
      <c r="D94" s="17"/>
      <c r="E94" s="18"/>
      <c r="F94" s="18"/>
      <c r="G94" s="19"/>
      <c r="H94" s="18"/>
      <c r="I94" s="20"/>
    </row>
    <row r="95" spans="1:10" ht="15" customHeight="1" x14ac:dyDescent="0.25">
      <c r="A95" s="187" t="s">
        <v>122</v>
      </c>
      <c r="B95" s="187"/>
      <c r="C95" s="187"/>
      <c r="D95" s="187"/>
      <c r="E95" s="187"/>
      <c r="F95" s="187"/>
      <c r="G95" s="187"/>
      <c r="H95" s="187"/>
      <c r="I95" s="187"/>
    </row>
    <row r="96" spans="1:10" ht="23.25" customHeight="1" x14ac:dyDescent="0.25">
      <c r="A96" s="166" t="s">
        <v>46</v>
      </c>
      <c r="B96" s="166"/>
      <c r="C96" s="64" t="s">
        <v>54</v>
      </c>
      <c r="D96" s="64" t="s">
        <v>48</v>
      </c>
      <c r="E96" s="64" t="s">
        <v>49</v>
      </c>
      <c r="F96" s="64" t="s">
        <v>50</v>
      </c>
      <c r="G96" s="64" t="s">
        <v>51</v>
      </c>
      <c r="H96" s="65" t="str">
        <f>H88</f>
        <v>Valor desconto</v>
      </c>
      <c r="I96" s="66" t="s">
        <v>53</v>
      </c>
    </row>
    <row r="97" spans="1:19" ht="15" customHeight="1" x14ac:dyDescent="0.25">
      <c r="A97" s="188">
        <f>I17</f>
        <v>0</v>
      </c>
      <c r="B97" s="188"/>
      <c r="C97" s="75">
        <f>I18</f>
        <v>15</v>
      </c>
      <c r="D97" s="64">
        <v>1</v>
      </c>
      <c r="E97" s="71">
        <f>A97*C97*D97</f>
        <v>0</v>
      </c>
      <c r="F97" s="71">
        <f>E97</f>
        <v>0</v>
      </c>
      <c r="G97" s="76">
        <f>I19</f>
        <v>0</v>
      </c>
      <c r="H97" s="71">
        <f>F97*G97</f>
        <v>0</v>
      </c>
      <c r="I97" s="66">
        <f>E97-H97</f>
        <v>0</v>
      </c>
    </row>
    <row r="98" spans="1:19" ht="5.0999999999999996" customHeight="1" x14ac:dyDescent="0.25"/>
    <row r="99" spans="1:19" ht="12" customHeight="1" x14ac:dyDescent="0.25">
      <c r="A99" s="193" t="s">
        <v>55</v>
      </c>
      <c r="B99" s="193"/>
      <c r="C99" s="193"/>
      <c r="D99" s="193"/>
      <c r="E99" s="193"/>
      <c r="F99" s="193"/>
      <c r="G99" s="193"/>
      <c r="H99" s="21" t="e">
        <f>H41+H77+H85</f>
        <v>#DIV/0!</v>
      </c>
      <c r="I99" s="22">
        <f>I41+I77+I85</f>
        <v>0</v>
      </c>
      <c r="J99" s="6"/>
      <c r="L99" s="6"/>
    </row>
    <row r="100" spans="1:19" s="27" customFormat="1" ht="5.0999999999999996" customHeight="1" x14ac:dyDescent="0.25">
      <c r="A100" s="23"/>
      <c r="B100" s="23"/>
      <c r="C100" s="23"/>
      <c r="D100" s="23"/>
      <c r="E100" s="23"/>
      <c r="F100" s="23"/>
      <c r="G100" s="23"/>
      <c r="H100" s="24"/>
      <c r="I100" s="25"/>
      <c r="J100" s="26"/>
      <c r="L100" s="26"/>
    </row>
    <row r="101" spans="1:19" x14ac:dyDescent="0.25">
      <c r="A101" s="167" t="s">
        <v>56</v>
      </c>
      <c r="B101" s="167"/>
      <c r="C101" s="167"/>
      <c r="D101" s="167"/>
      <c r="E101" s="167"/>
      <c r="F101" s="167"/>
      <c r="G101" s="167"/>
      <c r="H101" s="167"/>
      <c r="I101" s="167"/>
    </row>
    <row r="102" spans="1:19" ht="48" x14ac:dyDescent="0.25">
      <c r="A102" s="63" t="s">
        <v>8</v>
      </c>
      <c r="B102" s="177" t="s">
        <v>57</v>
      </c>
      <c r="C102" s="178"/>
      <c r="D102" s="178"/>
      <c r="E102" s="178"/>
      <c r="F102" s="178"/>
      <c r="G102" s="179"/>
      <c r="H102" s="63" t="s">
        <v>10</v>
      </c>
      <c r="I102" s="63" t="s">
        <v>11</v>
      </c>
    </row>
    <row r="103" spans="1:19" ht="15" customHeight="1" x14ac:dyDescent="0.25">
      <c r="A103" s="64">
        <v>1</v>
      </c>
      <c r="B103" s="137" t="s">
        <v>205</v>
      </c>
      <c r="C103" s="138"/>
      <c r="D103" s="138"/>
      <c r="E103" s="138"/>
      <c r="F103" s="138"/>
      <c r="G103" s="139"/>
      <c r="H103" s="65" t="e">
        <f>I103/$I$114</f>
        <v>#DIV/0!</v>
      </c>
      <c r="I103" s="66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64">
        <v>2</v>
      </c>
      <c r="B104" s="249" t="s">
        <v>218</v>
      </c>
      <c r="C104" s="250"/>
      <c r="D104" s="250"/>
      <c r="E104" s="250"/>
      <c r="F104" s="250"/>
      <c r="G104" s="251"/>
      <c r="H104" s="65" t="e">
        <f t="shared" ref="H104:H108" si="5">I104/$I$114</f>
        <v>#DIV/0!</v>
      </c>
      <c r="I104" s="66">
        <f>IF(F112=10%,G112,0)</f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64">
        <v>3</v>
      </c>
      <c r="B105" s="137" t="s">
        <v>58</v>
      </c>
      <c r="C105" s="138"/>
      <c r="D105" s="138"/>
      <c r="E105" s="138"/>
      <c r="F105" s="138"/>
      <c r="G105" s="139"/>
      <c r="H105" s="65" t="e">
        <f t="shared" si="5"/>
        <v>#DIV/0!</v>
      </c>
      <c r="I105" s="66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64">
        <v>4</v>
      </c>
      <c r="B106" s="127" t="s">
        <v>59</v>
      </c>
      <c r="C106" s="128"/>
      <c r="D106" s="128"/>
      <c r="E106" s="128"/>
      <c r="F106" s="128"/>
      <c r="G106" s="129"/>
      <c r="H106" s="65" t="e">
        <f t="shared" si="5"/>
        <v>#DIV/0!</v>
      </c>
      <c r="I106" s="66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64">
        <v>5</v>
      </c>
      <c r="B107" s="137" t="s">
        <v>207</v>
      </c>
      <c r="C107" s="138"/>
      <c r="D107" s="138"/>
      <c r="E107" s="138"/>
      <c r="F107" s="138"/>
      <c r="G107" s="139"/>
      <c r="H107" s="65" t="e">
        <f t="shared" si="5"/>
        <v>#DIV/0!</v>
      </c>
      <c r="I107" s="66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64">
        <v>6</v>
      </c>
      <c r="B108" s="137" t="s">
        <v>60</v>
      </c>
      <c r="C108" s="138"/>
      <c r="D108" s="138"/>
      <c r="E108" s="138"/>
      <c r="F108" s="138"/>
      <c r="G108" s="139"/>
      <c r="H108" s="65" t="e">
        <f t="shared" si="5"/>
        <v>#DIV/0!</v>
      </c>
      <c r="I108" s="66">
        <v>0</v>
      </c>
      <c r="K108"/>
      <c r="L108"/>
      <c r="M108"/>
      <c r="N108"/>
      <c r="O108"/>
      <c r="P108"/>
      <c r="Q108"/>
      <c r="R108"/>
      <c r="S108"/>
    </row>
    <row r="109" spans="1:19" ht="15" customHeight="1" x14ac:dyDescent="0.25">
      <c r="A109" s="174" t="s">
        <v>61</v>
      </c>
      <c r="B109" s="175"/>
      <c r="C109" s="175"/>
      <c r="D109" s="175"/>
      <c r="E109" s="175"/>
      <c r="F109" s="175"/>
      <c r="G109" s="176"/>
      <c r="H109" s="7" t="e">
        <f>H103+H104+H105+H106+H107+H108</f>
        <v>#DIV/0!</v>
      </c>
      <c r="I109" s="28">
        <f>SUM(I103:I108)</f>
        <v>0</v>
      </c>
      <c r="J109" s="6"/>
      <c r="K109"/>
      <c r="L109"/>
      <c r="M109"/>
      <c r="N109"/>
      <c r="O109"/>
      <c r="P109"/>
      <c r="Q109"/>
      <c r="R109"/>
      <c r="S109"/>
    </row>
    <row r="110" spans="1:19" ht="36" customHeight="1" x14ac:dyDescent="0.25">
      <c r="A110" s="77"/>
      <c r="B110" s="183" t="s">
        <v>152</v>
      </c>
      <c r="C110" s="183"/>
      <c r="D110" s="183"/>
      <c r="E110" s="183"/>
      <c r="F110" s="183"/>
      <c r="G110" s="183"/>
      <c r="H110" s="183"/>
      <c r="I110" s="183"/>
      <c r="K110"/>
      <c r="L110"/>
      <c r="M110"/>
      <c r="N110"/>
      <c r="O110"/>
      <c r="P110"/>
      <c r="Q110"/>
      <c r="R110"/>
      <c r="S110"/>
    </row>
    <row r="111" spans="1:19" ht="5.25" customHeight="1" x14ac:dyDescent="0.2">
      <c r="A111" s="77"/>
      <c r="B111" s="77"/>
      <c r="C111" s="77"/>
      <c r="D111" s="77"/>
      <c r="E111" s="77"/>
      <c r="F111" s="77"/>
      <c r="G111" s="77"/>
      <c r="H111" s="77"/>
      <c r="I111" s="77"/>
    </row>
    <row r="112" spans="1:19" ht="48.75" customHeight="1" x14ac:dyDescent="0.25">
      <c r="A112" s="194" t="s">
        <v>131</v>
      </c>
      <c r="B112" s="195"/>
      <c r="C112" s="195"/>
      <c r="D112" s="195"/>
      <c r="E112" s="196"/>
      <c r="F112" s="78">
        <f>I27</f>
        <v>0.2</v>
      </c>
      <c r="G112" s="79">
        <f>I114*F112</f>
        <v>0</v>
      </c>
      <c r="H112" s="80" t="s">
        <v>62</v>
      </c>
      <c r="I112" s="81">
        <f>I82</f>
        <v>0</v>
      </c>
      <c r="K112"/>
      <c r="L112"/>
      <c r="M112"/>
      <c r="N112"/>
      <c r="O112"/>
      <c r="P112"/>
      <c r="Q112"/>
      <c r="R112"/>
      <c r="S112"/>
    </row>
    <row r="113" spans="1:19" s="30" customFormat="1" ht="36" x14ac:dyDescent="0.25">
      <c r="A113" s="197" t="s">
        <v>63</v>
      </c>
      <c r="B113" s="197"/>
      <c r="C113" s="82" t="s">
        <v>64</v>
      </c>
      <c r="D113" s="82" t="s">
        <v>65</v>
      </c>
      <c r="E113" s="82" t="s">
        <v>66</v>
      </c>
      <c r="F113" s="82" t="s">
        <v>67</v>
      </c>
      <c r="G113" s="82" t="s">
        <v>68</v>
      </c>
      <c r="H113" s="80" t="s">
        <v>69</v>
      </c>
      <c r="I113" s="83" t="s">
        <v>70</v>
      </c>
      <c r="J113" s="29"/>
      <c r="K113"/>
      <c r="L113"/>
      <c r="M113"/>
      <c r="N113"/>
      <c r="O113"/>
      <c r="P113"/>
      <c r="Q113"/>
      <c r="R113"/>
      <c r="S113"/>
    </row>
    <row r="114" spans="1:19" ht="16.5" customHeight="1" x14ac:dyDescent="0.25">
      <c r="A114" s="198">
        <f>I41</f>
        <v>0</v>
      </c>
      <c r="B114" s="198"/>
      <c r="C114" s="84">
        <f>I52</f>
        <v>0</v>
      </c>
      <c r="D114" s="84">
        <f>I64</f>
        <v>0</v>
      </c>
      <c r="E114" s="84">
        <f>I71</f>
        <v>0</v>
      </c>
      <c r="F114" s="84">
        <f>I75</f>
        <v>0</v>
      </c>
      <c r="G114" s="84">
        <f>I85</f>
        <v>0</v>
      </c>
      <c r="H114" s="84">
        <f>A114+C114+D114+E114+F114+G114</f>
        <v>0</v>
      </c>
      <c r="I114" s="84">
        <f>H114-I112</f>
        <v>0</v>
      </c>
      <c r="J114" s="6"/>
      <c r="K114"/>
      <c r="L114"/>
      <c r="M114"/>
      <c r="N114"/>
      <c r="O114"/>
      <c r="P114"/>
      <c r="Q114"/>
      <c r="R114"/>
      <c r="S114"/>
    </row>
    <row r="115" spans="1:19" ht="5.0999999999999996" customHeight="1" x14ac:dyDescent="0.25">
      <c r="A115" s="69"/>
      <c r="B115" s="184"/>
      <c r="C115" s="184"/>
      <c r="D115" s="184"/>
      <c r="E115" s="184"/>
      <c r="F115" s="184"/>
      <c r="G115" s="184"/>
      <c r="H115" s="184"/>
      <c r="I115" s="184"/>
    </row>
    <row r="116" spans="1:19" ht="48" x14ac:dyDescent="0.25">
      <c r="A116" s="63" t="s">
        <v>14</v>
      </c>
      <c r="B116" s="177" t="s">
        <v>71</v>
      </c>
      <c r="C116" s="178"/>
      <c r="D116" s="178"/>
      <c r="E116" s="178"/>
      <c r="F116" s="178"/>
      <c r="G116" s="179"/>
      <c r="H116" s="63" t="s">
        <v>10</v>
      </c>
      <c r="I116" s="63" t="s">
        <v>11</v>
      </c>
    </row>
    <row r="117" spans="1:19" ht="15" customHeight="1" x14ac:dyDescent="0.25">
      <c r="A117" s="64">
        <v>1</v>
      </c>
      <c r="B117" s="137" t="s">
        <v>72</v>
      </c>
      <c r="C117" s="138"/>
      <c r="D117" s="138"/>
      <c r="E117" s="138"/>
      <c r="F117" s="138"/>
      <c r="G117" s="139"/>
      <c r="H117" s="65" t="e">
        <f>I117/$I$127</f>
        <v>#DIV/0!</v>
      </c>
      <c r="I117" s="66">
        <v>0</v>
      </c>
    </row>
    <row r="118" spans="1:19" ht="15" customHeight="1" x14ac:dyDescent="0.25">
      <c r="A118" s="64">
        <v>2</v>
      </c>
      <c r="B118" s="137" t="s">
        <v>73</v>
      </c>
      <c r="C118" s="138"/>
      <c r="D118" s="138"/>
      <c r="E118" s="138"/>
      <c r="F118" s="138"/>
      <c r="G118" s="139"/>
      <c r="H118" s="65" t="e">
        <f>I118/$I$127</f>
        <v>#DIV/0!</v>
      </c>
      <c r="I118" s="66">
        <v>0</v>
      </c>
    </row>
    <row r="119" spans="1:19" ht="15" customHeight="1" x14ac:dyDescent="0.25">
      <c r="A119" s="174" t="s">
        <v>74</v>
      </c>
      <c r="B119" s="175"/>
      <c r="C119" s="175"/>
      <c r="D119" s="175"/>
      <c r="E119" s="175"/>
      <c r="F119" s="175"/>
      <c r="G119" s="176"/>
      <c r="H119" s="7" t="e">
        <f>H117+H118</f>
        <v>#DIV/0!</v>
      </c>
      <c r="I119" s="50">
        <f>SUM(I117:I118)</f>
        <v>0</v>
      </c>
    </row>
    <row r="120" spans="1:19" ht="5.0999999999999996" customHeight="1" x14ac:dyDescent="0.25"/>
    <row r="121" spans="1:19" ht="48" x14ac:dyDescent="0.25">
      <c r="A121" s="63" t="s">
        <v>19</v>
      </c>
      <c r="B121" s="177" t="s">
        <v>75</v>
      </c>
      <c r="C121" s="178"/>
      <c r="D121" s="178"/>
      <c r="E121" s="178"/>
      <c r="F121" s="178"/>
      <c r="G121" s="179"/>
      <c r="H121" s="63" t="s">
        <v>10</v>
      </c>
      <c r="I121" s="63" t="s">
        <v>11</v>
      </c>
    </row>
    <row r="122" spans="1:19" ht="15" customHeight="1" x14ac:dyDescent="0.25">
      <c r="A122" s="64">
        <v>1</v>
      </c>
      <c r="B122" s="137" t="s">
        <v>75</v>
      </c>
      <c r="C122" s="138"/>
      <c r="D122" s="138"/>
      <c r="E122" s="138"/>
      <c r="F122" s="138"/>
      <c r="G122" s="139"/>
      <c r="H122" s="65" t="e">
        <f>I122/I127</f>
        <v>#DIV/0!</v>
      </c>
      <c r="I122" s="66">
        <v>0</v>
      </c>
    </row>
    <row r="123" spans="1:19" ht="15" customHeight="1" x14ac:dyDescent="0.25">
      <c r="A123" s="174" t="s">
        <v>76</v>
      </c>
      <c r="B123" s="175"/>
      <c r="C123" s="175"/>
      <c r="D123" s="175"/>
      <c r="E123" s="175"/>
      <c r="F123" s="175"/>
      <c r="G123" s="176"/>
      <c r="H123" s="7" t="e">
        <f>H122</f>
        <v>#DIV/0!</v>
      </c>
      <c r="I123" s="50">
        <f>I122</f>
        <v>0</v>
      </c>
      <c r="J123" s="6"/>
      <c r="K123" s="6"/>
      <c r="L123" s="1"/>
    </row>
    <row r="124" spans="1:19" ht="5.0999999999999996" customHeight="1" x14ac:dyDescent="0.25">
      <c r="A124" s="14"/>
      <c r="B124" s="14"/>
      <c r="C124" s="14"/>
      <c r="D124" s="14"/>
      <c r="E124" s="14"/>
      <c r="F124" s="14"/>
      <c r="G124" s="14"/>
      <c r="H124" s="15"/>
      <c r="I124" s="16"/>
    </row>
    <row r="125" spans="1:19" ht="39" customHeight="1" x14ac:dyDescent="0.25">
      <c r="A125" s="199" t="s">
        <v>77</v>
      </c>
      <c r="B125" s="199"/>
      <c r="C125" s="199"/>
      <c r="D125" s="199"/>
      <c r="E125" s="199"/>
      <c r="F125" s="78">
        <v>0.18</v>
      </c>
      <c r="G125" s="79">
        <f>I127*F125</f>
        <v>0</v>
      </c>
      <c r="H125" s="80" t="s">
        <v>62</v>
      </c>
      <c r="I125" s="81">
        <f>I82</f>
        <v>0</v>
      </c>
      <c r="L125" s="1"/>
    </row>
    <row r="126" spans="1:19" s="30" customFormat="1" ht="36" x14ac:dyDescent="0.25">
      <c r="A126" s="197" t="s">
        <v>63</v>
      </c>
      <c r="B126" s="197"/>
      <c r="C126" s="82" t="s">
        <v>64</v>
      </c>
      <c r="D126" s="82" t="s">
        <v>65</v>
      </c>
      <c r="E126" s="82" t="s">
        <v>66</v>
      </c>
      <c r="F126" s="82" t="s">
        <v>67</v>
      </c>
      <c r="G126" s="82" t="s">
        <v>68</v>
      </c>
      <c r="H126" s="80" t="s">
        <v>69</v>
      </c>
      <c r="I126" s="83" t="s">
        <v>70</v>
      </c>
      <c r="J126" s="29"/>
      <c r="L126" s="29"/>
    </row>
    <row r="127" spans="1:19" ht="16.5" customHeight="1" x14ac:dyDescent="0.25">
      <c r="A127" s="198">
        <f>I41</f>
        <v>0</v>
      </c>
      <c r="B127" s="198"/>
      <c r="C127" s="84">
        <f>I52</f>
        <v>0</v>
      </c>
      <c r="D127" s="84">
        <f>I64</f>
        <v>0</v>
      </c>
      <c r="E127" s="84">
        <f>I71</f>
        <v>0</v>
      </c>
      <c r="F127" s="84">
        <f>I75</f>
        <v>0</v>
      </c>
      <c r="G127" s="84">
        <f>I85</f>
        <v>0</v>
      </c>
      <c r="H127" s="84">
        <f>A127+C127+D127+E127+F127+G127</f>
        <v>0</v>
      </c>
      <c r="I127" s="84">
        <f>H127-I125</f>
        <v>0</v>
      </c>
      <c r="J127" s="6"/>
      <c r="L127" s="1"/>
    </row>
    <row r="128" spans="1:19" ht="5.0999999999999996" customHeight="1" x14ac:dyDescent="0.25"/>
    <row r="129" spans="1:19" x14ac:dyDescent="0.25">
      <c r="A129" s="193" t="s">
        <v>78</v>
      </c>
      <c r="B129" s="193"/>
      <c r="C129" s="193"/>
      <c r="D129" s="193"/>
      <c r="E129" s="193"/>
      <c r="F129" s="193"/>
      <c r="G129" s="193"/>
      <c r="H129" s="21" t="e">
        <f>H109+H119+H123</f>
        <v>#DIV/0!</v>
      </c>
      <c r="I129" s="22">
        <f>I109+I119+I123</f>
        <v>0</v>
      </c>
    </row>
    <row r="130" spans="1:19" ht="5.0999999999999996" customHeight="1" x14ac:dyDescent="0.25"/>
    <row r="131" spans="1:19" x14ac:dyDescent="0.25">
      <c r="A131" s="167" t="s">
        <v>79</v>
      </c>
      <c r="B131" s="167"/>
      <c r="C131" s="167"/>
      <c r="D131" s="167"/>
      <c r="E131" s="167"/>
      <c r="F131" s="167"/>
      <c r="G131" s="167"/>
      <c r="H131" s="167"/>
      <c r="I131" s="167"/>
    </row>
    <row r="132" spans="1:19" ht="48" x14ac:dyDescent="0.25">
      <c r="A132" s="63" t="s">
        <v>8</v>
      </c>
      <c r="B132" s="177" t="s">
        <v>208</v>
      </c>
      <c r="C132" s="178"/>
      <c r="D132" s="178"/>
      <c r="E132" s="178"/>
      <c r="F132" s="178"/>
      <c r="G132" s="179"/>
      <c r="H132" s="63" t="s">
        <v>10</v>
      </c>
      <c r="I132" s="63" t="s">
        <v>11</v>
      </c>
      <c r="K132"/>
      <c r="L132"/>
      <c r="M132"/>
      <c r="N132"/>
      <c r="O132"/>
    </row>
    <row r="133" spans="1:19" ht="15" customHeight="1" x14ac:dyDescent="0.25">
      <c r="A133" s="64">
        <v>1</v>
      </c>
      <c r="B133" s="137" t="s">
        <v>80</v>
      </c>
      <c r="C133" s="138"/>
      <c r="D133" s="138"/>
      <c r="E133" s="138"/>
      <c r="F133" s="138"/>
      <c r="G133" s="139"/>
      <c r="H133" s="65" t="e">
        <f>I133/$I$99</f>
        <v>#DIV/0!</v>
      </c>
      <c r="I133" s="66">
        <f>($D$143/$E$145)*H143</f>
        <v>0</v>
      </c>
    </row>
    <row r="134" spans="1:19" ht="15" customHeight="1" x14ac:dyDescent="0.25">
      <c r="A134" s="64">
        <v>2</v>
      </c>
      <c r="B134" s="137" t="s">
        <v>81</v>
      </c>
      <c r="C134" s="138"/>
      <c r="D134" s="138"/>
      <c r="E134" s="138"/>
      <c r="F134" s="138"/>
      <c r="G134" s="139"/>
      <c r="H134" s="65" t="e">
        <f t="shared" ref="H134:H137" si="6">I134/$I$99</f>
        <v>#DIV/0!</v>
      </c>
      <c r="I134" s="66">
        <f t="shared" ref="I134:I136" si="7">($D$143/$E$145)*H144</f>
        <v>0</v>
      </c>
    </row>
    <row r="135" spans="1:19" ht="15" customHeight="1" x14ac:dyDescent="0.25">
      <c r="A135" s="64">
        <v>3</v>
      </c>
      <c r="B135" s="137" t="s">
        <v>146</v>
      </c>
      <c r="C135" s="138"/>
      <c r="D135" s="138"/>
      <c r="E135" s="138"/>
      <c r="F135" s="138"/>
      <c r="G135" s="139"/>
      <c r="H135" s="65" t="e">
        <f t="shared" si="6"/>
        <v>#DIV/0!</v>
      </c>
      <c r="I135" s="66">
        <f t="shared" si="7"/>
        <v>0</v>
      </c>
    </row>
    <row r="136" spans="1:19" ht="15" customHeight="1" x14ac:dyDescent="0.25">
      <c r="A136" s="64">
        <v>4</v>
      </c>
      <c r="B136" s="137" t="s">
        <v>209</v>
      </c>
      <c r="C136" s="138"/>
      <c r="D136" s="138"/>
      <c r="E136" s="138"/>
      <c r="F136" s="138"/>
      <c r="G136" s="139"/>
      <c r="H136" s="65" t="e">
        <f t="shared" si="6"/>
        <v>#DIV/0!</v>
      </c>
      <c r="I136" s="66">
        <f t="shared" si="7"/>
        <v>0</v>
      </c>
    </row>
    <row r="137" spans="1:19" ht="15" customHeight="1" x14ac:dyDescent="0.25">
      <c r="A137" s="64">
        <v>5</v>
      </c>
      <c r="B137" s="137" t="s">
        <v>60</v>
      </c>
      <c r="C137" s="138"/>
      <c r="D137" s="138"/>
      <c r="E137" s="138"/>
      <c r="F137" s="138"/>
      <c r="G137" s="139"/>
      <c r="H137" s="65" t="e">
        <f t="shared" si="6"/>
        <v>#DIV/0!</v>
      </c>
      <c r="I137" s="66">
        <v>0</v>
      </c>
    </row>
    <row r="138" spans="1:19" ht="15" customHeight="1" x14ac:dyDescent="0.25">
      <c r="A138" s="174" t="s">
        <v>82</v>
      </c>
      <c r="B138" s="175"/>
      <c r="C138" s="175"/>
      <c r="D138" s="175"/>
      <c r="E138" s="175"/>
      <c r="F138" s="175"/>
      <c r="G138" s="176"/>
      <c r="H138" s="7" t="e">
        <f>H133+H134+H135+H136+H137</f>
        <v>#DIV/0!</v>
      </c>
      <c r="I138" s="50">
        <f>SUM(I133:I137)</f>
        <v>0</v>
      </c>
    </row>
    <row r="139" spans="1:19" ht="11.25" customHeight="1" x14ac:dyDescent="0.25">
      <c r="A139" s="69" t="s">
        <v>84</v>
      </c>
      <c r="B139" s="183" t="s">
        <v>83</v>
      </c>
      <c r="C139" s="183"/>
      <c r="D139" s="183"/>
      <c r="E139" s="183"/>
      <c r="F139" s="183"/>
      <c r="G139" s="183"/>
      <c r="H139" s="183"/>
      <c r="I139" s="183"/>
      <c r="K139"/>
      <c r="L139"/>
      <c r="M139"/>
      <c r="N139"/>
      <c r="O139"/>
      <c r="P139"/>
      <c r="Q139"/>
      <c r="R139"/>
      <c r="S139"/>
    </row>
    <row r="140" spans="1:19" ht="20.25" customHeight="1" x14ac:dyDescent="0.25">
      <c r="A140" s="69" t="s">
        <v>153</v>
      </c>
      <c r="B140" s="207" t="s">
        <v>85</v>
      </c>
      <c r="C140" s="207"/>
      <c r="D140" s="207"/>
      <c r="E140" s="207"/>
      <c r="F140" s="207"/>
      <c r="G140" s="207"/>
      <c r="H140" s="207"/>
      <c r="I140" s="207"/>
      <c r="K140"/>
      <c r="L140"/>
      <c r="M140"/>
      <c r="N140"/>
      <c r="O140"/>
      <c r="P140"/>
      <c r="Q140"/>
      <c r="R140"/>
      <c r="S140"/>
    </row>
    <row r="141" spans="1:19" ht="13.5" customHeight="1" x14ac:dyDescent="0.25">
      <c r="A141" s="208" t="s">
        <v>86</v>
      </c>
      <c r="B141" s="208"/>
      <c r="C141" s="208"/>
      <c r="D141" s="208"/>
      <c r="E141" s="208"/>
      <c r="F141" s="208"/>
      <c r="G141" s="208"/>
      <c r="H141" s="208"/>
      <c r="I141" s="208"/>
    </row>
    <row r="142" spans="1:19" ht="13.5" customHeight="1" x14ac:dyDescent="0.25">
      <c r="A142" s="209" t="s">
        <v>87</v>
      </c>
      <c r="B142" s="209"/>
      <c r="C142" s="85" t="s">
        <v>88</v>
      </c>
      <c r="D142" s="210" t="s">
        <v>125</v>
      </c>
      <c r="E142" s="174"/>
      <c r="F142" s="85" t="s">
        <v>89</v>
      </c>
      <c r="G142" s="86" t="s">
        <v>90</v>
      </c>
      <c r="H142" s="211" t="s">
        <v>162</v>
      </c>
      <c r="I142" s="211"/>
    </row>
    <row r="143" spans="1:19" ht="13.5" customHeight="1" x14ac:dyDescent="0.25">
      <c r="A143" s="200">
        <f>I99</f>
        <v>0</v>
      </c>
      <c r="B143" s="201"/>
      <c r="C143" s="66">
        <f>I129</f>
        <v>0</v>
      </c>
      <c r="D143" s="202">
        <f>A143+C143</f>
        <v>0</v>
      </c>
      <c r="E143" s="203"/>
      <c r="F143" s="64" t="s">
        <v>80</v>
      </c>
      <c r="G143" s="87">
        <v>1.6500000000000001E-2</v>
      </c>
      <c r="H143" s="204">
        <v>6.4999999999999997E-3</v>
      </c>
      <c r="I143" s="204"/>
      <c r="J143" s="6"/>
    </row>
    <row r="144" spans="1:19" ht="13.5" customHeight="1" x14ac:dyDescent="0.25">
      <c r="A144" s="205" t="s">
        <v>91</v>
      </c>
      <c r="B144" s="205"/>
      <c r="C144" s="88">
        <v>1</v>
      </c>
      <c r="D144" s="89">
        <f>G147/1</f>
        <v>9.2499999999999999E-2</v>
      </c>
      <c r="E144" s="37">
        <f>C144-D144</f>
        <v>0.90749999999999997</v>
      </c>
      <c r="F144" s="64" t="s">
        <v>81</v>
      </c>
      <c r="G144" s="87">
        <v>7.5999999999999998E-2</v>
      </c>
      <c r="H144" s="204">
        <v>0.03</v>
      </c>
      <c r="I144" s="204"/>
    </row>
    <row r="145" spans="1:10" ht="21" customHeight="1" x14ac:dyDescent="0.25">
      <c r="A145" s="206" t="s">
        <v>92</v>
      </c>
      <c r="B145" s="206"/>
      <c r="C145" s="64">
        <v>1</v>
      </c>
      <c r="D145" s="90">
        <f>H147</f>
        <v>3.6499999999999998E-2</v>
      </c>
      <c r="E145" s="38">
        <f>C145-D145</f>
        <v>0.96350000000000002</v>
      </c>
      <c r="F145" s="64" t="s">
        <v>146</v>
      </c>
      <c r="G145" s="87">
        <f>I11</f>
        <v>0</v>
      </c>
      <c r="H145" s="204">
        <f>I11</f>
        <v>0</v>
      </c>
      <c r="I145" s="204"/>
    </row>
    <row r="146" spans="1:10" ht="13.5" customHeight="1" x14ac:dyDescent="0.25">
      <c r="A146" s="206" t="s">
        <v>210</v>
      </c>
      <c r="B146" s="206"/>
      <c r="C146" s="64">
        <v>1</v>
      </c>
      <c r="D146" s="91">
        <v>0.09</v>
      </c>
      <c r="E146" s="31">
        <f>C146-D146</f>
        <v>0.91</v>
      </c>
      <c r="F146" s="64" t="s">
        <v>93</v>
      </c>
      <c r="G146" s="87">
        <v>0</v>
      </c>
      <c r="H146" s="204">
        <v>0</v>
      </c>
      <c r="I146" s="204"/>
    </row>
    <row r="147" spans="1:10" ht="22.5" customHeight="1" x14ac:dyDescent="0.25">
      <c r="A147" s="92" t="s">
        <v>94</v>
      </c>
      <c r="B147" s="213" t="s">
        <v>95</v>
      </c>
      <c r="C147" s="213"/>
      <c r="D147" s="213"/>
      <c r="E147" s="213"/>
      <c r="F147" s="85" t="s">
        <v>96</v>
      </c>
      <c r="G147" s="93">
        <f>SUM(G143:G146)</f>
        <v>9.2499999999999999E-2</v>
      </c>
      <c r="H147" s="214">
        <f>SUM(H143:I146)</f>
        <v>3.6499999999999998E-2</v>
      </c>
      <c r="I147" s="214"/>
    </row>
    <row r="148" spans="1:10" ht="82.5" customHeight="1" x14ac:dyDescent="0.25">
      <c r="A148" s="215" t="s">
        <v>161</v>
      </c>
      <c r="B148" s="216"/>
      <c r="C148" s="216"/>
      <c r="D148" s="216"/>
      <c r="E148" s="216"/>
      <c r="F148" s="216"/>
      <c r="G148" s="216"/>
      <c r="H148" s="216"/>
      <c r="I148" s="216"/>
    </row>
    <row r="149" spans="1:10" ht="5.0999999999999996" customHeight="1" x14ac:dyDescent="0.25">
      <c r="A149" s="94"/>
      <c r="B149" s="217"/>
      <c r="C149" s="217"/>
      <c r="D149" s="217"/>
      <c r="E149" s="217"/>
      <c r="F149" s="217"/>
      <c r="G149" s="217"/>
      <c r="H149" s="217"/>
      <c r="I149" s="217"/>
    </row>
    <row r="150" spans="1:10" x14ac:dyDescent="0.25">
      <c r="A150" s="193" t="s">
        <v>97</v>
      </c>
      <c r="B150" s="193"/>
      <c r="C150" s="193"/>
      <c r="D150" s="193"/>
      <c r="E150" s="193"/>
      <c r="F150" s="193"/>
      <c r="G150" s="193"/>
      <c r="H150" s="21" t="e">
        <f>H138</f>
        <v>#DIV/0!</v>
      </c>
      <c r="I150" s="22">
        <f>I138</f>
        <v>0</v>
      </c>
    </row>
    <row r="151" spans="1:10" ht="5.0999999999999996" customHeight="1" x14ac:dyDescent="0.25"/>
    <row r="152" spans="1:10" x14ac:dyDescent="0.25">
      <c r="A152" s="212" t="s">
        <v>98</v>
      </c>
      <c r="B152" s="212"/>
      <c r="C152" s="212"/>
      <c r="D152" s="212"/>
      <c r="E152" s="212"/>
      <c r="F152" s="212"/>
      <c r="G152" s="212"/>
      <c r="H152" s="212"/>
      <c r="I152" s="212"/>
    </row>
    <row r="153" spans="1:10" x14ac:dyDescent="0.25">
      <c r="A153" s="167" t="s">
        <v>7</v>
      </c>
      <c r="B153" s="167"/>
      <c r="C153" s="167"/>
      <c r="D153" s="167"/>
      <c r="E153" s="167"/>
      <c r="F153" s="167"/>
      <c r="G153" s="167"/>
      <c r="H153" s="167"/>
      <c r="I153" s="167"/>
    </row>
    <row r="154" spans="1:10" ht="15" customHeight="1" x14ac:dyDescent="0.25">
      <c r="A154" s="64">
        <v>1</v>
      </c>
      <c r="B154" s="137" t="s">
        <v>99</v>
      </c>
      <c r="C154" s="138"/>
      <c r="D154" s="138"/>
      <c r="E154" s="138"/>
      <c r="F154" s="138"/>
      <c r="G154" s="139"/>
      <c r="H154" s="65" t="e">
        <f>I154/$G$171</f>
        <v>#DIV/0!</v>
      </c>
      <c r="I154" s="50">
        <f>I41</f>
        <v>0</v>
      </c>
    </row>
    <row r="155" spans="1:10" ht="15" customHeight="1" x14ac:dyDescent="0.25">
      <c r="A155" s="64">
        <v>2</v>
      </c>
      <c r="B155" s="137" t="s">
        <v>100</v>
      </c>
      <c r="C155" s="138"/>
      <c r="D155" s="138"/>
      <c r="E155" s="138"/>
      <c r="F155" s="138"/>
      <c r="G155" s="139"/>
      <c r="H155" s="65" t="e">
        <f t="shared" ref="H155:H156" si="8">I155/$G$171</f>
        <v>#DIV/0!</v>
      </c>
      <c r="I155" s="50">
        <f>I52+I64+I71+I75</f>
        <v>0</v>
      </c>
    </row>
    <row r="156" spans="1:10" ht="15" customHeight="1" x14ac:dyDescent="0.25">
      <c r="A156" s="64">
        <v>3</v>
      </c>
      <c r="B156" s="180" t="s">
        <v>101</v>
      </c>
      <c r="C156" s="180"/>
      <c r="D156" s="180"/>
      <c r="E156" s="180"/>
      <c r="F156" s="180"/>
      <c r="G156" s="180"/>
      <c r="H156" s="65" t="e">
        <f t="shared" si="8"/>
        <v>#DIV/0!</v>
      </c>
      <c r="I156" s="50">
        <f>I85</f>
        <v>0</v>
      </c>
    </row>
    <row r="157" spans="1:10" s="9" customFormat="1" ht="15" customHeight="1" x14ac:dyDescent="0.25">
      <c r="A157" s="221" t="s">
        <v>102</v>
      </c>
      <c r="B157" s="222"/>
      <c r="C157" s="222"/>
      <c r="D157" s="222"/>
      <c r="E157" s="222"/>
      <c r="F157" s="222"/>
      <c r="G157" s="223"/>
      <c r="H157" s="21" t="e">
        <f>H154+H155+H156</f>
        <v>#DIV/0!</v>
      </c>
      <c r="I157" s="22">
        <f>SUM(I154:I156)</f>
        <v>0</v>
      </c>
      <c r="J157" s="32"/>
    </row>
    <row r="158" spans="1:10" ht="5.0999999999999996" customHeight="1" x14ac:dyDescent="0.25"/>
    <row r="159" spans="1:10" x14ac:dyDescent="0.25">
      <c r="A159" s="167" t="s">
        <v>56</v>
      </c>
      <c r="B159" s="167"/>
      <c r="C159" s="167"/>
      <c r="D159" s="167"/>
      <c r="E159" s="167"/>
      <c r="F159" s="167"/>
      <c r="G159" s="167"/>
      <c r="H159" s="167"/>
      <c r="I159" s="167"/>
    </row>
    <row r="160" spans="1:10" ht="15" customHeight="1" x14ac:dyDescent="0.25">
      <c r="A160" s="64">
        <v>1</v>
      </c>
      <c r="B160" s="137" t="s">
        <v>103</v>
      </c>
      <c r="C160" s="138"/>
      <c r="D160" s="138"/>
      <c r="E160" s="138"/>
      <c r="F160" s="138"/>
      <c r="G160" s="139"/>
      <c r="H160" s="65" t="e">
        <f>I160/$G$171</f>
        <v>#DIV/0!</v>
      </c>
      <c r="I160" s="66">
        <f>I109</f>
        <v>0</v>
      </c>
    </row>
    <row r="161" spans="1:11" ht="15" customHeight="1" x14ac:dyDescent="0.25">
      <c r="A161" s="64">
        <v>2</v>
      </c>
      <c r="B161" s="137" t="s">
        <v>104</v>
      </c>
      <c r="C161" s="138"/>
      <c r="D161" s="138"/>
      <c r="E161" s="138"/>
      <c r="F161" s="138"/>
      <c r="G161" s="139"/>
      <c r="H161" s="65" t="e">
        <f t="shared" ref="H161:H162" si="9">I161/$G$171</f>
        <v>#DIV/0!</v>
      </c>
      <c r="I161" s="66">
        <f>I119</f>
        <v>0</v>
      </c>
    </row>
    <row r="162" spans="1:11" ht="15" customHeight="1" x14ac:dyDescent="0.25">
      <c r="A162" s="64">
        <v>3</v>
      </c>
      <c r="B162" s="137" t="s">
        <v>105</v>
      </c>
      <c r="C162" s="138"/>
      <c r="D162" s="138"/>
      <c r="E162" s="138"/>
      <c r="F162" s="138"/>
      <c r="G162" s="139"/>
      <c r="H162" s="65" t="e">
        <f t="shared" si="9"/>
        <v>#DIV/0!</v>
      </c>
      <c r="I162" s="66">
        <f>I123</f>
        <v>0</v>
      </c>
    </row>
    <row r="163" spans="1:11" ht="15" customHeight="1" x14ac:dyDescent="0.25">
      <c r="A163" s="221" t="s">
        <v>106</v>
      </c>
      <c r="B163" s="222"/>
      <c r="C163" s="222"/>
      <c r="D163" s="222"/>
      <c r="E163" s="222"/>
      <c r="F163" s="222"/>
      <c r="G163" s="223"/>
      <c r="H163" s="21" t="e">
        <f>H160+H161+H162</f>
        <v>#DIV/0!</v>
      </c>
      <c r="I163" s="22">
        <f>I160+I161+I162</f>
        <v>0</v>
      </c>
    </row>
    <row r="164" spans="1:11" ht="5.0999999999999996" customHeight="1" x14ac:dyDescent="0.25"/>
    <row r="165" spans="1:11" x14ac:dyDescent="0.25">
      <c r="A165" s="167" t="s">
        <v>79</v>
      </c>
      <c r="B165" s="167"/>
      <c r="C165" s="167"/>
      <c r="D165" s="167"/>
      <c r="E165" s="167"/>
      <c r="F165" s="167"/>
      <c r="G165" s="167"/>
      <c r="H165" s="167"/>
      <c r="I165" s="167"/>
    </row>
    <row r="166" spans="1:11" ht="15" customHeight="1" x14ac:dyDescent="0.25">
      <c r="A166" s="64">
        <v>1</v>
      </c>
      <c r="B166" s="137" t="s">
        <v>107</v>
      </c>
      <c r="C166" s="138"/>
      <c r="D166" s="138"/>
      <c r="E166" s="138"/>
      <c r="F166" s="138"/>
      <c r="G166" s="139"/>
      <c r="H166" s="65" t="e">
        <f>I166/$G$171</f>
        <v>#DIV/0!</v>
      </c>
      <c r="I166" s="66">
        <f>I138</f>
        <v>0</v>
      </c>
    </row>
    <row r="167" spans="1:11" ht="15" customHeight="1" x14ac:dyDescent="0.25">
      <c r="A167" s="221" t="s">
        <v>108</v>
      </c>
      <c r="B167" s="222"/>
      <c r="C167" s="222"/>
      <c r="D167" s="222"/>
      <c r="E167" s="222"/>
      <c r="F167" s="222"/>
      <c r="G167" s="223"/>
      <c r="H167" s="21" t="e">
        <f>H166</f>
        <v>#DIV/0!</v>
      </c>
      <c r="I167" s="22">
        <f>I138</f>
        <v>0</v>
      </c>
      <c r="K167" s="33"/>
    </row>
    <row r="168" spans="1:11" ht="5.0999999999999996" customHeight="1" x14ac:dyDescent="0.25"/>
    <row r="169" spans="1:11" x14ac:dyDescent="0.25">
      <c r="A169" s="224" t="s">
        <v>98</v>
      </c>
      <c r="B169" s="224"/>
      <c r="C169" s="224"/>
      <c r="D169" s="224"/>
      <c r="E169" s="224"/>
      <c r="F169" s="224"/>
      <c r="G169" s="224"/>
      <c r="H169" s="224"/>
      <c r="I169" s="224"/>
    </row>
    <row r="170" spans="1:11" ht="48" x14ac:dyDescent="0.25">
      <c r="A170" s="225" t="s">
        <v>109</v>
      </c>
      <c r="B170" s="225"/>
      <c r="C170" s="225"/>
      <c r="D170" s="225"/>
      <c r="E170" s="225"/>
      <c r="F170" s="225"/>
      <c r="G170" s="95" t="s">
        <v>110</v>
      </c>
      <c r="H170" s="95" t="s">
        <v>111</v>
      </c>
      <c r="I170" s="95" t="s">
        <v>112</v>
      </c>
    </row>
    <row r="171" spans="1:11" ht="11.25" customHeight="1" x14ac:dyDescent="0.25">
      <c r="A171" s="226" t="str">
        <f>D5</f>
        <v>VIGILANTE ARMADO</v>
      </c>
      <c r="B171" s="227"/>
      <c r="C171" s="227"/>
      <c r="D171" s="227"/>
      <c r="E171" s="227"/>
      <c r="F171" s="228"/>
      <c r="G171" s="96">
        <f>I157+I163+I167</f>
        <v>0</v>
      </c>
      <c r="H171" s="95">
        <f>IF(D6="12x36",2,1)</f>
        <v>2</v>
      </c>
      <c r="I171" s="96">
        <f>G171*H171</f>
        <v>0</v>
      </c>
    </row>
    <row r="172" spans="1:11" s="9" customFormat="1" x14ac:dyDescent="0.25">
      <c r="A172" s="218" t="s">
        <v>113</v>
      </c>
      <c r="B172" s="219"/>
      <c r="C172" s="219"/>
      <c r="D172" s="219"/>
      <c r="E172" s="219"/>
      <c r="F172" s="219"/>
      <c r="G172" s="219"/>
      <c r="H172" s="220"/>
      <c r="I172" s="34">
        <f>I171</f>
        <v>0</v>
      </c>
      <c r="J172" s="32"/>
    </row>
  </sheetData>
  <mergeCells count="173">
    <mergeCell ref="G5:H6"/>
    <mergeCell ref="I5:I6"/>
    <mergeCell ref="D7:F7"/>
    <mergeCell ref="A7:C7"/>
    <mergeCell ref="A6:C6"/>
    <mergeCell ref="A26:F26"/>
    <mergeCell ref="A20:F22"/>
    <mergeCell ref="G20:G22"/>
    <mergeCell ref="A8:C8"/>
    <mergeCell ref="D8:F8"/>
    <mergeCell ref="G7:H8"/>
    <mergeCell ref="A9:C9"/>
    <mergeCell ref="A17:F19"/>
    <mergeCell ref="G17:G19"/>
    <mergeCell ref="A24:F24"/>
    <mergeCell ref="A12:F12"/>
    <mergeCell ref="A1:I1"/>
    <mergeCell ref="A2:B2"/>
    <mergeCell ref="C2:D2"/>
    <mergeCell ref="E2:I2"/>
    <mergeCell ref="A3:B3"/>
    <mergeCell ref="A23:F23"/>
    <mergeCell ref="D9:F9"/>
    <mergeCell ref="G9:H9"/>
    <mergeCell ref="B43:G43"/>
    <mergeCell ref="B32:G32"/>
    <mergeCell ref="B30:G30"/>
    <mergeCell ref="B31:G31"/>
    <mergeCell ref="A10:F10"/>
    <mergeCell ref="A11:F11"/>
    <mergeCell ref="A14:F16"/>
    <mergeCell ref="G14:G16"/>
    <mergeCell ref="I7:I8"/>
    <mergeCell ref="A13:F13"/>
    <mergeCell ref="A27:F27"/>
    <mergeCell ref="A29:I29"/>
    <mergeCell ref="D5:F5"/>
    <mergeCell ref="A5:C5"/>
    <mergeCell ref="D6:F6"/>
    <mergeCell ref="A25:F25"/>
    <mergeCell ref="B44:G44"/>
    <mergeCell ref="B45:G45"/>
    <mergeCell ref="B46:G46"/>
    <mergeCell ref="B47:G47"/>
    <mergeCell ref="B48:G48"/>
    <mergeCell ref="B33:G33"/>
    <mergeCell ref="B34:G34"/>
    <mergeCell ref="B37:G37"/>
    <mergeCell ref="A41:G41"/>
    <mergeCell ref="B35:G35"/>
    <mergeCell ref="B36:G36"/>
    <mergeCell ref="B40:G40"/>
    <mergeCell ref="B38:G38"/>
    <mergeCell ref="B39:G39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A52:G52"/>
    <mergeCell ref="A53:I53"/>
    <mergeCell ref="A54:I54"/>
    <mergeCell ref="B67:G67"/>
    <mergeCell ref="B68:G68"/>
    <mergeCell ref="B69:G69"/>
    <mergeCell ref="B70:G70"/>
    <mergeCell ref="A71:G71"/>
    <mergeCell ref="B73:G73"/>
    <mergeCell ref="B61:G61"/>
    <mergeCell ref="B62:G62"/>
    <mergeCell ref="B63:G63"/>
    <mergeCell ref="A64:G64"/>
    <mergeCell ref="B65:I65"/>
    <mergeCell ref="B66:I66"/>
    <mergeCell ref="B74:G74"/>
    <mergeCell ref="A75:G75"/>
    <mergeCell ref="A77:G77"/>
    <mergeCell ref="B79:G79"/>
    <mergeCell ref="B80:G80"/>
    <mergeCell ref="B82:G82"/>
    <mergeCell ref="B83:G83"/>
    <mergeCell ref="A91:I91"/>
    <mergeCell ref="A92:B92"/>
    <mergeCell ref="B81:G81"/>
    <mergeCell ref="B86:G86"/>
    <mergeCell ref="A96:B96"/>
    <mergeCell ref="A97:B97"/>
    <mergeCell ref="A99:G99"/>
    <mergeCell ref="A101:I101"/>
    <mergeCell ref="B102:G102"/>
    <mergeCell ref="B103:G103"/>
    <mergeCell ref="B84:G84"/>
    <mergeCell ref="A85:G85"/>
    <mergeCell ref="A87:I87"/>
    <mergeCell ref="A88:B88"/>
    <mergeCell ref="A89:B89"/>
    <mergeCell ref="A95:I95"/>
    <mergeCell ref="A93:B9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72:H172"/>
    <mergeCell ref="B166:G166"/>
    <mergeCell ref="A167:G167"/>
    <mergeCell ref="A169:I169"/>
    <mergeCell ref="A170:F170"/>
    <mergeCell ref="A171:F171"/>
    <mergeCell ref="A159:I159"/>
    <mergeCell ref="B160:G160"/>
    <mergeCell ref="B161:G161"/>
    <mergeCell ref="B162:G162"/>
    <mergeCell ref="A163:G163"/>
    <mergeCell ref="A165:I165"/>
    <mergeCell ref="C3:D3"/>
    <mergeCell ref="E3:G3"/>
    <mergeCell ref="H3:I3"/>
    <mergeCell ref="A152:I152"/>
    <mergeCell ref="A153:I153"/>
    <mergeCell ref="B154:G154"/>
    <mergeCell ref="B155:G155"/>
    <mergeCell ref="B156:G156"/>
    <mergeCell ref="A157:G157"/>
    <mergeCell ref="A146:B146"/>
    <mergeCell ref="H146:I146"/>
    <mergeCell ref="A148:I148"/>
    <mergeCell ref="B147:E147"/>
    <mergeCell ref="H147:I147"/>
    <mergeCell ref="B149:I149"/>
    <mergeCell ref="A150:G150"/>
    <mergeCell ref="A143:B143"/>
    <mergeCell ref="D143:E143"/>
    <mergeCell ref="H143:I143"/>
    <mergeCell ref="A144:B144"/>
    <mergeCell ref="H144:I144"/>
    <mergeCell ref="A145:B145"/>
    <mergeCell ref="H145:I145"/>
    <mergeCell ref="B139:I139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6" max="8" man="1"/>
    <brk id="124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9"/>
  <sheetViews>
    <sheetView zoomScaleSheetLayoutView="130" workbookViewId="0">
      <selection activeCell="J12" sqref="J12"/>
    </sheetView>
  </sheetViews>
  <sheetFormatPr defaultColWidth="9.140625" defaultRowHeight="12" x14ac:dyDescent="0.25"/>
  <cols>
    <col min="1" max="1" width="3.5703125" style="51" customWidth="1"/>
    <col min="2" max="2" width="11.28515625" style="51" customWidth="1"/>
    <col min="3" max="3" width="13.85546875" style="51" customWidth="1"/>
    <col min="4" max="4" width="13.28515625" style="51" customWidth="1"/>
    <col min="5" max="5" width="13.42578125" style="51" customWidth="1"/>
    <col min="6" max="6" width="11.28515625" style="51" customWidth="1"/>
    <col min="7" max="7" width="14.28515625" style="51" customWidth="1"/>
    <col min="8" max="8" width="12.85546875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32"/>
      <c r="I3" s="232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3.5" customHeight="1" x14ac:dyDescent="0.25">
      <c r="A5" s="127" t="s">
        <v>140</v>
      </c>
      <c r="B5" s="128"/>
      <c r="C5" s="129"/>
      <c r="D5" s="140" t="s">
        <v>187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3.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3.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3.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3.5" customHeight="1" x14ac:dyDescent="0.25">
      <c r="A9" s="127" t="s">
        <v>119</v>
      </c>
      <c r="B9" s="128"/>
      <c r="C9" s="129"/>
      <c r="D9" s="152" t="s">
        <v>220</v>
      </c>
      <c r="E9" s="152"/>
      <c r="F9" s="152"/>
      <c r="G9" s="233" t="s">
        <v>142</v>
      </c>
      <c r="H9" s="234"/>
      <c r="I9" s="52">
        <v>0.3</v>
      </c>
    </row>
    <row r="10" spans="1:14" ht="39" customHeight="1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ht="15" customHeight="1" x14ac:dyDescent="0.25">
      <c r="A11" s="156" t="s">
        <v>146</v>
      </c>
      <c r="B11" s="157"/>
      <c r="C11" s="157"/>
      <c r="D11" s="157"/>
      <c r="E11" s="157"/>
      <c r="F11" s="157"/>
      <c r="G11" s="53" t="str">
        <f>D9</f>
        <v>Porto Alegre/RS</v>
      </c>
      <c r="H11" s="53" t="s">
        <v>1</v>
      </c>
      <c r="I11" s="55"/>
    </row>
    <row r="12" spans="1:14" ht="26.25" customHeight="1" x14ac:dyDescent="0.25">
      <c r="A12" s="156" t="s">
        <v>155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10" ht="11.25" customHeight="1" x14ac:dyDescent="0.25">
      <c r="A17" s="166" t="s">
        <v>120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10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10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10" ht="11.25" customHeight="1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10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/>
    </row>
    <row r="22" spans="1:10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10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10" x14ac:dyDescent="0.25">
      <c r="A24" s="156" t="s">
        <v>222</v>
      </c>
      <c r="B24" s="157"/>
      <c r="C24" s="157"/>
      <c r="D24" s="157"/>
      <c r="E24" s="157"/>
      <c r="F24" s="158"/>
      <c r="G24" s="57"/>
      <c r="H24" s="57" t="s">
        <v>121</v>
      </c>
      <c r="I24" s="106" t="s">
        <v>126</v>
      </c>
    </row>
    <row r="25" spans="1:10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10" x14ac:dyDescent="0.25">
      <c r="A26" s="156" t="s">
        <v>128</v>
      </c>
      <c r="B26" s="157"/>
      <c r="C26" s="157"/>
      <c r="D26" s="157"/>
      <c r="E26" s="157"/>
      <c r="F26" s="158"/>
      <c r="G26" s="57"/>
      <c r="H26" s="97" t="s">
        <v>129</v>
      </c>
      <c r="I26" s="62">
        <v>15</v>
      </c>
    </row>
    <row r="27" spans="1:10" ht="27" customHeight="1" x14ac:dyDescent="0.25">
      <c r="A27" s="166" t="s">
        <v>225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10" ht="24.75" customHeight="1" x14ac:dyDescent="0.25">
      <c r="A28" s="240" t="s">
        <v>214</v>
      </c>
      <c r="B28" s="240"/>
      <c r="C28" s="240"/>
      <c r="D28" s="240"/>
      <c r="E28" s="240"/>
      <c r="F28" s="240"/>
      <c r="G28" s="235" t="s">
        <v>2</v>
      </c>
      <c r="H28" s="98" t="s">
        <v>132</v>
      </c>
      <c r="I28" s="99">
        <f>((60/52.5)*7)*15</f>
        <v>120</v>
      </c>
    </row>
    <row r="29" spans="1:10" ht="24.75" customHeight="1" x14ac:dyDescent="0.25">
      <c r="A29" s="240"/>
      <c r="B29" s="240"/>
      <c r="C29" s="240"/>
      <c r="D29" s="240"/>
      <c r="E29" s="240"/>
      <c r="F29" s="240"/>
      <c r="G29" s="235"/>
      <c r="H29" s="98" t="s">
        <v>133</v>
      </c>
      <c r="I29" s="100">
        <f>I10/H10*20%</f>
        <v>0</v>
      </c>
    </row>
    <row r="30" spans="1:10" ht="29.25" customHeight="1" x14ac:dyDescent="0.25">
      <c r="A30" s="236" t="s">
        <v>215</v>
      </c>
      <c r="B30" s="236"/>
      <c r="C30" s="236"/>
      <c r="D30" s="236"/>
      <c r="E30" s="236"/>
      <c r="F30" s="236"/>
      <c r="G30" s="235" t="s">
        <v>2</v>
      </c>
      <c r="H30" s="97" t="s">
        <v>132</v>
      </c>
      <c r="I30" s="101">
        <f>((5+7+1)*15)-190.67</f>
        <v>4.3300000000000125</v>
      </c>
      <c r="J30" s="39"/>
    </row>
    <row r="31" spans="1:10" ht="30.75" customHeight="1" x14ac:dyDescent="0.25">
      <c r="A31" s="236"/>
      <c r="B31" s="236"/>
      <c r="C31" s="236"/>
      <c r="D31" s="236"/>
      <c r="E31" s="236"/>
      <c r="F31" s="236"/>
      <c r="G31" s="235"/>
      <c r="H31" s="97" t="s">
        <v>133</v>
      </c>
      <c r="I31" s="102">
        <f>(I10/H10)*1.5</f>
        <v>0</v>
      </c>
    </row>
    <row r="32" spans="1:10" ht="5.0999999999999996" customHeight="1" x14ac:dyDescent="0.25"/>
    <row r="33" spans="1:10" ht="17.25" customHeight="1" x14ac:dyDescent="0.25">
      <c r="A33" s="167" t="s">
        <v>7</v>
      </c>
      <c r="B33" s="167"/>
      <c r="C33" s="167"/>
      <c r="D33" s="167"/>
      <c r="E33" s="167"/>
      <c r="F33" s="167"/>
      <c r="G33" s="167"/>
      <c r="H33" s="167"/>
      <c r="I33" s="167"/>
    </row>
    <row r="34" spans="1:10" ht="48" x14ac:dyDescent="0.25">
      <c r="A34" s="63" t="s">
        <v>8</v>
      </c>
      <c r="B34" s="177" t="s">
        <v>9</v>
      </c>
      <c r="C34" s="178"/>
      <c r="D34" s="178"/>
      <c r="E34" s="178"/>
      <c r="F34" s="178"/>
      <c r="G34" s="179"/>
      <c r="H34" s="63" t="s">
        <v>10</v>
      </c>
      <c r="I34" s="63" t="s">
        <v>11</v>
      </c>
    </row>
    <row r="35" spans="1:10" ht="15" customHeight="1" x14ac:dyDescent="0.25">
      <c r="A35" s="64">
        <v>1</v>
      </c>
      <c r="B35" s="237" t="s">
        <v>12</v>
      </c>
      <c r="C35" s="238"/>
      <c r="D35" s="238"/>
      <c r="E35" s="238"/>
      <c r="F35" s="238"/>
      <c r="G35" s="239"/>
      <c r="H35" s="65" t="e">
        <f t="shared" ref="H35:H47" si="0">I35/$I$48</f>
        <v>#DIV/0!</v>
      </c>
      <c r="I35" s="66">
        <f>IF(D6="12x36",I10,I10/H10*I5)</f>
        <v>0</v>
      </c>
    </row>
    <row r="36" spans="1:10" ht="15" customHeight="1" x14ac:dyDescent="0.25">
      <c r="A36" s="64">
        <f>A35+1</f>
        <v>2</v>
      </c>
      <c r="B36" s="237" t="s">
        <v>216</v>
      </c>
      <c r="C36" s="238"/>
      <c r="D36" s="238"/>
      <c r="E36" s="238"/>
      <c r="F36" s="238"/>
      <c r="G36" s="239"/>
      <c r="H36" s="65" t="e">
        <f t="shared" si="0"/>
        <v>#DIV/0!</v>
      </c>
      <c r="I36" s="84">
        <v>0</v>
      </c>
      <c r="J36" s="6"/>
    </row>
    <row r="37" spans="1:10" ht="15" customHeight="1" x14ac:dyDescent="0.25">
      <c r="A37" s="64">
        <f t="shared" ref="A37:A44" si="1">A36+1</f>
        <v>3</v>
      </c>
      <c r="B37" s="237" t="s">
        <v>164</v>
      </c>
      <c r="C37" s="238"/>
      <c r="D37" s="238"/>
      <c r="E37" s="238"/>
      <c r="F37" s="238"/>
      <c r="G37" s="239"/>
      <c r="H37" s="65" t="e">
        <f t="shared" si="0"/>
        <v>#DIV/0!</v>
      </c>
      <c r="I37" s="66">
        <f>IF(I9=30%,(I35+I45+I42+I43+I44+I46)*I9,0)</f>
        <v>0</v>
      </c>
    </row>
    <row r="38" spans="1:10" ht="15" customHeight="1" x14ac:dyDescent="0.25">
      <c r="A38" s="64">
        <f t="shared" si="1"/>
        <v>4</v>
      </c>
      <c r="B38" s="248" t="s">
        <v>191</v>
      </c>
      <c r="C38" s="248"/>
      <c r="D38" s="248"/>
      <c r="E38" s="248"/>
      <c r="F38" s="248"/>
      <c r="G38" s="248"/>
      <c r="H38" s="65" t="e">
        <f t="shared" si="0"/>
        <v>#DIV/0!</v>
      </c>
      <c r="I38" s="66">
        <f>IF(I7=10%,I25*I7,0)</f>
        <v>0</v>
      </c>
    </row>
    <row r="39" spans="1:10" ht="15" customHeight="1" x14ac:dyDescent="0.25">
      <c r="A39" s="64">
        <f t="shared" si="1"/>
        <v>5</v>
      </c>
      <c r="B39" s="248" t="s">
        <v>192</v>
      </c>
      <c r="C39" s="248"/>
      <c r="D39" s="248"/>
      <c r="E39" s="248"/>
      <c r="F39" s="248"/>
      <c r="G39" s="248"/>
      <c r="H39" s="65" t="e">
        <f t="shared" si="0"/>
        <v>#DIV/0!</v>
      </c>
      <c r="I39" s="66">
        <f>IF(I7=20%,I25*I7,0)</f>
        <v>0</v>
      </c>
    </row>
    <row r="40" spans="1:10" ht="15" customHeight="1" x14ac:dyDescent="0.25">
      <c r="A40" s="64">
        <f t="shared" si="1"/>
        <v>6</v>
      </c>
      <c r="B40" s="248" t="s">
        <v>193</v>
      </c>
      <c r="C40" s="248"/>
      <c r="D40" s="248"/>
      <c r="E40" s="248"/>
      <c r="F40" s="248"/>
      <c r="G40" s="248"/>
      <c r="H40" s="65" t="e">
        <f t="shared" si="0"/>
        <v>#DIV/0!</v>
      </c>
      <c r="I40" s="66">
        <f>IF(I7=40%,I25*I7,0)</f>
        <v>0</v>
      </c>
    </row>
    <row r="41" spans="1:10" ht="15" customHeight="1" x14ac:dyDescent="0.25">
      <c r="A41" s="64">
        <f t="shared" si="1"/>
        <v>7</v>
      </c>
      <c r="B41" s="237" t="s">
        <v>194</v>
      </c>
      <c r="C41" s="238"/>
      <c r="D41" s="238"/>
      <c r="E41" s="238"/>
      <c r="F41" s="238"/>
      <c r="G41" s="239"/>
      <c r="H41" s="65" t="e">
        <f t="shared" si="0"/>
        <v>#DIV/0!</v>
      </c>
      <c r="I41" s="66">
        <f>IF(I24="Não aplicável",0,I35*I24)</f>
        <v>0</v>
      </c>
    </row>
    <row r="42" spans="1:10" ht="15" customHeight="1" x14ac:dyDescent="0.25">
      <c r="A42" s="64">
        <f t="shared" si="1"/>
        <v>8</v>
      </c>
      <c r="B42" s="241" t="s">
        <v>134</v>
      </c>
      <c r="C42" s="241"/>
      <c r="D42" s="241"/>
      <c r="E42" s="241"/>
      <c r="F42" s="241"/>
      <c r="G42" s="241"/>
      <c r="H42" s="65" t="e">
        <f t="shared" si="0"/>
        <v>#DIV/0!</v>
      </c>
      <c r="I42" s="66">
        <f>I30*I31</f>
        <v>0</v>
      </c>
    </row>
    <row r="43" spans="1:10" ht="15" customHeight="1" x14ac:dyDescent="0.25">
      <c r="A43" s="64">
        <f t="shared" si="1"/>
        <v>9</v>
      </c>
      <c r="B43" s="241" t="s">
        <v>135</v>
      </c>
      <c r="C43" s="241"/>
      <c r="D43" s="241"/>
      <c r="E43" s="241"/>
      <c r="F43" s="241"/>
      <c r="G43" s="241"/>
      <c r="H43" s="65" t="e">
        <f t="shared" si="0"/>
        <v>#DIV/0!</v>
      </c>
      <c r="I43" s="66">
        <f>I28*I29</f>
        <v>0</v>
      </c>
    </row>
    <row r="44" spans="1:10" ht="24" customHeight="1" x14ac:dyDescent="0.25">
      <c r="A44" s="64">
        <f t="shared" si="1"/>
        <v>10</v>
      </c>
      <c r="B44" s="241" t="s">
        <v>136</v>
      </c>
      <c r="C44" s="241"/>
      <c r="D44" s="241"/>
      <c r="E44" s="241"/>
      <c r="F44" s="241"/>
      <c r="G44" s="241"/>
      <c r="H44" s="65" t="e">
        <f t="shared" si="0"/>
        <v>#DIV/0!</v>
      </c>
      <c r="I44" s="103">
        <f>(I42+I43)*0.2</f>
        <v>0</v>
      </c>
    </row>
    <row r="45" spans="1:10" ht="12.75" customHeight="1" x14ac:dyDescent="0.25">
      <c r="A45" s="64"/>
      <c r="B45" s="242" t="s">
        <v>159</v>
      </c>
      <c r="C45" s="243"/>
      <c r="D45" s="243"/>
      <c r="E45" s="243"/>
      <c r="F45" s="243"/>
      <c r="G45" s="244"/>
      <c r="H45" s="65" t="e">
        <f t="shared" si="0"/>
        <v>#DIV/0!</v>
      </c>
      <c r="I45" s="103">
        <f>I12*I13</f>
        <v>0</v>
      </c>
    </row>
    <row r="46" spans="1:10" ht="12.75" customHeight="1" x14ac:dyDescent="0.25">
      <c r="A46" s="64"/>
      <c r="B46" s="242" t="s">
        <v>160</v>
      </c>
      <c r="C46" s="243"/>
      <c r="D46" s="243"/>
      <c r="E46" s="243"/>
      <c r="F46" s="243"/>
      <c r="G46" s="244"/>
      <c r="H46" s="65" t="e">
        <f t="shared" si="0"/>
        <v>#DIV/0!</v>
      </c>
      <c r="I46" s="103">
        <f>I45*20%</f>
        <v>0</v>
      </c>
    </row>
    <row r="47" spans="1:10" ht="24.75" customHeight="1" x14ac:dyDescent="0.25">
      <c r="A47" s="64">
        <f>A44+1</f>
        <v>11</v>
      </c>
      <c r="B47" s="24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246"/>
      <c r="D47" s="246"/>
      <c r="E47" s="246"/>
      <c r="F47" s="246"/>
      <c r="G47" s="247"/>
      <c r="H47" s="65" t="e">
        <f t="shared" si="0"/>
        <v>#DIV/0!</v>
      </c>
      <c r="I47" s="103">
        <v>0</v>
      </c>
    </row>
    <row r="48" spans="1:10" s="9" customFormat="1" ht="15" customHeight="1" x14ac:dyDescent="0.25">
      <c r="A48" s="174" t="s">
        <v>13</v>
      </c>
      <c r="B48" s="175"/>
      <c r="C48" s="175"/>
      <c r="D48" s="175"/>
      <c r="E48" s="175"/>
      <c r="F48" s="175"/>
      <c r="G48" s="176"/>
      <c r="H48" s="7" t="e">
        <f>SUM(H35:H47)</f>
        <v>#DIV/0!</v>
      </c>
      <c r="I48" s="50">
        <f>SUM(I35:I47)</f>
        <v>0</v>
      </c>
      <c r="J48" s="8"/>
    </row>
    <row r="49" spans="1:16" ht="5.0999999999999996" customHeight="1" x14ac:dyDescent="0.25"/>
    <row r="50" spans="1:16" ht="33.75" customHeight="1" x14ac:dyDescent="0.25">
      <c r="A50" s="63" t="s">
        <v>14</v>
      </c>
      <c r="B50" s="177" t="s">
        <v>15</v>
      </c>
      <c r="C50" s="178"/>
      <c r="D50" s="178"/>
      <c r="E50" s="178"/>
      <c r="F50" s="178"/>
      <c r="G50" s="179"/>
      <c r="H50" s="63" t="s">
        <v>10</v>
      </c>
      <c r="I50" s="63" t="s">
        <v>11</v>
      </c>
    </row>
    <row r="51" spans="1:16" ht="15" customHeight="1" x14ac:dyDescent="0.25">
      <c r="A51" s="64">
        <v>1</v>
      </c>
      <c r="B51" s="137" t="s">
        <v>195</v>
      </c>
      <c r="C51" s="138"/>
      <c r="D51" s="138"/>
      <c r="E51" s="138"/>
      <c r="F51" s="138"/>
      <c r="G51" s="139"/>
      <c r="H51" s="65">
        <v>0.2</v>
      </c>
      <c r="I51" s="66">
        <f>$I$48*H51</f>
        <v>0</v>
      </c>
    </row>
    <row r="52" spans="1:16" ht="15" customHeight="1" x14ac:dyDescent="0.25">
      <c r="A52" s="64">
        <v>2</v>
      </c>
      <c r="B52" s="137" t="s">
        <v>196</v>
      </c>
      <c r="C52" s="138"/>
      <c r="D52" s="138"/>
      <c r="E52" s="138"/>
      <c r="F52" s="138"/>
      <c r="G52" s="139"/>
      <c r="H52" s="65">
        <v>1.4999999999999999E-2</v>
      </c>
      <c r="I52" s="66">
        <f t="shared" ref="I52:I58" si="2">$I$48*H52</f>
        <v>0</v>
      </c>
    </row>
    <row r="53" spans="1:16" ht="15" customHeight="1" x14ac:dyDescent="0.25">
      <c r="A53" s="64">
        <v>3</v>
      </c>
      <c r="B53" s="137" t="s">
        <v>197</v>
      </c>
      <c r="C53" s="138"/>
      <c r="D53" s="138"/>
      <c r="E53" s="138"/>
      <c r="F53" s="138"/>
      <c r="G53" s="139"/>
      <c r="H53" s="65">
        <v>0.01</v>
      </c>
      <c r="I53" s="66">
        <f t="shared" si="2"/>
        <v>0</v>
      </c>
    </row>
    <row r="54" spans="1:16" ht="15" customHeight="1" x14ac:dyDescent="0.25">
      <c r="A54" s="64">
        <v>4</v>
      </c>
      <c r="B54" s="137" t="s">
        <v>198</v>
      </c>
      <c r="C54" s="138"/>
      <c r="D54" s="138"/>
      <c r="E54" s="138"/>
      <c r="F54" s="138"/>
      <c r="G54" s="139"/>
      <c r="H54" s="65">
        <v>2E-3</v>
      </c>
      <c r="I54" s="66">
        <f>$I$48*H54</f>
        <v>0</v>
      </c>
    </row>
    <row r="55" spans="1:16" ht="15" customHeight="1" x14ac:dyDescent="0.25">
      <c r="A55" s="64">
        <v>5</v>
      </c>
      <c r="B55" s="137" t="s">
        <v>199</v>
      </c>
      <c r="C55" s="138"/>
      <c r="D55" s="138"/>
      <c r="E55" s="138"/>
      <c r="F55" s="138"/>
      <c r="G55" s="139"/>
      <c r="H55" s="65">
        <v>2.5000000000000001E-2</v>
      </c>
      <c r="I55" s="66">
        <f t="shared" si="2"/>
        <v>0</v>
      </c>
    </row>
    <row r="56" spans="1:16" ht="15" customHeight="1" x14ac:dyDescent="0.25">
      <c r="A56" s="64">
        <v>6</v>
      </c>
      <c r="B56" s="137" t="s">
        <v>200</v>
      </c>
      <c r="C56" s="138"/>
      <c r="D56" s="138"/>
      <c r="E56" s="138"/>
      <c r="F56" s="138"/>
      <c r="G56" s="139"/>
      <c r="H56" s="65">
        <v>0.08</v>
      </c>
      <c r="I56" s="66">
        <f>$I$48*H56</f>
        <v>0</v>
      </c>
    </row>
    <row r="57" spans="1:16" ht="15" customHeight="1" x14ac:dyDescent="0.25">
      <c r="A57" s="64">
        <v>7</v>
      </c>
      <c r="B57" s="137" t="s">
        <v>201</v>
      </c>
      <c r="C57" s="138"/>
      <c r="D57" s="138"/>
      <c r="E57" s="138"/>
      <c r="F57" s="138"/>
      <c r="G57" s="139"/>
      <c r="H57" s="65">
        <v>0.03</v>
      </c>
      <c r="I57" s="66">
        <f t="shared" si="2"/>
        <v>0</v>
      </c>
    </row>
    <row r="58" spans="1:16" ht="15" customHeight="1" x14ac:dyDescent="0.25">
      <c r="A58" s="64">
        <v>8</v>
      </c>
      <c r="B58" s="137" t="s">
        <v>202</v>
      </c>
      <c r="C58" s="138"/>
      <c r="D58" s="138"/>
      <c r="E58" s="138"/>
      <c r="F58" s="138"/>
      <c r="G58" s="139"/>
      <c r="H58" s="65">
        <v>6.0000000000000001E-3</v>
      </c>
      <c r="I58" s="66">
        <f t="shared" si="2"/>
        <v>0</v>
      </c>
    </row>
    <row r="59" spans="1:16" s="9" customFormat="1" ht="15" customHeight="1" x14ac:dyDescent="0.25">
      <c r="A59" s="174" t="s">
        <v>16</v>
      </c>
      <c r="B59" s="175"/>
      <c r="C59" s="175"/>
      <c r="D59" s="175"/>
      <c r="E59" s="175"/>
      <c r="F59" s="175"/>
      <c r="G59" s="176"/>
      <c r="H59" s="7">
        <f>SUM(H51:H58)</f>
        <v>0.3680000000000001</v>
      </c>
      <c r="I59" s="50">
        <f>SUM(I51:I58)</f>
        <v>0</v>
      </c>
      <c r="J59" s="8"/>
    </row>
    <row r="60" spans="1:16" ht="15" customHeight="1" x14ac:dyDescent="0.25">
      <c r="A60" s="181" t="s">
        <v>17</v>
      </c>
      <c r="B60" s="181"/>
      <c r="C60" s="181"/>
      <c r="D60" s="181"/>
      <c r="E60" s="181"/>
      <c r="F60" s="181"/>
      <c r="G60" s="181"/>
      <c r="H60" s="181"/>
      <c r="I60" s="181"/>
    </row>
    <row r="61" spans="1:16" ht="47.25" customHeight="1" x14ac:dyDescent="0.25">
      <c r="A61" s="182" t="s">
        <v>18</v>
      </c>
      <c r="B61" s="182"/>
      <c r="C61" s="182"/>
      <c r="D61" s="182"/>
      <c r="E61" s="182"/>
      <c r="F61" s="182"/>
      <c r="G61" s="182"/>
      <c r="H61" s="182"/>
      <c r="I61" s="182"/>
      <c r="J61"/>
      <c r="K61"/>
      <c r="L61"/>
      <c r="M61"/>
      <c r="N61"/>
      <c r="O61"/>
      <c r="P61"/>
    </row>
    <row r="62" spans="1:16" ht="33.75" customHeight="1" x14ac:dyDescent="0.25">
      <c r="A62" s="63" t="s">
        <v>19</v>
      </c>
      <c r="B62" s="177" t="s">
        <v>20</v>
      </c>
      <c r="C62" s="178"/>
      <c r="D62" s="178"/>
      <c r="E62" s="178"/>
      <c r="F62" s="178"/>
      <c r="G62" s="179"/>
      <c r="H62" s="63" t="s">
        <v>10</v>
      </c>
      <c r="I62" s="63" t="s">
        <v>11</v>
      </c>
    </row>
    <row r="63" spans="1:16" ht="15" customHeight="1" x14ac:dyDescent="0.25">
      <c r="A63" s="64">
        <v>1</v>
      </c>
      <c r="B63" s="137" t="s">
        <v>21</v>
      </c>
      <c r="C63" s="138"/>
      <c r="D63" s="138"/>
      <c r="E63" s="138"/>
      <c r="F63" s="138"/>
      <c r="G63" s="139"/>
      <c r="H63" s="104">
        <v>0.119314</v>
      </c>
      <c r="I63" s="66">
        <f>$I$48*H63</f>
        <v>0</v>
      </c>
    </row>
    <row r="64" spans="1:16" ht="15" customHeight="1" x14ac:dyDescent="0.25">
      <c r="A64" s="64">
        <v>2</v>
      </c>
      <c r="B64" s="137" t="s">
        <v>203</v>
      </c>
      <c r="C64" s="138"/>
      <c r="D64" s="138"/>
      <c r="E64" s="138"/>
      <c r="F64" s="138"/>
      <c r="G64" s="139"/>
      <c r="H64" s="104">
        <v>2.0479000000000001E-2</v>
      </c>
      <c r="I64" s="66">
        <f t="shared" ref="I64:I69" si="3">$I$48*H64</f>
        <v>0</v>
      </c>
    </row>
    <row r="65" spans="1:10" ht="15" customHeight="1" x14ac:dyDescent="0.25">
      <c r="A65" s="64">
        <v>3</v>
      </c>
      <c r="B65" s="137" t="s">
        <v>204</v>
      </c>
      <c r="C65" s="138"/>
      <c r="D65" s="138"/>
      <c r="E65" s="138"/>
      <c r="F65" s="138"/>
      <c r="G65" s="139"/>
      <c r="H65" s="65">
        <v>1.2123E-2</v>
      </c>
      <c r="I65" s="66">
        <f t="shared" si="3"/>
        <v>0</v>
      </c>
    </row>
    <row r="66" spans="1:10" ht="15" customHeight="1" x14ac:dyDescent="0.25">
      <c r="A66" s="64">
        <v>4</v>
      </c>
      <c r="B66" s="137" t="s">
        <v>22</v>
      </c>
      <c r="C66" s="138"/>
      <c r="D66" s="138"/>
      <c r="E66" s="138"/>
      <c r="F66" s="138"/>
      <c r="G66" s="139"/>
      <c r="H66" s="65">
        <v>1.1436E-2</v>
      </c>
      <c r="I66" s="66">
        <f>$I$48*H66</f>
        <v>0</v>
      </c>
    </row>
    <row r="67" spans="1:10" ht="15" customHeight="1" x14ac:dyDescent="0.25">
      <c r="A67" s="64">
        <v>5</v>
      </c>
      <c r="B67" s="137" t="s">
        <v>23</v>
      </c>
      <c r="C67" s="138"/>
      <c r="D67" s="138"/>
      <c r="E67" s="138"/>
      <c r="F67" s="138"/>
      <c r="G67" s="139"/>
      <c r="H67" s="65">
        <v>1.74E-4</v>
      </c>
      <c r="I67" s="66">
        <f t="shared" si="3"/>
        <v>0</v>
      </c>
    </row>
    <row r="68" spans="1:10" ht="15" customHeight="1" x14ac:dyDescent="0.25">
      <c r="A68" s="64">
        <v>6</v>
      </c>
      <c r="B68" s="137" t="s">
        <v>24</v>
      </c>
      <c r="C68" s="138"/>
      <c r="D68" s="138"/>
      <c r="E68" s="138"/>
      <c r="F68" s="138"/>
      <c r="G68" s="139"/>
      <c r="H68" s="65">
        <v>4.4200000000000001E-4</v>
      </c>
      <c r="I68" s="66">
        <f t="shared" si="3"/>
        <v>0</v>
      </c>
    </row>
    <row r="69" spans="1:10" ht="15" customHeight="1" x14ac:dyDescent="0.25">
      <c r="A69" s="64">
        <v>7</v>
      </c>
      <c r="B69" s="137" t="s">
        <v>25</v>
      </c>
      <c r="C69" s="138"/>
      <c r="D69" s="138"/>
      <c r="E69" s="138"/>
      <c r="F69" s="138"/>
      <c r="G69" s="139"/>
      <c r="H69" s="65">
        <v>1.85E-4</v>
      </c>
      <c r="I69" s="66">
        <f t="shared" si="3"/>
        <v>0</v>
      </c>
    </row>
    <row r="70" spans="1:10" ht="15" customHeight="1" x14ac:dyDescent="0.25">
      <c r="A70" s="64">
        <v>8</v>
      </c>
      <c r="B70" s="137" t="s">
        <v>26</v>
      </c>
      <c r="C70" s="138"/>
      <c r="D70" s="138"/>
      <c r="E70" s="138"/>
      <c r="F70" s="138"/>
      <c r="G70" s="139"/>
      <c r="H70" s="65">
        <v>9.0789999999999996E-2</v>
      </c>
      <c r="I70" s="66">
        <f>$I$48*H70</f>
        <v>0</v>
      </c>
    </row>
    <row r="71" spans="1:10" s="9" customFormat="1" ht="15" customHeight="1" x14ac:dyDescent="0.25">
      <c r="A71" s="174" t="s">
        <v>27</v>
      </c>
      <c r="B71" s="175"/>
      <c r="C71" s="175"/>
      <c r="D71" s="175"/>
      <c r="E71" s="175"/>
      <c r="F71" s="175"/>
      <c r="G71" s="176"/>
      <c r="H71" s="7">
        <f>SUM(H63:H70)</f>
        <v>0.25494299999999998</v>
      </c>
      <c r="I71" s="50">
        <f>SUM(I63:I70)</f>
        <v>0</v>
      </c>
      <c r="J71" s="8"/>
    </row>
    <row r="72" spans="1:10" ht="11.25" customHeight="1" x14ac:dyDescent="0.25">
      <c r="A72" s="69" t="s">
        <v>28</v>
      </c>
      <c r="B72" s="183" t="s">
        <v>29</v>
      </c>
      <c r="C72" s="183"/>
      <c r="D72" s="183"/>
      <c r="E72" s="183"/>
      <c r="F72" s="183"/>
      <c r="G72" s="183"/>
      <c r="H72" s="183"/>
      <c r="I72" s="183"/>
    </row>
    <row r="73" spans="1:10" ht="15" customHeight="1" x14ac:dyDescent="0.25">
      <c r="A73" s="69" t="s">
        <v>30</v>
      </c>
      <c r="B73" s="184" t="s">
        <v>31</v>
      </c>
      <c r="C73" s="184"/>
      <c r="D73" s="184"/>
      <c r="E73" s="184"/>
      <c r="F73" s="184"/>
      <c r="G73" s="184"/>
      <c r="H73" s="184"/>
      <c r="I73" s="184"/>
    </row>
    <row r="74" spans="1:10" ht="33.75" customHeight="1" x14ac:dyDescent="0.25">
      <c r="A74" s="63" t="s">
        <v>32</v>
      </c>
      <c r="B74" s="177" t="s">
        <v>33</v>
      </c>
      <c r="C74" s="178"/>
      <c r="D74" s="178"/>
      <c r="E74" s="178"/>
      <c r="F74" s="178"/>
      <c r="G74" s="179"/>
      <c r="H74" s="63" t="s">
        <v>10</v>
      </c>
      <c r="I74" s="63" t="s">
        <v>11</v>
      </c>
    </row>
    <row r="75" spans="1:10" ht="15" customHeight="1" x14ac:dyDescent="0.25">
      <c r="A75" s="64">
        <v>1</v>
      </c>
      <c r="B75" s="137" t="s">
        <v>34</v>
      </c>
      <c r="C75" s="138"/>
      <c r="D75" s="138"/>
      <c r="E75" s="138"/>
      <c r="F75" s="138"/>
      <c r="G75" s="139"/>
      <c r="H75" s="65">
        <v>2.3626999999999999E-2</v>
      </c>
      <c r="I75" s="66">
        <f>$I$48*H75</f>
        <v>0</v>
      </c>
    </row>
    <row r="76" spans="1:10" ht="15" customHeight="1" x14ac:dyDescent="0.25">
      <c r="A76" s="64">
        <v>2</v>
      </c>
      <c r="B76" s="137" t="s">
        <v>35</v>
      </c>
      <c r="C76" s="138"/>
      <c r="D76" s="138"/>
      <c r="E76" s="138"/>
      <c r="F76" s="138"/>
      <c r="G76" s="139"/>
      <c r="H76" s="65">
        <v>1.717E-3</v>
      </c>
      <c r="I76" s="66">
        <f t="shared" ref="I76:I77" si="4">$I$48*H76</f>
        <v>0</v>
      </c>
    </row>
    <row r="77" spans="1:10" ht="15" customHeight="1" x14ac:dyDescent="0.25">
      <c r="A77" s="64">
        <v>3</v>
      </c>
      <c r="B77" s="137" t="s">
        <v>36</v>
      </c>
      <c r="C77" s="138"/>
      <c r="D77" s="138"/>
      <c r="E77" s="138"/>
      <c r="F77" s="138"/>
      <c r="G77" s="139"/>
      <c r="H77" s="65">
        <v>9.4509999999999993E-3</v>
      </c>
      <c r="I77" s="66">
        <f t="shared" si="4"/>
        <v>0</v>
      </c>
    </row>
    <row r="78" spans="1:10" s="9" customFormat="1" ht="15" customHeight="1" x14ac:dyDescent="0.25">
      <c r="A78" s="174" t="s">
        <v>37</v>
      </c>
      <c r="B78" s="175"/>
      <c r="C78" s="175"/>
      <c r="D78" s="175"/>
      <c r="E78" s="175"/>
      <c r="F78" s="175"/>
      <c r="G78" s="176"/>
      <c r="H78" s="7">
        <f>SUM(H75:H77)</f>
        <v>3.4795E-2</v>
      </c>
      <c r="I78" s="50">
        <f>SUM(I75:I77)</f>
        <v>0</v>
      </c>
      <c r="J78" s="8"/>
    </row>
    <row r="79" spans="1:10" ht="5.0999999999999996" customHeight="1" x14ac:dyDescent="0.25"/>
    <row r="80" spans="1:10" ht="48" x14ac:dyDescent="0.25">
      <c r="A80" s="63" t="s">
        <v>38</v>
      </c>
      <c r="B80" s="177" t="s">
        <v>39</v>
      </c>
      <c r="C80" s="178"/>
      <c r="D80" s="178"/>
      <c r="E80" s="178"/>
      <c r="F80" s="178"/>
      <c r="G80" s="179"/>
      <c r="H80" s="63" t="s">
        <v>10</v>
      </c>
      <c r="I80" s="63" t="s">
        <v>11</v>
      </c>
    </row>
    <row r="81" spans="1:11" ht="15" customHeight="1" x14ac:dyDescent="0.25">
      <c r="A81" s="64">
        <v>1</v>
      </c>
      <c r="B81" s="137" t="s">
        <v>40</v>
      </c>
      <c r="C81" s="138"/>
      <c r="D81" s="138"/>
      <c r="E81" s="138"/>
      <c r="F81" s="138"/>
      <c r="G81" s="139"/>
      <c r="H81" s="65">
        <f>(H59*H71)</f>
        <v>9.3819024000000015E-2</v>
      </c>
      <c r="I81" s="66">
        <f>$I$48*H81</f>
        <v>0</v>
      </c>
    </row>
    <row r="82" spans="1:11" s="9" customFormat="1" ht="15" customHeight="1" x14ac:dyDescent="0.25">
      <c r="A82" s="174" t="s">
        <v>41</v>
      </c>
      <c r="B82" s="175"/>
      <c r="C82" s="175"/>
      <c r="D82" s="175"/>
      <c r="E82" s="175"/>
      <c r="F82" s="175"/>
      <c r="G82" s="176"/>
      <c r="H82" s="7">
        <f>SUM(H81:H81)</f>
        <v>9.3819024000000015E-2</v>
      </c>
      <c r="I82" s="50">
        <f>I81</f>
        <v>0</v>
      </c>
      <c r="J82" s="8"/>
      <c r="K82" s="10"/>
    </row>
    <row r="83" spans="1:11" ht="5.0999999999999996" customHeight="1" x14ac:dyDescent="0.25">
      <c r="J83" s="11"/>
    </row>
    <row r="84" spans="1:11" s="9" customFormat="1" x14ac:dyDescent="0.25">
      <c r="A84" s="185" t="s">
        <v>42</v>
      </c>
      <c r="B84" s="185"/>
      <c r="C84" s="185"/>
      <c r="D84" s="185"/>
      <c r="E84" s="185"/>
      <c r="F84" s="185"/>
      <c r="G84" s="185"/>
      <c r="H84" s="12">
        <f>H59+H71+H78+H82</f>
        <v>0.75155702400000002</v>
      </c>
      <c r="I84" s="13">
        <f>I59+I71+I78+I82</f>
        <v>0</v>
      </c>
      <c r="J84" s="8"/>
    </row>
    <row r="85" spans="1:11" ht="5.0999999999999996" customHeight="1" x14ac:dyDescent="0.25"/>
    <row r="86" spans="1:11" ht="33.75" customHeight="1" x14ac:dyDescent="0.25">
      <c r="A86" s="63" t="s">
        <v>43</v>
      </c>
      <c r="B86" s="177" t="s">
        <v>137</v>
      </c>
      <c r="C86" s="178"/>
      <c r="D86" s="178"/>
      <c r="E86" s="178"/>
      <c r="F86" s="178"/>
      <c r="G86" s="179"/>
      <c r="H86" s="63" t="s">
        <v>10</v>
      </c>
      <c r="I86" s="63" t="s">
        <v>11</v>
      </c>
    </row>
    <row r="87" spans="1:11" ht="15" customHeight="1" x14ac:dyDescent="0.25">
      <c r="A87" s="64">
        <v>1</v>
      </c>
      <c r="B87" s="137" t="s">
        <v>143</v>
      </c>
      <c r="C87" s="138"/>
      <c r="D87" s="138"/>
      <c r="E87" s="138"/>
      <c r="F87" s="138"/>
      <c r="G87" s="139"/>
      <c r="H87" s="65" t="e">
        <f>I87/$I$48</f>
        <v>#DIV/0!</v>
      </c>
      <c r="I87" s="66">
        <f>I104</f>
        <v>0</v>
      </c>
    </row>
    <row r="88" spans="1:11" ht="15" customHeight="1" x14ac:dyDescent="0.25">
      <c r="A88" s="64">
        <v>2</v>
      </c>
      <c r="B88" s="137" t="s">
        <v>144</v>
      </c>
      <c r="C88" s="138"/>
      <c r="D88" s="138"/>
      <c r="E88" s="138"/>
      <c r="F88" s="138"/>
      <c r="G88" s="139"/>
      <c r="H88" s="65" t="e">
        <f>I88/$I$48</f>
        <v>#DIV/0!</v>
      </c>
      <c r="I88" s="66">
        <f>I100</f>
        <v>0</v>
      </c>
    </row>
    <row r="89" spans="1:11" ht="15" customHeight="1" x14ac:dyDescent="0.25">
      <c r="A89" s="64">
        <v>3</v>
      </c>
      <c r="B89" s="137" t="s">
        <v>217</v>
      </c>
      <c r="C89" s="138"/>
      <c r="D89" s="138"/>
      <c r="E89" s="138"/>
      <c r="F89" s="138"/>
      <c r="G89" s="139"/>
      <c r="H89" s="65" t="e">
        <f>I89/$I$48</f>
        <v>#DIV/0!</v>
      </c>
      <c r="I89" s="66">
        <f>I96</f>
        <v>0</v>
      </c>
    </row>
    <row r="90" spans="1:11" ht="15" customHeight="1" x14ac:dyDescent="0.25">
      <c r="A90" s="64">
        <v>4</v>
      </c>
      <c r="B90" s="137" t="s">
        <v>130</v>
      </c>
      <c r="C90" s="138"/>
      <c r="D90" s="138"/>
      <c r="E90" s="138"/>
      <c r="F90" s="138"/>
      <c r="G90" s="139"/>
      <c r="H90" s="65" t="e">
        <f>I90/$I$48</f>
        <v>#DIV/0!</v>
      </c>
      <c r="I90" s="66">
        <f>IF(I26="Não aplicável",0,((I10/H10)*1.5*I26))</f>
        <v>0</v>
      </c>
    </row>
    <row r="91" spans="1:11" ht="15" customHeight="1" x14ac:dyDescent="0.25">
      <c r="A91" s="64">
        <v>5</v>
      </c>
      <c r="B91" s="137" t="s">
        <v>118</v>
      </c>
      <c r="C91" s="138"/>
      <c r="D91" s="138"/>
      <c r="E91" s="138"/>
      <c r="F91" s="138"/>
      <c r="G91" s="139"/>
      <c r="H91" s="65" t="e">
        <f>I91/$I$48</f>
        <v>#DIV/0!</v>
      </c>
      <c r="I91" s="66">
        <f>IF(I23="Não aplicável",0,I23)</f>
        <v>0</v>
      </c>
    </row>
    <row r="92" spans="1:11" ht="13.5" customHeight="1" x14ac:dyDescent="0.25">
      <c r="A92" s="174" t="s">
        <v>44</v>
      </c>
      <c r="B92" s="175"/>
      <c r="C92" s="175"/>
      <c r="D92" s="175"/>
      <c r="E92" s="175"/>
      <c r="F92" s="175"/>
      <c r="G92" s="176"/>
      <c r="H92" s="7" t="e">
        <f>SUM(H87:H91)</f>
        <v>#DIV/0!</v>
      </c>
      <c r="I92" s="50">
        <f>SUM(I87:I91)</f>
        <v>0</v>
      </c>
      <c r="J92" s="6"/>
    </row>
    <row r="93" spans="1:11" ht="5.25" customHeight="1" x14ac:dyDescent="0.25">
      <c r="A93" s="70"/>
      <c r="B93" s="181"/>
      <c r="C93" s="189"/>
      <c r="D93" s="189"/>
      <c r="E93" s="189"/>
      <c r="F93" s="189"/>
      <c r="G93" s="189"/>
      <c r="H93" s="15"/>
      <c r="I93" s="16"/>
    </row>
    <row r="94" spans="1:11" ht="15" customHeight="1" x14ac:dyDescent="0.25">
      <c r="A94" s="187" t="s">
        <v>45</v>
      </c>
      <c r="B94" s="187"/>
      <c r="C94" s="187"/>
      <c r="D94" s="187"/>
      <c r="E94" s="187"/>
      <c r="F94" s="187"/>
      <c r="G94" s="187"/>
      <c r="H94" s="187"/>
      <c r="I94" s="187"/>
    </row>
    <row r="95" spans="1:11" ht="24" customHeight="1" x14ac:dyDescent="0.25">
      <c r="A95" s="166" t="s">
        <v>46</v>
      </c>
      <c r="B95" s="166"/>
      <c r="C95" s="64" t="s">
        <v>47</v>
      </c>
      <c r="D95" s="64" t="s">
        <v>48</v>
      </c>
      <c r="E95" s="64" t="s">
        <v>49</v>
      </c>
      <c r="F95" s="64" t="s">
        <v>50</v>
      </c>
      <c r="G95" s="64" t="s">
        <v>51</v>
      </c>
      <c r="H95" s="65" t="s">
        <v>52</v>
      </c>
      <c r="I95" s="66" t="s">
        <v>53</v>
      </c>
    </row>
    <row r="96" spans="1:11" ht="15" customHeight="1" x14ac:dyDescent="0.25">
      <c r="A96" s="186">
        <f>I14</f>
        <v>0</v>
      </c>
      <c r="B96" s="166"/>
      <c r="C96" s="64">
        <f>I15</f>
        <v>15</v>
      </c>
      <c r="D96" s="64">
        <v>2</v>
      </c>
      <c r="E96" s="71">
        <f>A96*C96*D96</f>
        <v>0</v>
      </c>
      <c r="F96" s="71">
        <f>I35</f>
        <v>0</v>
      </c>
      <c r="G96" s="72">
        <f>I16</f>
        <v>0</v>
      </c>
      <c r="H96" s="71">
        <f>F96*G96</f>
        <v>0</v>
      </c>
      <c r="I96" s="103">
        <f>IF((E96-H96)&gt;0,E96-H96,0)</f>
        <v>0</v>
      </c>
    </row>
    <row r="97" spans="1:19" ht="4.5" customHeight="1" x14ac:dyDescent="0.25">
      <c r="A97" s="73"/>
      <c r="B97" s="17"/>
      <c r="C97" s="17"/>
      <c r="D97" s="17"/>
      <c r="E97" s="18"/>
      <c r="F97" s="18"/>
      <c r="G97" s="19"/>
      <c r="H97" s="18"/>
      <c r="I97" s="105"/>
    </row>
    <row r="98" spans="1:19" ht="15" customHeight="1" x14ac:dyDescent="0.25">
      <c r="A98" s="187" t="s">
        <v>145</v>
      </c>
      <c r="B98" s="187"/>
      <c r="C98" s="187"/>
      <c r="D98" s="187"/>
      <c r="E98" s="187"/>
      <c r="F98" s="187"/>
      <c r="G98" s="187"/>
      <c r="H98" s="187"/>
      <c r="I98" s="187"/>
    </row>
    <row r="99" spans="1:19" ht="24" customHeight="1" x14ac:dyDescent="0.25">
      <c r="A99" s="166" t="s">
        <v>46</v>
      </c>
      <c r="B99" s="166"/>
      <c r="C99" s="64" t="s">
        <v>54</v>
      </c>
      <c r="D99" s="64" t="s">
        <v>48</v>
      </c>
      <c r="E99" s="64" t="s">
        <v>49</v>
      </c>
      <c r="F99" s="64" t="s">
        <v>50</v>
      </c>
      <c r="G99" s="64" t="s">
        <v>51</v>
      </c>
      <c r="H99" s="65" t="s">
        <v>52</v>
      </c>
      <c r="I99" s="66" t="s">
        <v>53</v>
      </c>
    </row>
    <row r="100" spans="1:19" ht="15" customHeight="1" x14ac:dyDescent="0.25">
      <c r="A100" s="188">
        <f>I20</f>
        <v>0</v>
      </c>
      <c r="B100" s="188"/>
      <c r="C100" s="75">
        <f>I21</f>
        <v>0</v>
      </c>
      <c r="D100" s="64">
        <v>1</v>
      </c>
      <c r="E100" s="71">
        <f>A100*C100*D100</f>
        <v>0</v>
      </c>
      <c r="F100" s="71">
        <f>E100</f>
        <v>0</v>
      </c>
      <c r="G100" s="76">
        <f>I22</f>
        <v>0</v>
      </c>
      <c r="H100" s="71">
        <f>F100*G100</f>
        <v>0</v>
      </c>
      <c r="I100" s="66">
        <f>E100-H100</f>
        <v>0</v>
      </c>
    </row>
    <row r="101" spans="1:19" ht="5.0999999999999996" customHeight="1" x14ac:dyDescent="0.25">
      <c r="A101" s="17"/>
      <c r="B101" s="17"/>
      <c r="C101" s="17"/>
      <c r="D101" s="17"/>
      <c r="E101" s="18"/>
      <c r="F101" s="18"/>
      <c r="G101" s="19"/>
      <c r="H101" s="18"/>
      <c r="I101" s="20"/>
    </row>
    <row r="102" spans="1:19" ht="15" customHeight="1" x14ac:dyDescent="0.25">
      <c r="A102" s="187" t="s">
        <v>122</v>
      </c>
      <c r="B102" s="187"/>
      <c r="C102" s="187"/>
      <c r="D102" s="187"/>
      <c r="E102" s="187"/>
      <c r="F102" s="187"/>
      <c r="G102" s="187"/>
      <c r="H102" s="187"/>
      <c r="I102" s="187"/>
    </row>
    <row r="103" spans="1:19" ht="23.25" customHeight="1" x14ac:dyDescent="0.25">
      <c r="A103" s="166" t="s">
        <v>46</v>
      </c>
      <c r="B103" s="166"/>
      <c r="C103" s="64" t="s">
        <v>54</v>
      </c>
      <c r="D103" s="64" t="s">
        <v>48</v>
      </c>
      <c r="E103" s="64" t="s">
        <v>49</v>
      </c>
      <c r="F103" s="64" t="s">
        <v>50</v>
      </c>
      <c r="G103" s="64" t="s">
        <v>51</v>
      </c>
      <c r="H103" s="65" t="str">
        <f>H95</f>
        <v>Valor desconto</v>
      </c>
      <c r="I103" s="66" t="s">
        <v>53</v>
      </c>
    </row>
    <row r="104" spans="1:19" ht="15" customHeight="1" x14ac:dyDescent="0.25">
      <c r="A104" s="188">
        <f>I17</f>
        <v>0</v>
      </c>
      <c r="B104" s="188"/>
      <c r="C104" s="75">
        <f>I18</f>
        <v>15</v>
      </c>
      <c r="D104" s="64">
        <v>1</v>
      </c>
      <c r="E104" s="71">
        <f>A104*C104*D104</f>
        <v>0</v>
      </c>
      <c r="F104" s="71">
        <f>E104</f>
        <v>0</v>
      </c>
      <c r="G104" s="76">
        <f>I19</f>
        <v>0</v>
      </c>
      <c r="H104" s="71">
        <f>F104*G104</f>
        <v>0</v>
      </c>
      <c r="I104" s="66">
        <f>E104-H104</f>
        <v>0</v>
      </c>
    </row>
    <row r="105" spans="1:19" ht="5.0999999999999996" customHeight="1" x14ac:dyDescent="0.25"/>
    <row r="106" spans="1:19" ht="12" customHeight="1" x14ac:dyDescent="0.25">
      <c r="A106" s="193" t="s">
        <v>55</v>
      </c>
      <c r="B106" s="193"/>
      <c r="C106" s="193"/>
      <c r="D106" s="193"/>
      <c r="E106" s="193"/>
      <c r="F106" s="193"/>
      <c r="G106" s="193"/>
      <c r="H106" s="21" t="e">
        <f>H48+H84+H92</f>
        <v>#DIV/0!</v>
      </c>
      <c r="I106" s="22">
        <f>I48+I84+I92</f>
        <v>0</v>
      </c>
      <c r="J106" s="6"/>
      <c r="L106" s="6"/>
    </row>
    <row r="107" spans="1:19" s="27" customFormat="1" ht="5.0999999999999996" customHeight="1" x14ac:dyDescent="0.25">
      <c r="A107" s="23"/>
      <c r="B107" s="23"/>
      <c r="C107" s="23"/>
      <c r="D107" s="23"/>
      <c r="E107" s="23"/>
      <c r="F107" s="23"/>
      <c r="G107" s="23"/>
      <c r="H107" s="24"/>
      <c r="I107" s="25"/>
      <c r="J107" s="26"/>
      <c r="L107" s="26"/>
    </row>
    <row r="108" spans="1:19" x14ac:dyDescent="0.25">
      <c r="A108" s="167" t="s">
        <v>56</v>
      </c>
      <c r="B108" s="167"/>
      <c r="C108" s="167"/>
      <c r="D108" s="167"/>
      <c r="E108" s="167"/>
      <c r="F108" s="167"/>
      <c r="G108" s="167"/>
      <c r="H108" s="167"/>
      <c r="I108" s="167"/>
    </row>
    <row r="109" spans="1:19" ht="48" x14ac:dyDescent="0.25">
      <c r="A109" s="63" t="s">
        <v>8</v>
      </c>
      <c r="B109" s="177" t="s">
        <v>57</v>
      </c>
      <c r="C109" s="178"/>
      <c r="D109" s="178"/>
      <c r="E109" s="178"/>
      <c r="F109" s="178"/>
      <c r="G109" s="179"/>
      <c r="H109" s="63" t="s">
        <v>10</v>
      </c>
      <c r="I109" s="63" t="s">
        <v>11</v>
      </c>
    </row>
    <row r="110" spans="1:19" ht="15" customHeight="1" x14ac:dyDescent="0.25">
      <c r="A110" s="64">
        <v>1</v>
      </c>
      <c r="B110" s="137" t="s">
        <v>205</v>
      </c>
      <c r="C110" s="138"/>
      <c r="D110" s="138"/>
      <c r="E110" s="138"/>
      <c r="F110" s="138"/>
      <c r="G110" s="139"/>
      <c r="H110" s="65" t="e">
        <f>I110/$I$121</f>
        <v>#DIV/0!</v>
      </c>
      <c r="I110" s="66">
        <v>0</v>
      </c>
      <c r="K110"/>
      <c r="L110"/>
      <c r="M110"/>
      <c r="N110"/>
      <c r="O110"/>
      <c r="P110"/>
      <c r="Q110"/>
      <c r="R110"/>
      <c r="S110"/>
    </row>
    <row r="111" spans="1:19" ht="15" customHeight="1" x14ac:dyDescent="0.25">
      <c r="A111" s="64">
        <v>2</v>
      </c>
      <c r="B111" s="249" t="s">
        <v>218</v>
      </c>
      <c r="C111" s="250"/>
      <c r="D111" s="250"/>
      <c r="E111" s="250"/>
      <c r="F111" s="250"/>
      <c r="G111" s="251"/>
      <c r="H111" s="65" t="e">
        <f t="shared" ref="H111:H115" si="5">I111/$I$121</f>
        <v>#DIV/0!</v>
      </c>
      <c r="I111" s="66">
        <f>IF(F119=10%,G119,0)</f>
        <v>0</v>
      </c>
      <c r="K111"/>
      <c r="L111"/>
      <c r="M111"/>
      <c r="N111"/>
      <c r="O111"/>
      <c r="P111"/>
      <c r="Q111"/>
      <c r="R111"/>
      <c r="S111"/>
    </row>
    <row r="112" spans="1:19" ht="15" customHeight="1" x14ac:dyDescent="0.25">
      <c r="A112" s="64">
        <v>3</v>
      </c>
      <c r="B112" s="137" t="s">
        <v>58</v>
      </c>
      <c r="C112" s="138"/>
      <c r="D112" s="138"/>
      <c r="E112" s="138"/>
      <c r="F112" s="138"/>
      <c r="G112" s="139"/>
      <c r="H112" s="65" t="e">
        <f t="shared" si="5"/>
        <v>#DIV/0!</v>
      </c>
      <c r="I112" s="66">
        <v>0</v>
      </c>
      <c r="K112"/>
      <c r="L112"/>
      <c r="M112"/>
      <c r="N112"/>
      <c r="O112"/>
      <c r="P112"/>
      <c r="Q112"/>
      <c r="R112"/>
      <c r="S112"/>
    </row>
    <row r="113" spans="1:19" ht="15" customHeight="1" x14ac:dyDescent="0.25">
      <c r="A113" s="64">
        <v>4</v>
      </c>
      <c r="B113" s="127" t="s">
        <v>59</v>
      </c>
      <c r="C113" s="128"/>
      <c r="D113" s="128"/>
      <c r="E113" s="128"/>
      <c r="F113" s="128"/>
      <c r="G113" s="129"/>
      <c r="H113" s="65" t="e">
        <f t="shared" si="5"/>
        <v>#DIV/0!</v>
      </c>
      <c r="I113" s="66">
        <v>0</v>
      </c>
      <c r="K113"/>
      <c r="L113"/>
      <c r="M113"/>
      <c r="N113"/>
      <c r="O113"/>
      <c r="P113"/>
      <c r="Q113"/>
      <c r="R113"/>
      <c r="S113"/>
    </row>
    <row r="114" spans="1:19" ht="15" customHeight="1" x14ac:dyDescent="0.25">
      <c r="A114" s="64">
        <v>5</v>
      </c>
      <c r="B114" s="137" t="s">
        <v>207</v>
      </c>
      <c r="C114" s="138"/>
      <c r="D114" s="138"/>
      <c r="E114" s="138"/>
      <c r="F114" s="138"/>
      <c r="G114" s="139"/>
      <c r="H114" s="65" t="e">
        <f t="shared" si="5"/>
        <v>#DIV/0!</v>
      </c>
      <c r="I114" s="66">
        <v>0</v>
      </c>
      <c r="K114"/>
      <c r="L114"/>
      <c r="M114"/>
      <c r="N114"/>
      <c r="O114"/>
      <c r="P114"/>
      <c r="Q114"/>
      <c r="R114"/>
      <c r="S114"/>
    </row>
    <row r="115" spans="1:19" ht="15" customHeight="1" x14ac:dyDescent="0.25">
      <c r="A115" s="64">
        <v>6</v>
      </c>
      <c r="B115" s="137" t="s">
        <v>60</v>
      </c>
      <c r="C115" s="138"/>
      <c r="D115" s="138"/>
      <c r="E115" s="138"/>
      <c r="F115" s="138"/>
      <c r="G115" s="139"/>
      <c r="H115" s="65" t="e">
        <f t="shared" si="5"/>
        <v>#DIV/0!</v>
      </c>
      <c r="I115" s="66">
        <v>0</v>
      </c>
      <c r="K115"/>
      <c r="L115"/>
      <c r="M115"/>
      <c r="N115"/>
      <c r="O115"/>
      <c r="P115"/>
      <c r="Q115"/>
      <c r="R115"/>
      <c r="S115"/>
    </row>
    <row r="116" spans="1:19" ht="15" customHeight="1" x14ac:dyDescent="0.25">
      <c r="A116" s="174" t="s">
        <v>61</v>
      </c>
      <c r="B116" s="175"/>
      <c r="C116" s="175"/>
      <c r="D116" s="175"/>
      <c r="E116" s="175"/>
      <c r="F116" s="175"/>
      <c r="G116" s="176"/>
      <c r="H116" s="7" t="e">
        <f>H110+H111+H112+H113+H114+H115</f>
        <v>#DIV/0!</v>
      </c>
      <c r="I116" s="28">
        <f>SUM(I110:I115)</f>
        <v>0</v>
      </c>
      <c r="J116" s="6"/>
      <c r="K116"/>
      <c r="L116"/>
      <c r="M116"/>
      <c r="N116"/>
      <c r="O116"/>
      <c r="P116"/>
      <c r="Q116"/>
      <c r="R116"/>
      <c r="S116"/>
    </row>
    <row r="117" spans="1:19" ht="37.5" customHeight="1" x14ac:dyDescent="0.25">
      <c r="A117" s="77"/>
      <c r="B117" s="183" t="s">
        <v>152</v>
      </c>
      <c r="C117" s="183"/>
      <c r="D117" s="183"/>
      <c r="E117" s="183"/>
      <c r="F117" s="183"/>
      <c r="G117" s="183"/>
      <c r="H117" s="183"/>
      <c r="I117" s="183"/>
      <c r="K117"/>
      <c r="L117"/>
      <c r="M117"/>
      <c r="N117"/>
      <c r="O117"/>
      <c r="P117"/>
      <c r="Q117"/>
      <c r="R117"/>
      <c r="S117"/>
    </row>
    <row r="118" spans="1:19" ht="5.25" customHeight="1" x14ac:dyDescent="0.2">
      <c r="A118" s="77"/>
      <c r="B118" s="77"/>
      <c r="C118" s="77"/>
      <c r="D118" s="77"/>
      <c r="E118" s="77"/>
      <c r="F118" s="77"/>
      <c r="G118" s="77"/>
      <c r="H118" s="77"/>
      <c r="I118" s="77"/>
    </row>
    <row r="119" spans="1:19" ht="48.75" customHeight="1" x14ac:dyDescent="0.25">
      <c r="A119" s="194" t="s">
        <v>131</v>
      </c>
      <c r="B119" s="195"/>
      <c r="C119" s="195"/>
      <c r="D119" s="195"/>
      <c r="E119" s="196"/>
      <c r="F119" s="78">
        <f>I27</f>
        <v>0.2</v>
      </c>
      <c r="G119" s="79">
        <f>I121*F119</f>
        <v>0</v>
      </c>
      <c r="H119" s="80" t="s">
        <v>62</v>
      </c>
      <c r="I119" s="81">
        <f>I89</f>
        <v>0</v>
      </c>
      <c r="K119"/>
      <c r="L119"/>
      <c r="M119"/>
      <c r="N119"/>
      <c r="O119"/>
      <c r="P119"/>
      <c r="Q119"/>
      <c r="R119"/>
      <c r="S119"/>
    </row>
    <row r="120" spans="1:19" s="30" customFormat="1" ht="36" x14ac:dyDescent="0.25">
      <c r="A120" s="197" t="s">
        <v>63</v>
      </c>
      <c r="B120" s="197"/>
      <c r="C120" s="82" t="s">
        <v>64</v>
      </c>
      <c r="D120" s="82" t="s">
        <v>65</v>
      </c>
      <c r="E120" s="82" t="s">
        <v>66</v>
      </c>
      <c r="F120" s="82" t="s">
        <v>67</v>
      </c>
      <c r="G120" s="82" t="s">
        <v>68</v>
      </c>
      <c r="H120" s="80" t="s">
        <v>69</v>
      </c>
      <c r="I120" s="83" t="s">
        <v>70</v>
      </c>
      <c r="J120" s="29"/>
      <c r="K120"/>
      <c r="L120"/>
      <c r="M120"/>
      <c r="N120"/>
      <c r="O120"/>
      <c r="P120"/>
      <c r="Q120"/>
      <c r="R120"/>
      <c r="S120"/>
    </row>
    <row r="121" spans="1:19" ht="16.5" customHeight="1" x14ac:dyDescent="0.25">
      <c r="A121" s="198">
        <f>I48</f>
        <v>0</v>
      </c>
      <c r="B121" s="198"/>
      <c r="C121" s="84">
        <f>I59</f>
        <v>0</v>
      </c>
      <c r="D121" s="84">
        <f>I71</f>
        <v>0</v>
      </c>
      <c r="E121" s="84">
        <f>I78</f>
        <v>0</v>
      </c>
      <c r="F121" s="84">
        <f>I82</f>
        <v>0</v>
      </c>
      <c r="G121" s="84">
        <f>I92</f>
        <v>0</v>
      </c>
      <c r="H121" s="84">
        <f>A121+C121+D121+E121+F121+G121</f>
        <v>0</v>
      </c>
      <c r="I121" s="84">
        <f>H121-I119</f>
        <v>0</v>
      </c>
      <c r="J121" s="6"/>
      <c r="K121"/>
      <c r="L121"/>
      <c r="M121"/>
      <c r="N121"/>
      <c r="O121"/>
      <c r="P121"/>
      <c r="Q121"/>
      <c r="R121"/>
      <c r="S121"/>
    </row>
    <row r="122" spans="1:19" ht="5.0999999999999996" customHeight="1" x14ac:dyDescent="0.25">
      <c r="A122" s="69"/>
      <c r="B122" s="184"/>
      <c r="C122" s="184"/>
      <c r="D122" s="184"/>
      <c r="E122" s="184"/>
      <c r="F122" s="184"/>
      <c r="G122" s="184"/>
      <c r="H122" s="184"/>
      <c r="I122" s="184"/>
    </row>
    <row r="123" spans="1:19" ht="48" x14ac:dyDescent="0.25">
      <c r="A123" s="63" t="s">
        <v>14</v>
      </c>
      <c r="B123" s="177" t="s">
        <v>71</v>
      </c>
      <c r="C123" s="178"/>
      <c r="D123" s="178"/>
      <c r="E123" s="178"/>
      <c r="F123" s="178"/>
      <c r="G123" s="179"/>
      <c r="H123" s="63" t="s">
        <v>10</v>
      </c>
      <c r="I123" s="63" t="s">
        <v>11</v>
      </c>
    </row>
    <row r="124" spans="1:19" ht="15" customHeight="1" x14ac:dyDescent="0.25">
      <c r="A124" s="64">
        <v>1</v>
      </c>
      <c r="B124" s="137" t="s">
        <v>72</v>
      </c>
      <c r="C124" s="138"/>
      <c r="D124" s="138"/>
      <c r="E124" s="138"/>
      <c r="F124" s="138"/>
      <c r="G124" s="139"/>
      <c r="H124" s="65" t="e">
        <f>I124/$I$134</f>
        <v>#DIV/0!</v>
      </c>
      <c r="I124" s="66">
        <v>0</v>
      </c>
    </row>
    <row r="125" spans="1:19" ht="15" customHeight="1" x14ac:dyDescent="0.25">
      <c r="A125" s="64">
        <v>2</v>
      </c>
      <c r="B125" s="137" t="s">
        <v>73</v>
      </c>
      <c r="C125" s="138"/>
      <c r="D125" s="138"/>
      <c r="E125" s="138"/>
      <c r="F125" s="138"/>
      <c r="G125" s="139"/>
      <c r="H125" s="65" t="e">
        <f>I125/$I$134</f>
        <v>#DIV/0!</v>
      </c>
      <c r="I125" s="66">
        <v>0</v>
      </c>
    </row>
    <row r="126" spans="1:19" ht="15" customHeight="1" x14ac:dyDescent="0.25">
      <c r="A126" s="174" t="s">
        <v>74</v>
      </c>
      <c r="B126" s="175"/>
      <c r="C126" s="175"/>
      <c r="D126" s="175"/>
      <c r="E126" s="175"/>
      <c r="F126" s="175"/>
      <c r="G126" s="176"/>
      <c r="H126" s="7" t="e">
        <f>H124+H125</f>
        <v>#DIV/0!</v>
      </c>
      <c r="I126" s="50">
        <f>SUM(I124:I125)</f>
        <v>0</v>
      </c>
    </row>
    <row r="127" spans="1:19" ht="5.0999999999999996" customHeight="1" x14ac:dyDescent="0.25"/>
    <row r="128" spans="1:19" ht="48" x14ac:dyDescent="0.25">
      <c r="A128" s="63" t="s">
        <v>19</v>
      </c>
      <c r="B128" s="177" t="s">
        <v>75</v>
      </c>
      <c r="C128" s="178"/>
      <c r="D128" s="178"/>
      <c r="E128" s="178"/>
      <c r="F128" s="178"/>
      <c r="G128" s="179"/>
      <c r="H128" s="63" t="s">
        <v>10</v>
      </c>
      <c r="I128" s="63" t="s">
        <v>11</v>
      </c>
    </row>
    <row r="129" spans="1:15" ht="15" customHeight="1" x14ac:dyDescent="0.25">
      <c r="A129" s="64">
        <v>1</v>
      </c>
      <c r="B129" s="137" t="s">
        <v>75</v>
      </c>
      <c r="C129" s="138"/>
      <c r="D129" s="138"/>
      <c r="E129" s="138"/>
      <c r="F129" s="138"/>
      <c r="G129" s="139"/>
      <c r="H129" s="65" t="e">
        <f>I129/I134</f>
        <v>#DIV/0!</v>
      </c>
      <c r="I129" s="66">
        <v>0</v>
      </c>
    </row>
    <row r="130" spans="1:15" ht="15" customHeight="1" x14ac:dyDescent="0.25">
      <c r="A130" s="174" t="s">
        <v>76</v>
      </c>
      <c r="B130" s="175"/>
      <c r="C130" s="175"/>
      <c r="D130" s="175"/>
      <c r="E130" s="175"/>
      <c r="F130" s="175"/>
      <c r="G130" s="176"/>
      <c r="H130" s="7" t="e">
        <f>H129</f>
        <v>#DIV/0!</v>
      </c>
      <c r="I130" s="50">
        <f>I129</f>
        <v>0</v>
      </c>
      <c r="J130" s="6"/>
      <c r="K130" s="6"/>
      <c r="L130" s="1"/>
    </row>
    <row r="131" spans="1:15" ht="5.0999999999999996" customHeight="1" x14ac:dyDescent="0.25">
      <c r="A131" s="14"/>
      <c r="B131" s="14"/>
      <c r="C131" s="14"/>
      <c r="D131" s="14"/>
      <c r="E131" s="14"/>
      <c r="F131" s="14"/>
      <c r="G131" s="14"/>
      <c r="H131" s="15"/>
      <c r="I131" s="16"/>
    </row>
    <row r="132" spans="1:15" ht="39" customHeight="1" x14ac:dyDescent="0.25">
      <c r="A132" s="199" t="s">
        <v>77</v>
      </c>
      <c r="B132" s="199"/>
      <c r="C132" s="199"/>
      <c r="D132" s="199"/>
      <c r="E132" s="199"/>
      <c r="F132" s="78">
        <v>0.18</v>
      </c>
      <c r="G132" s="79">
        <f>I134*F132</f>
        <v>0</v>
      </c>
      <c r="H132" s="80" t="s">
        <v>62</v>
      </c>
      <c r="I132" s="81">
        <f>I89</f>
        <v>0</v>
      </c>
      <c r="L132" s="1"/>
    </row>
    <row r="133" spans="1:15" s="30" customFormat="1" ht="36" x14ac:dyDescent="0.25">
      <c r="A133" s="197" t="s">
        <v>63</v>
      </c>
      <c r="B133" s="197"/>
      <c r="C133" s="82" t="s">
        <v>64</v>
      </c>
      <c r="D133" s="82" t="s">
        <v>65</v>
      </c>
      <c r="E133" s="82" t="s">
        <v>66</v>
      </c>
      <c r="F133" s="82" t="s">
        <v>67</v>
      </c>
      <c r="G133" s="82" t="s">
        <v>68</v>
      </c>
      <c r="H133" s="80" t="s">
        <v>69</v>
      </c>
      <c r="I133" s="83" t="s">
        <v>70</v>
      </c>
      <c r="J133" s="29"/>
      <c r="L133" s="29"/>
    </row>
    <row r="134" spans="1:15" ht="16.5" customHeight="1" x14ac:dyDescent="0.25">
      <c r="A134" s="198">
        <f>I48</f>
        <v>0</v>
      </c>
      <c r="B134" s="198"/>
      <c r="C134" s="84">
        <f>I59</f>
        <v>0</v>
      </c>
      <c r="D134" s="84">
        <f>I71</f>
        <v>0</v>
      </c>
      <c r="E134" s="84">
        <f>I78</f>
        <v>0</v>
      </c>
      <c r="F134" s="84">
        <f>I82</f>
        <v>0</v>
      </c>
      <c r="G134" s="84">
        <f>I92</f>
        <v>0</v>
      </c>
      <c r="H134" s="84">
        <f>A134+C134+D134+E134+F134+G134</f>
        <v>0</v>
      </c>
      <c r="I134" s="84">
        <f>H134-I132</f>
        <v>0</v>
      </c>
      <c r="J134" s="6"/>
      <c r="L134" s="1"/>
    </row>
    <row r="135" spans="1:15" ht="5.0999999999999996" customHeight="1" x14ac:dyDescent="0.25"/>
    <row r="136" spans="1:15" x14ac:dyDescent="0.25">
      <c r="A136" s="193" t="s">
        <v>78</v>
      </c>
      <c r="B136" s="193"/>
      <c r="C136" s="193"/>
      <c r="D136" s="193"/>
      <c r="E136" s="193"/>
      <c r="F136" s="193"/>
      <c r="G136" s="193"/>
      <c r="H136" s="21" t="e">
        <f>H116+H126+H130</f>
        <v>#DIV/0!</v>
      </c>
      <c r="I136" s="22">
        <f>I116+I126+I130</f>
        <v>0</v>
      </c>
    </row>
    <row r="137" spans="1:15" ht="5.0999999999999996" customHeight="1" x14ac:dyDescent="0.25"/>
    <row r="138" spans="1:15" x14ac:dyDescent="0.25">
      <c r="A138" s="167" t="s">
        <v>79</v>
      </c>
      <c r="B138" s="167"/>
      <c r="C138" s="167"/>
      <c r="D138" s="167"/>
      <c r="E138" s="167"/>
      <c r="F138" s="167"/>
      <c r="G138" s="167"/>
      <c r="H138" s="167"/>
      <c r="I138" s="167"/>
    </row>
    <row r="139" spans="1:15" ht="48" x14ac:dyDescent="0.25">
      <c r="A139" s="63" t="s">
        <v>8</v>
      </c>
      <c r="B139" s="177" t="s">
        <v>208</v>
      </c>
      <c r="C139" s="178"/>
      <c r="D139" s="178"/>
      <c r="E139" s="178"/>
      <c r="F139" s="178"/>
      <c r="G139" s="179"/>
      <c r="H139" s="63" t="s">
        <v>10</v>
      </c>
      <c r="I139" s="63" t="s">
        <v>11</v>
      </c>
      <c r="K139"/>
      <c r="L139"/>
      <c r="M139"/>
      <c r="N139"/>
      <c r="O139"/>
    </row>
    <row r="140" spans="1:15" ht="15" customHeight="1" x14ac:dyDescent="0.25">
      <c r="A140" s="64">
        <v>1</v>
      </c>
      <c r="B140" s="137" t="s">
        <v>80</v>
      </c>
      <c r="C140" s="138"/>
      <c r="D140" s="138"/>
      <c r="E140" s="138"/>
      <c r="F140" s="138"/>
      <c r="G140" s="139"/>
      <c r="H140" s="65" t="e">
        <f>I140/$I$106</f>
        <v>#DIV/0!</v>
      </c>
      <c r="I140" s="66">
        <f>($D$150/$E$152)*H150</f>
        <v>0</v>
      </c>
    </row>
    <row r="141" spans="1:15" ht="15" customHeight="1" x14ac:dyDescent="0.25">
      <c r="A141" s="64">
        <v>2</v>
      </c>
      <c r="B141" s="137" t="s">
        <v>81</v>
      </c>
      <c r="C141" s="138"/>
      <c r="D141" s="138"/>
      <c r="E141" s="138"/>
      <c r="F141" s="138"/>
      <c r="G141" s="139"/>
      <c r="H141" s="65" t="e">
        <f t="shared" ref="H141:H144" si="6">I141/$I$106</f>
        <v>#DIV/0!</v>
      </c>
      <c r="I141" s="66">
        <f>($D$150/$E$152)*H151</f>
        <v>0</v>
      </c>
    </row>
    <row r="142" spans="1:15" ht="15" customHeight="1" x14ac:dyDescent="0.25">
      <c r="A142" s="64">
        <v>3</v>
      </c>
      <c r="B142" s="137" t="s">
        <v>146</v>
      </c>
      <c r="C142" s="138"/>
      <c r="D142" s="138"/>
      <c r="E142" s="138"/>
      <c r="F142" s="138"/>
      <c r="G142" s="139"/>
      <c r="H142" s="65" t="e">
        <f t="shared" si="6"/>
        <v>#DIV/0!</v>
      </c>
      <c r="I142" s="66">
        <f>($D$150/$E$152)*H152</f>
        <v>0</v>
      </c>
    </row>
    <row r="143" spans="1:15" ht="15" customHeight="1" x14ac:dyDescent="0.25">
      <c r="A143" s="64">
        <v>4</v>
      </c>
      <c r="B143" s="137" t="s">
        <v>209</v>
      </c>
      <c r="C143" s="138"/>
      <c r="D143" s="138"/>
      <c r="E143" s="138"/>
      <c r="F143" s="138"/>
      <c r="G143" s="139"/>
      <c r="H143" s="65" t="e">
        <f t="shared" si="6"/>
        <v>#DIV/0!</v>
      </c>
      <c r="I143" s="66">
        <f>($D$150/$E$152)*H153</f>
        <v>0</v>
      </c>
    </row>
    <row r="144" spans="1:15" ht="15" customHeight="1" x14ac:dyDescent="0.25">
      <c r="A144" s="64">
        <v>5</v>
      </c>
      <c r="B144" s="137" t="s">
        <v>60</v>
      </c>
      <c r="C144" s="138"/>
      <c r="D144" s="138"/>
      <c r="E144" s="138"/>
      <c r="F144" s="138"/>
      <c r="G144" s="139"/>
      <c r="H144" s="65" t="e">
        <f t="shared" si="6"/>
        <v>#DIV/0!</v>
      </c>
      <c r="I144" s="66">
        <v>0</v>
      </c>
    </row>
    <row r="145" spans="1:19" ht="15" customHeight="1" x14ac:dyDescent="0.25">
      <c r="A145" s="174" t="s">
        <v>82</v>
      </c>
      <c r="B145" s="175"/>
      <c r="C145" s="175"/>
      <c r="D145" s="175"/>
      <c r="E145" s="175"/>
      <c r="F145" s="175"/>
      <c r="G145" s="176"/>
      <c r="H145" s="7" t="e">
        <f>H140+H141+H142+H143+H144</f>
        <v>#DIV/0!</v>
      </c>
      <c r="I145" s="50">
        <f>SUM(I140:I144)</f>
        <v>0</v>
      </c>
    </row>
    <row r="146" spans="1:19" ht="11.25" customHeight="1" x14ac:dyDescent="0.25">
      <c r="A146" s="69" t="s">
        <v>84</v>
      </c>
      <c r="B146" s="183" t="s">
        <v>83</v>
      </c>
      <c r="C146" s="183"/>
      <c r="D146" s="183"/>
      <c r="E146" s="183"/>
      <c r="F146" s="183"/>
      <c r="G146" s="183"/>
      <c r="H146" s="183"/>
      <c r="I146" s="183"/>
      <c r="K146"/>
      <c r="L146"/>
      <c r="M146"/>
      <c r="N146"/>
      <c r="O146"/>
      <c r="P146"/>
      <c r="Q146"/>
      <c r="R146"/>
      <c r="S146"/>
    </row>
    <row r="147" spans="1:19" ht="20.25" customHeight="1" x14ac:dyDescent="0.25">
      <c r="A147" s="69" t="s">
        <v>153</v>
      </c>
      <c r="B147" s="207" t="s">
        <v>85</v>
      </c>
      <c r="C147" s="207"/>
      <c r="D147" s="207"/>
      <c r="E147" s="207"/>
      <c r="F147" s="207"/>
      <c r="G147" s="207"/>
      <c r="H147" s="207"/>
      <c r="I147" s="207"/>
      <c r="K147"/>
      <c r="L147"/>
      <c r="M147"/>
      <c r="N147"/>
      <c r="O147"/>
      <c r="P147"/>
      <c r="Q147"/>
      <c r="R147"/>
      <c r="S147"/>
    </row>
    <row r="148" spans="1:19" ht="13.5" customHeight="1" x14ac:dyDescent="0.25">
      <c r="A148" s="208" t="s">
        <v>86</v>
      </c>
      <c r="B148" s="208"/>
      <c r="C148" s="208"/>
      <c r="D148" s="208"/>
      <c r="E148" s="208"/>
      <c r="F148" s="208"/>
      <c r="G148" s="208"/>
      <c r="H148" s="208"/>
      <c r="I148" s="208"/>
    </row>
    <row r="149" spans="1:19" ht="13.5" customHeight="1" x14ac:dyDescent="0.25">
      <c r="A149" s="209" t="s">
        <v>87</v>
      </c>
      <c r="B149" s="209"/>
      <c r="C149" s="85" t="s">
        <v>88</v>
      </c>
      <c r="D149" s="210" t="s">
        <v>125</v>
      </c>
      <c r="E149" s="174"/>
      <c r="F149" s="85" t="s">
        <v>89</v>
      </c>
      <c r="G149" s="86" t="s">
        <v>90</v>
      </c>
      <c r="H149" s="211" t="s">
        <v>162</v>
      </c>
      <c r="I149" s="211"/>
    </row>
    <row r="150" spans="1:19" ht="13.5" customHeight="1" x14ac:dyDescent="0.25">
      <c r="A150" s="200">
        <f>I106</f>
        <v>0</v>
      </c>
      <c r="B150" s="201"/>
      <c r="C150" s="66">
        <f>I136</f>
        <v>0</v>
      </c>
      <c r="D150" s="202">
        <f>A150+C150</f>
        <v>0</v>
      </c>
      <c r="E150" s="203"/>
      <c r="F150" s="64" t="s">
        <v>80</v>
      </c>
      <c r="G150" s="87">
        <v>1.6500000000000001E-2</v>
      </c>
      <c r="H150" s="204">
        <v>6.4999999999999997E-3</v>
      </c>
      <c r="I150" s="204"/>
      <c r="J150" s="6"/>
    </row>
    <row r="151" spans="1:19" ht="13.5" customHeight="1" x14ac:dyDescent="0.25">
      <c r="A151" s="252" t="s">
        <v>91</v>
      </c>
      <c r="B151" s="252"/>
      <c r="C151" s="88">
        <v>1</v>
      </c>
      <c r="D151" s="89">
        <f>G154/1</f>
        <v>9.2499999999999999E-2</v>
      </c>
      <c r="E151" s="37">
        <f>C151-D151</f>
        <v>0.90749999999999997</v>
      </c>
      <c r="F151" s="64" t="s">
        <v>81</v>
      </c>
      <c r="G151" s="87">
        <v>7.5999999999999998E-2</v>
      </c>
      <c r="H151" s="204">
        <v>0.03</v>
      </c>
      <c r="I151" s="204"/>
    </row>
    <row r="152" spans="1:19" ht="20.25" customHeight="1" x14ac:dyDescent="0.25">
      <c r="A152" s="206" t="s">
        <v>92</v>
      </c>
      <c r="B152" s="206"/>
      <c r="C152" s="64">
        <v>1</v>
      </c>
      <c r="D152" s="90">
        <f>H154</f>
        <v>3.6499999999999998E-2</v>
      </c>
      <c r="E152" s="38">
        <f>C152-D152</f>
        <v>0.96350000000000002</v>
      </c>
      <c r="F152" s="64" t="s">
        <v>146</v>
      </c>
      <c r="G152" s="87">
        <f>I11</f>
        <v>0</v>
      </c>
      <c r="H152" s="204">
        <f>I11</f>
        <v>0</v>
      </c>
      <c r="I152" s="204"/>
    </row>
    <row r="153" spans="1:19" ht="13.5" customHeight="1" x14ac:dyDescent="0.25">
      <c r="A153" s="206" t="s">
        <v>210</v>
      </c>
      <c r="B153" s="206"/>
      <c r="C153" s="64">
        <v>1</v>
      </c>
      <c r="D153" s="91">
        <v>0.09</v>
      </c>
      <c r="E153" s="31">
        <f>C153-D153</f>
        <v>0.91</v>
      </c>
      <c r="F153" s="64" t="s">
        <v>93</v>
      </c>
      <c r="G153" s="87">
        <v>0</v>
      </c>
      <c r="H153" s="204">
        <v>0</v>
      </c>
      <c r="I153" s="204"/>
    </row>
    <row r="154" spans="1:19" ht="27" customHeight="1" thickBot="1" x14ac:dyDescent="0.3">
      <c r="A154" s="92" t="s">
        <v>94</v>
      </c>
      <c r="B154" s="213" t="s">
        <v>95</v>
      </c>
      <c r="C154" s="213"/>
      <c r="D154" s="213"/>
      <c r="E154" s="213"/>
      <c r="F154" s="85" t="s">
        <v>96</v>
      </c>
      <c r="G154" s="93">
        <f>SUM(G150:G153)</f>
        <v>9.2499999999999999E-2</v>
      </c>
      <c r="H154" s="214">
        <f>SUM(H150:I153)</f>
        <v>3.6499999999999998E-2</v>
      </c>
      <c r="I154" s="214"/>
    </row>
    <row r="155" spans="1:19" ht="101.25" customHeight="1" thickBot="1" x14ac:dyDescent="0.3">
      <c r="A155" s="253" t="s">
        <v>161</v>
      </c>
      <c r="B155" s="254"/>
      <c r="C155" s="254"/>
      <c r="D155" s="254"/>
      <c r="E155" s="254"/>
      <c r="F155" s="254"/>
      <c r="G155" s="254"/>
      <c r="H155" s="254"/>
      <c r="I155" s="255"/>
    </row>
    <row r="156" spans="1:19" ht="5.0999999999999996" customHeight="1" x14ac:dyDescent="0.25">
      <c r="A156" s="94"/>
      <c r="B156" s="217"/>
      <c r="C156" s="217"/>
      <c r="D156" s="217"/>
      <c r="E156" s="217"/>
      <c r="F156" s="217"/>
      <c r="G156" s="217"/>
      <c r="H156" s="217"/>
      <c r="I156" s="217"/>
    </row>
    <row r="157" spans="1:19" x14ac:dyDescent="0.25">
      <c r="A157" s="193" t="s">
        <v>97</v>
      </c>
      <c r="B157" s="193"/>
      <c r="C157" s="193"/>
      <c r="D157" s="193"/>
      <c r="E157" s="193"/>
      <c r="F157" s="193"/>
      <c r="G157" s="193"/>
      <c r="H157" s="21" t="e">
        <f>H145</f>
        <v>#DIV/0!</v>
      </c>
      <c r="I157" s="22">
        <f>I145</f>
        <v>0</v>
      </c>
    </row>
    <row r="158" spans="1:19" ht="5.0999999999999996" customHeight="1" x14ac:dyDescent="0.25"/>
    <row r="159" spans="1:19" x14ac:dyDescent="0.25">
      <c r="A159" s="212" t="s">
        <v>98</v>
      </c>
      <c r="B159" s="212"/>
      <c r="C159" s="212"/>
      <c r="D159" s="212"/>
      <c r="E159" s="212"/>
      <c r="F159" s="212"/>
      <c r="G159" s="212"/>
      <c r="H159" s="212"/>
      <c r="I159" s="212"/>
    </row>
    <row r="160" spans="1:19" x14ac:dyDescent="0.25">
      <c r="A160" s="167" t="s">
        <v>7</v>
      </c>
      <c r="B160" s="167"/>
      <c r="C160" s="167"/>
      <c r="D160" s="167"/>
      <c r="E160" s="167"/>
      <c r="F160" s="167"/>
      <c r="G160" s="167"/>
      <c r="H160" s="167"/>
      <c r="I160" s="167"/>
    </row>
    <row r="161" spans="1:11" ht="15" customHeight="1" x14ac:dyDescent="0.25">
      <c r="A161" s="64">
        <v>1</v>
      </c>
      <c r="B161" s="137" t="s">
        <v>99</v>
      </c>
      <c r="C161" s="138"/>
      <c r="D161" s="138"/>
      <c r="E161" s="138"/>
      <c r="F161" s="138"/>
      <c r="G161" s="139"/>
      <c r="H161" s="65" t="e">
        <f>I161/$G$178</f>
        <v>#DIV/0!</v>
      </c>
      <c r="I161" s="50">
        <f>I48</f>
        <v>0</v>
      </c>
    </row>
    <row r="162" spans="1:11" ht="15" customHeight="1" x14ac:dyDescent="0.25">
      <c r="A162" s="64">
        <v>2</v>
      </c>
      <c r="B162" s="137" t="s">
        <v>100</v>
      </c>
      <c r="C162" s="138"/>
      <c r="D162" s="138"/>
      <c r="E162" s="138"/>
      <c r="F162" s="138"/>
      <c r="G162" s="139"/>
      <c r="H162" s="65" t="e">
        <f t="shared" ref="H162:H163" si="7">I162/$G$178</f>
        <v>#DIV/0!</v>
      </c>
      <c r="I162" s="50">
        <f>I59+I71+I78+I82</f>
        <v>0</v>
      </c>
    </row>
    <row r="163" spans="1:11" ht="15" customHeight="1" x14ac:dyDescent="0.25">
      <c r="A163" s="64">
        <v>3</v>
      </c>
      <c r="B163" s="180" t="s">
        <v>101</v>
      </c>
      <c r="C163" s="180"/>
      <c r="D163" s="180"/>
      <c r="E163" s="180"/>
      <c r="F163" s="180"/>
      <c r="G163" s="180"/>
      <c r="H163" s="65" t="e">
        <f t="shared" si="7"/>
        <v>#DIV/0!</v>
      </c>
      <c r="I163" s="50">
        <f>I92</f>
        <v>0</v>
      </c>
    </row>
    <row r="164" spans="1:11" s="9" customFormat="1" ht="15" customHeight="1" x14ac:dyDescent="0.25">
      <c r="A164" s="221" t="s">
        <v>102</v>
      </c>
      <c r="B164" s="222"/>
      <c r="C164" s="222"/>
      <c r="D164" s="222"/>
      <c r="E164" s="222"/>
      <c r="F164" s="222"/>
      <c r="G164" s="223"/>
      <c r="H164" s="21" t="e">
        <f>H161+H162+H163</f>
        <v>#DIV/0!</v>
      </c>
      <c r="I164" s="22">
        <f>SUM(I161:I163)</f>
        <v>0</v>
      </c>
      <c r="J164" s="32"/>
    </row>
    <row r="165" spans="1:11" ht="5.0999999999999996" customHeight="1" x14ac:dyDescent="0.25"/>
    <row r="166" spans="1:11" x14ac:dyDescent="0.25">
      <c r="A166" s="167" t="s">
        <v>56</v>
      </c>
      <c r="B166" s="167"/>
      <c r="C166" s="167"/>
      <c r="D166" s="167"/>
      <c r="E166" s="167"/>
      <c r="F166" s="167"/>
      <c r="G166" s="167"/>
      <c r="H166" s="167"/>
      <c r="I166" s="167"/>
    </row>
    <row r="167" spans="1:11" ht="15" customHeight="1" x14ac:dyDescent="0.25">
      <c r="A167" s="64">
        <v>1</v>
      </c>
      <c r="B167" s="137" t="s">
        <v>103</v>
      </c>
      <c r="C167" s="138"/>
      <c r="D167" s="138"/>
      <c r="E167" s="138"/>
      <c r="F167" s="138"/>
      <c r="G167" s="139"/>
      <c r="H167" s="65" t="e">
        <f>I167/$G$178</f>
        <v>#DIV/0!</v>
      </c>
      <c r="I167" s="66">
        <f>I116</f>
        <v>0</v>
      </c>
    </row>
    <row r="168" spans="1:11" ht="15" customHeight="1" x14ac:dyDescent="0.25">
      <c r="A168" s="64">
        <v>2</v>
      </c>
      <c r="B168" s="137" t="s">
        <v>104</v>
      </c>
      <c r="C168" s="138"/>
      <c r="D168" s="138"/>
      <c r="E168" s="138"/>
      <c r="F168" s="138"/>
      <c r="G168" s="139"/>
      <c r="H168" s="65" t="e">
        <f t="shared" ref="H168:H169" si="8">I168/$G$178</f>
        <v>#DIV/0!</v>
      </c>
      <c r="I168" s="66">
        <f>I126</f>
        <v>0</v>
      </c>
    </row>
    <row r="169" spans="1:11" ht="15" customHeight="1" x14ac:dyDescent="0.25">
      <c r="A169" s="64">
        <v>3</v>
      </c>
      <c r="B169" s="137" t="s">
        <v>105</v>
      </c>
      <c r="C169" s="138"/>
      <c r="D169" s="138"/>
      <c r="E169" s="138"/>
      <c r="F169" s="138"/>
      <c r="G169" s="139"/>
      <c r="H169" s="65" t="e">
        <f t="shared" si="8"/>
        <v>#DIV/0!</v>
      </c>
      <c r="I169" s="66">
        <f>I130</f>
        <v>0</v>
      </c>
    </row>
    <row r="170" spans="1:11" ht="15" customHeight="1" x14ac:dyDescent="0.25">
      <c r="A170" s="221" t="s">
        <v>106</v>
      </c>
      <c r="B170" s="222"/>
      <c r="C170" s="222"/>
      <c r="D170" s="222"/>
      <c r="E170" s="222"/>
      <c r="F170" s="222"/>
      <c r="G170" s="223"/>
      <c r="H170" s="21" t="e">
        <f>H167+H168+H169</f>
        <v>#DIV/0!</v>
      </c>
      <c r="I170" s="22">
        <f>I167+I168+I169</f>
        <v>0</v>
      </c>
    </row>
    <row r="171" spans="1:11" ht="5.0999999999999996" customHeight="1" x14ac:dyDescent="0.25"/>
    <row r="172" spans="1:11" x14ac:dyDescent="0.25">
      <c r="A172" s="167" t="s">
        <v>79</v>
      </c>
      <c r="B172" s="167"/>
      <c r="C172" s="167"/>
      <c r="D172" s="167"/>
      <c r="E172" s="167"/>
      <c r="F172" s="167"/>
      <c r="G172" s="167"/>
      <c r="H172" s="167"/>
      <c r="I172" s="167"/>
    </row>
    <row r="173" spans="1:11" ht="15" customHeight="1" x14ac:dyDescent="0.25">
      <c r="A173" s="64">
        <v>1</v>
      </c>
      <c r="B173" s="137" t="s">
        <v>107</v>
      </c>
      <c r="C173" s="138"/>
      <c r="D173" s="138"/>
      <c r="E173" s="138"/>
      <c r="F173" s="138"/>
      <c r="G173" s="139"/>
      <c r="H173" s="65" t="e">
        <f>I173/$G$178</f>
        <v>#DIV/0!</v>
      </c>
      <c r="I173" s="66">
        <f>I145</f>
        <v>0</v>
      </c>
    </row>
    <row r="174" spans="1:11" ht="15" customHeight="1" x14ac:dyDescent="0.25">
      <c r="A174" s="221" t="s">
        <v>108</v>
      </c>
      <c r="B174" s="222"/>
      <c r="C174" s="222"/>
      <c r="D174" s="222"/>
      <c r="E174" s="222"/>
      <c r="F174" s="222"/>
      <c r="G174" s="223"/>
      <c r="H174" s="21" t="e">
        <f>H173</f>
        <v>#DIV/0!</v>
      </c>
      <c r="I174" s="22">
        <f>I145</f>
        <v>0</v>
      </c>
      <c r="K174" s="33"/>
    </row>
    <row r="175" spans="1:11" ht="5.0999999999999996" customHeight="1" x14ac:dyDescent="0.25"/>
    <row r="176" spans="1:11" x14ac:dyDescent="0.25">
      <c r="A176" s="224" t="s">
        <v>98</v>
      </c>
      <c r="B176" s="224"/>
      <c r="C176" s="224"/>
      <c r="D176" s="224"/>
      <c r="E176" s="224"/>
      <c r="F176" s="224"/>
      <c r="G176" s="224"/>
      <c r="H176" s="224"/>
      <c r="I176" s="224"/>
    </row>
    <row r="177" spans="1:10" ht="48" x14ac:dyDescent="0.25">
      <c r="A177" s="225" t="s">
        <v>109</v>
      </c>
      <c r="B177" s="225"/>
      <c r="C177" s="225"/>
      <c r="D177" s="225"/>
      <c r="E177" s="225"/>
      <c r="F177" s="225"/>
      <c r="G177" s="95" t="s">
        <v>110</v>
      </c>
      <c r="H177" s="95" t="s">
        <v>111</v>
      </c>
      <c r="I177" s="95" t="s">
        <v>112</v>
      </c>
    </row>
    <row r="178" spans="1:10" ht="11.25" customHeight="1" x14ac:dyDescent="0.25">
      <c r="A178" s="226" t="str">
        <f>D5</f>
        <v>VIGILANTE ARMADO</v>
      </c>
      <c r="B178" s="227"/>
      <c r="C178" s="227"/>
      <c r="D178" s="227"/>
      <c r="E178" s="227"/>
      <c r="F178" s="228"/>
      <c r="G178" s="96">
        <f>I164+I170+I174</f>
        <v>0</v>
      </c>
      <c r="H178" s="95">
        <f>IF(D6="12x36",2,1)</f>
        <v>2</v>
      </c>
      <c r="I178" s="96">
        <f>G178*H178</f>
        <v>0</v>
      </c>
    </row>
    <row r="179" spans="1:10" s="9" customFormat="1" x14ac:dyDescent="0.25">
      <c r="A179" s="218" t="s">
        <v>113</v>
      </c>
      <c r="B179" s="219"/>
      <c r="C179" s="219"/>
      <c r="D179" s="219"/>
      <c r="E179" s="219"/>
      <c r="F179" s="219"/>
      <c r="G179" s="219"/>
      <c r="H179" s="220"/>
      <c r="I179" s="34">
        <f>I178</f>
        <v>0</v>
      </c>
      <c r="J179" s="32"/>
    </row>
  </sheetData>
  <mergeCells count="180">
    <mergeCell ref="A12:F12"/>
    <mergeCell ref="B46:G46"/>
    <mergeCell ref="A155:I155"/>
    <mergeCell ref="A14:F16"/>
    <mergeCell ref="G14:G16"/>
    <mergeCell ref="A17:F19"/>
    <mergeCell ref="B50:G50"/>
    <mergeCell ref="B51:G51"/>
    <mergeCell ref="B42:G42"/>
    <mergeCell ref="B43:G43"/>
    <mergeCell ref="B44:G44"/>
    <mergeCell ref="B47:G47"/>
    <mergeCell ref="B40:G40"/>
    <mergeCell ref="B41:G41"/>
    <mergeCell ref="A48:G48"/>
    <mergeCell ref="B45:G45"/>
    <mergeCell ref="A61:I61"/>
    <mergeCell ref="B62:G62"/>
    <mergeCell ref="B63:G63"/>
    <mergeCell ref="B52:G52"/>
    <mergeCell ref="B53:G53"/>
    <mergeCell ref="B54:G54"/>
    <mergeCell ref="B55:G55"/>
    <mergeCell ref="B56:G56"/>
    <mergeCell ref="A7:C7"/>
    <mergeCell ref="D7:F7"/>
    <mergeCell ref="B34:G34"/>
    <mergeCell ref="B35:G35"/>
    <mergeCell ref="B36:G36"/>
    <mergeCell ref="B37:G37"/>
    <mergeCell ref="B38:G38"/>
    <mergeCell ref="B39:G39"/>
    <mergeCell ref="A20:F22"/>
    <mergeCell ref="G20:G22"/>
    <mergeCell ref="A8:C8"/>
    <mergeCell ref="D8:F8"/>
    <mergeCell ref="G7:H8"/>
    <mergeCell ref="G17:G19"/>
    <mergeCell ref="A9:C9"/>
    <mergeCell ref="D9:F9"/>
    <mergeCell ref="A10:F10"/>
    <mergeCell ref="A11:F11"/>
    <mergeCell ref="A23:F23"/>
    <mergeCell ref="A24:F24"/>
    <mergeCell ref="A25:F25"/>
    <mergeCell ref="A26:F26"/>
    <mergeCell ref="A27:F27"/>
    <mergeCell ref="A33:I33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C3:D3"/>
    <mergeCell ref="E3:G3"/>
    <mergeCell ref="H3:I3"/>
    <mergeCell ref="B57:G57"/>
    <mergeCell ref="B58:G58"/>
    <mergeCell ref="A59:G59"/>
    <mergeCell ref="A60:I60"/>
    <mergeCell ref="B70:G70"/>
    <mergeCell ref="A71:G71"/>
    <mergeCell ref="B72:I72"/>
    <mergeCell ref="B73:I73"/>
    <mergeCell ref="B74:G74"/>
    <mergeCell ref="B75:G75"/>
    <mergeCell ref="B64:G64"/>
    <mergeCell ref="B65:G65"/>
    <mergeCell ref="B66:G66"/>
    <mergeCell ref="B67:G67"/>
    <mergeCell ref="B68:G68"/>
    <mergeCell ref="B69:G69"/>
    <mergeCell ref="A84:G84"/>
    <mergeCell ref="B86:G86"/>
    <mergeCell ref="B87:G87"/>
    <mergeCell ref="B89:G89"/>
    <mergeCell ref="B90:G90"/>
    <mergeCell ref="B91:G91"/>
    <mergeCell ref="B76:G76"/>
    <mergeCell ref="B77:G77"/>
    <mergeCell ref="A78:G78"/>
    <mergeCell ref="B80:G80"/>
    <mergeCell ref="B81:G81"/>
    <mergeCell ref="A82:G82"/>
    <mergeCell ref="B88:G88"/>
    <mergeCell ref="A104:B104"/>
    <mergeCell ref="A106:G106"/>
    <mergeCell ref="A108:I108"/>
    <mergeCell ref="B109:G109"/>
    <mergeCell ref="B110:G110"/>
    <mergeCell ref="B111:G111"/>
    <mergeCell ref="A92:G92"/>
    <mergeCell ref="A94:I94"/>
    <mergeCell ref="A95:B95"/>
    <mergeCell ref="A96:B96"/>
    <mergeCell ref="A102:I102"/>
    <mergeCell ref="A103:B103"/>
    <mergeCell ref="A98:I98"/>
    <mergeCell ref="A99:B99"/>
    <mergeCell ref="A100:B100"/>
    <mergeCell ref="B93:G93"/>
    <mergeCell ref="A145:G145"/>
    <mergeCell ref="A119:E119"/>
    <mergeCell ref="A120:B120"/>
    <mergeCell ref="A121:B121"/>
    <mergeCell ref="B122:I122"/>
    <mergeCell ref="B123:G123"/>
    <mergeCell ref="B124:G124"/>
    <mergeCell ref="B112:G112"/>
    <mergeCell ref="B113:G113"/>
    <mergeCell ref="B114:G114"/>
    <mergeCell ref="B115:G115"/>
    <mergeCell ref="A116:G116"/>
    <mergeCell ref="B117:I117"/>
    <mergeCell ref="A133:B133"/>
    <mergeCell ref="A134:B134"/>
    <mergeCell ref="A136:G136"/>
    <mergeCell ref="A138:I138"/>
    <mergeCell ref="B139:G139"/>
    <mergeCell ref="B140:G140"/>
    <mergeCell ref="B125:G125"/>
    <mergeCell ref="A126:G126"/>
    <mergeCell ref="B128:G128"/>
    <mergeCell ref="B129:G129"/>
    <mergeCell ref="A130:G130"/>
    <mergeCell ref="A132:E132"/>
    <mergeCell ref="A179:H179"/>
    <mergeCell ref="A28:F29"/>
    <mergeCell ref="G28:G29"/>
    <mergeCell ref="A30:F31"/>
    <mergeCell ref="G30:G31"/>
    <mergeCell ref="B168:G168"/>
    <mergeCell ref="B169:G169"/>
    <mergeCell ref="A170:G170"/>
    <mergeCell ref="A172:I172"/>
    <mergeCell ref="B173:G173"/>
    <mergeCell ref="A174:G174"/>
    <mergeCell ref="B161:G161"/>
    <mergeCell ref="B162:G162"/>
    <mergeCell ref="B163:G163"/>
    <mergeCell ref="A164:G164"/>
    <mergeCell ref="A166:I166"/>
    <mergeCell ref="B167:G167"/>
    <mergeCell ref="B154:E154"/>
    <mergeCell ref="H154:I154"/>
    <mergeCell ref="B156:I156"/>
    <mergeCell ref="A157:G157"/>
    <mergeCell ref="A159:I159"/>
    <mergeCell ref="A160:I160"/>
    <mergeCell ref="A151:B151"/>
    <mergeCell ref="A13:F13"/>
    <mergeCell ref="I7:I8"/>
    <mergeCell ref="G9:H9"/>
    <mergeCell ref="A176:I176"/>
    <mergeCell ref="A177:F177"/>
    <mergeCell ref="A178:F178"/>
    <mergeCell ref="H151:I151"/>
    <mergeCell ref="A152:B152"/>
    <mergeCell ref="H152:I152"/>
    <mergeCell ref="A153:B153"/>
    <mergeCell ref="H153:I153"/>
    <mergeCell ref="B147:I147"/>
    <mergeCell ref="A148:I148"/>
    <mergeCell ref="A149:B149"/>
    <mergeCell ref="D149:E149"/>
    <mergeCell ref="H149:I149"/>
    <mergeCell ref="A150:B150"/>
    <mergeCell ref="D150:E150"/>
    <mergeCell ref="H150:I150"/>
    <mergeCell ref="B141:G141"/>
    <mergeCell ref="B142:G142"/>
    <mergeCell ref="B143:G143"/>
    <mergeCell ref="B144:G144"/>
    <mergeCell ref="B146:I146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73" max="8" man="1"/>
    <brk id="131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zoomScaleSheetLayoutView="130" workbookViewId="0">
      <selection activeCell="A169" sqref="A169:I169"/>
    </sheetView>
  </sheetViews>
  <sheetFormatPr defaultColWidth="9.140625" defaultRowHeight="12" x14ac:dyDescent="0.25"/>
  <cols>
    <col min="1" max="1" width="4.140625" style="51" customWidth="1"/>
    <col min="2" max="2" width="14.28515625" style="51" customWidth="1"/>
    <col min="3" max="3" width="14.4257812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4.85546875" style="51" customWidth="1"/>
    <col min="8" max="8" width="14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59"/>
      <c r="I3" s="259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2.75" customHeight="1" x14ac:dyDescent="0.25">
      <c r="A5" s="137" t="s">
        <v>140</v>
      </c>
      <c r="B5" s="138"/>
      <c r="C5" s="139"/>
      <c r="D5" s="140" t="s">
        <v>187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2.7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2.75" customHeight="1" x14ac:dyDescent="0.25">
      <c r="A7" s="127" t="s">
        <v>147</v>
      </c>
      <c r="B7" s="128"/>
      <c r="C7" s="129"/>
      <c r="D7" s="137"/>
      <c r="E7" s="138"/>
      <c r="F7" s="139"/>
      <c r="G7" s="143" t="s">
        <v>141</v>
      </c>
      <c r="H7" s="144"/>
      <c r="I7" s="125" t="s">
        <v>126</v>
      </c>
    </row>
    <row r="8" spans="1:14" ht="12.75" customHeight="1" x14ac:dyDescent="0.25">
      <c r="A8" s="127" t="s">
        <v>148</v>
      </c>
      <c r="B8" s="128"/>
      <c r="C8" s="129"/>
      <c r="D8" s="137"/>
      <c r="E8" s="138"/>
      <c r="F8" s="139"/>
      <c r="G8" s="159"/>
      <c r="H8" s="160"/>
      <c r="I8" s="126"/>
    </row>
    <row r="9" spans="1:14" ht="12.75" customHeight="1" x14ac:dyDescent="0.25">
      <c r="A9" s="152" t="s">
        <v>119</v>
      </c>
      <c r="B9" s="152"/>
      <c r="C9" s="152"/>
      <c r="D9" s="152" t="s">
        <v>226</v>
      </c>
      <c r="E9" s="152"/>
      <c r="F9" s="152"/>
      <c r="G9" s="153" t="s">
        <v>142</v>
      </c>
      <c r="H9" s="153"/>
      <c r="I9" s="52">
        <v>0.3</v>
      </c>
    </row>
    <row r="10" spans="1:14" ht="38.25" customHeight="1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x14ac:dyDescent="0.25">
      <c r="A11" s="156" t="s">
        <v>146</v>
      </c>
      <c r="B11" s="157"/>
      <c r="C11" s="157"/>
      <c r="D11" s="157"/>
      <c r="E11" s="157"/>
      <c r="F11" s="157"/>
      <c r="G11" s="53"/>
      <c r="H11" s="53" t="s">
        <v>1</v>
      </c>
      <c r="I11" s="55"/>
    </row>
    <row r="12" spans="1:14" ht="24.75" customHeight="1" x14ac:dyDescent="0.25">
      <c r="A12" s="156" t="s">
        <v>223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9" ht="11.25" customHeight="1" x14ac:dyDescent="0.25">
      <c r="A17" s="166" t="s">
        <v>143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9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9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9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9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/>
    </row>
    <row r="22" spans="1:9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9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9" x14ac:dyDescent="0.25">
      <c r="A24" s="156" t="s">
        <v>222</v>
      </c>
      <c r="B24" s="157"/>
      <c r="C24" s="157"/>
      <c r="D24" s="157"/>
      <c r="E24" s="157"/>
      <c r="F24" s="158"/>
      <c r="G24" s="57"/>
      <c r="H24" s="57" t="s">
        <v>121</v>
      </c>
      <c r="I24" s="106" t="s">
        <v>126</v>
      </c>
    </row>
    <row r="25" spans="1:9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9" x14ac:dyDescent="0.25">
      <c r="A26" s="156" t="s">
        <v>128</v>
      </c>
      <c r="B26" s="157"/>
      <c r="C26" s="157"/>
      <c r="D26" s="157"/>
      <c r="E26" s="157"/>
      <c r="F26" s="158"/>
      <c r="G26" s="57"/>
      <c r="H26" s="107" t="s">
        <v>129</v>
      </c>
      <c r="I26" s="62">
        <v>15</v>
      </c>
    </row>
    <row r="27" spans="1:9" ht="35.25" customHeight="1" x14ac:dyDescent="0.25">
      <c r="A27" s="166" t="s">
        <v>139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9" ht="5.0999999999999996" customHeight="1" x14ac:dyDescent="0.25"/>
    <row r="29" spans="1:9" ht="17.25" customHeight="1" x14ac:dyDescent="0.25">
      <c r="A29" s="167" t="s">
        <v>7</v>
      </c>
      <c r="B29" s="167"/>
      <c r="C29" s="167"/>
      <c r="D29" s="167"/>
      <c r="E29" s="167"/>
      <c r="F29" s="167"/>
      <c r="G29" s="167"/>
      <c r="H29" s="167"/>
      <c r="I29" s="167"/>
    </row>
    <row r="30" spans="1:9" ht="48" x14ac:dyDescent="0.25">
      <c r="A30" s="63" t="s">
        <v>8</v>
      </c>
      <c r="B30" s="177" t="s">
        <v>9</v>
      </c>
      <c r="C30" s="178"/>
      <c r="D30" s="178"/>
      <c r="E30" s="178"/>
      <c r="F30" s="178"/>
      <c r="G30" s="179"/>
      <c r="H30" s="63" t="s">
        <v>10</v>
      </c>
      <c r="I30" s="63" t="s">
        <v>11</v>
      </c>
    </row>
    <row r="31" spans="1:9" ht="15" customHeight="1" x14ac:dyDescent="0.25">
      <c r="A31" s="64">
        <v>1</v>
      </c>
      <c r="B31" s="137" t="s">
        <v>12</v>
      </c>
      <c r="C31" s="138"/>
      <c r="D31" s="138"/>
      <c r="E31" s="138"/>
      <c r="F31" s="138"/>
      <c r="G31" s="139"/>
      <c r="H31" s="65" t="e">
        <f t="shared" ref="H31:H40" si="0">I31/$I$41</f>
        <v>#DIV/0!</v>
      </c>
      <c r="I31" s="66">
        <f>IF(D6="12x36",I10,I10/H10*I5)</f>
        <v>0</v>
      </c>
    </row>
    <row r="32" spans="1:9" ht="15" customHeight="1" x14ac:dyDescent="0.25">
      <c r="A32" s="64">
        <f>A31+1</f>
        <v>2</v>
      </c>
      <c r="B32" s="137" t="s">
        <v>164</v>
      </c>
      <c r="C32" s="138"/>
      <c r="D32" s="138"/>
      <c r="E32" s="138"/>
      <c r="F32" s="138"/>
      <c r="G32" s="139"/>
      <c r="H32" s="65" t="e">
        <f t="shared" si="0"/>
        <v>#DIV/0!</v>
      </c>
      <c r="I32" s="66">
        <f>IF(I9=30%,(I31+I38+I39)*I9,0)</f>
        <v>0</v>
      </c>
    </row>
    <row r="33" spans="1:10" ht="15" customHeight="1" x14ac:dyDescent="0.25">
      <c r="A33" s="64">
        <f t="shared" ref="A33:A40" si="1">A32+1</f>
        <v>3</v>
      </c>
      <c r="B33" s="180" t="s">
        <v>191</v>
      </c>
      <c r="C33" s="180"/>
      <c r="D33" s="180"/>
      <c r="E33" s="180"/>
      <c r="F33" s="180"/>
      <c r="G33" s="180"/>
      <c r="H33" s="65" t="e">
        <f t="shared" si="0"/>
        <v>#DIV/0!</v>
      </c>
      <c r="I33" s="66">
        <f>IF(I7=10%,I25*I7,0)</f>
        <v>0</v>
      </c>
    </row>
    <row r="34" spans="1:10" ht="15" customHeight="1" x14ac:dyDescent="0.25">
      <c r="A34" s="64">
        <f t="shared" si="1"/>
        <v>4</v>
      </c>
      <c r="B34" s="180" t="s">
        <v>192</v>
      </c>
      <c r="C34" s="180"/>
      <c r="D34" s="180"/>
      <c r="E34" s="180"/>
      <c r="F34" s="180"/>
      <c r="G34" s="180"/>
      <c r="H34" s="65" t="e">
        <f t="shared" si="0"/>
        <v>#DIV/0!</v>
      </c>
      <c r="I34" s="66">
        <f>IF(I7=20%,I25*I7,0)</f>
        <v>0</v>
      </c>
    </row>
    <row r="35" spans="1:10" ht="15" customHeight="1" x14ac:dyDescent="0.25">
      <c r="A35" s="64">
        <f t="shared" si="1"/>
        <v>5</v>
      </c>
      <c r="B35" s="180" t="s">
        <v>193</v>
      </c>
      <c r="C35" s="180"/>
      <c r="D35" s="180"/>
      <c r="E35" s="180"/>
      <c r="F35" s="180"/>
      <c r="G35" s="180"/>
      <c r="H35" s="65" t="e">
        <f t="shared" si="0"/>
        <v>#DIV/0!</v>
      </c>
      <c r="I35" s="66">
        <f>IF(I7=40%,I25*I7,0)</f>
        <v>0</v>
      </c>
    </row>
    <row r="36" spans="1:10" ht="15" customHeight="1" x14ac:dyDescent="0.25">
      <c r="A36" s="64">
        <f t="shared" si="1"/>
        <v>6</v>
      </c>
      <c r="B36" s="137" t="s">
        <v>194</v>
      </c>
      <c r="C36" s="138"/>
      <c r="D36" s="138"/>
      <c r="E36" s="138"/>
      <c r="F36" s="138"/>
      <c r="G36" s="139"/>
      <c r="H36" s="65" t="e">
        <f t="shared" si="0"/>
        <v>#DIV/0!</v>
      </c>
      <c r="I36" s="66">
        <f>IF(I24="Não aplicável",0,I31*I24)</f>
        <v>0</v>
      </c>
    </row>
    <row r="37" spans="1:10" ht="15" customHeight="1" x14ac:dyDescent="0.25">
      <c r="A37" s="64">
        <f t="shared" si="1"/>
        <v>7</v>
      </c>
      <c r="B37" s="137" t="s">
        <v>6</v>
      </c>
      <c r="C37" s="138"/>
      <c r="D37" s="138"/>
      <c r="E37" s="138"/>
      <c r="F37" s="138"/>
      <c r="G37" s="139"/>
      <c r="H37" s="65" t="e">
        <f t="shared" si="0"/>
        <v>#DIV/0!</v>
      </c>
      <c r="I37" s="66">
        <v>0</v>
      </c>
    </row>
    <row r="38" spans="1:10" ht="15" customHeight="1" x14ac:dyDescent="0.25">
      <c r="A38" s="64">
        <f t="shared" si="1"/>
        <v>8</v>
      </c>
      <c r="B38" s="137" t="s">
        <v>156</v>
      </c>
      <c r="C38" s="138"/>
      <c r="D38" s="138"/>
      <c r="E38" s="138"/>
      <c r="F38" s="138"/>
      <c r="G38" s="139"/>
      <c r="H38" s="65" t="e">
        <f t="shared" si="0"/>
        <v>#DIV/0!</v>
      </c>
      <c r="I38" s="66">
        <f>I12*I13</f>
        <v>0</v>
      </c>
    </row>
    <row r="39" spans="1:10" ht="15" customHeight="1" x14ac:dyDescent="0.25">
      <c r="A39" s="64">
        <f t="shared" si="1"/>
        <v>9</v>
      </c>
      <c r="B39" s="137" t="s">
        <v>157</v>
      </c>
      <c r="C39" s="138"/>
      <c r="D39" s="138"/>
      <c r="E39" s="138"/>
      <c r="F39" s="138"/>
      <c r="G39" s="139"/>
      <c r="H39" s="65" t="e">
        <f t="shared" si="0"/>
        <v>#DIV/0!</v>
      </c>
      <c r="I39" s="66">
        <f>I38*20%</f>
        <v>0</v>
      </c>
    </row>
    <row r="40" spans="1:10" ht="24.75" customHeight="1" x14ac:dyDescent="0.25">
      <c r="A40" s="64">
        <f t="shared" si="1"/>
        <v>10</v>
      </c>
      <c r="B40" s="25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0" s="257"/>
      <c r="D40" s="257"/>
      <c r="E40" s="257"/>
      <c r="F40" s="257"/>
      <c r="G40" s="258"/>
      <c r="H40" s="65" t="e">
        <f t="shared" si="0"/>
        <v>#DIV/0!</v>
      </c>
      <c r="I40" s="108">
        <v>0</v>
      </c>
    </row>
    <row r="41" spans="1:10" s="9" customFormat="1" ht="15" customHeight="1" x14ac:dyDescent="0.25">
      <c r="A41" s="174" t="s">
        <v>13</v>
      </c>
      <c r="B41" s="175"/>
      <c r="C41" s="175"/>
      <c r="D41" s="175"/>
      <c r="E41" s="175"/>
      <c r="F41" s="175"/>
      <c r="G41" s="176"/>
      <c r="H41" s="7" t="e">
        <f>SUM(H31:H40)</f>
        <v>#DIV/0!</v>
      </c>
      <c r="I41" s="50">
        <f>SUM(I31:I40)</f>
        <v>0</v>
      </c>
      <c r="J41" s="8"/>
    </row>
    <row r="42" spans="1:10" ht="5.0999999999999996" customHeight="1" x14ac:dyDescent="0.25"/>
    <row r="43" spans="1:10" ht="33.75" customHeight="1" x14ac:dyDescent="0.25">
      <c r="A43" s="63" t="s">
        <v>14</v>
      </c>
      <c r="B43" s="177" t="s">
        <v>15</v>
      </c>
      <c r="C43" s="178"/>
      <c r="D43" s="178"/>
      <c r="E43" s="178"/>
      <c r="F43" s="178"/>
      <c r="G43" s="179"/>
      <c r="H43" s="63" t="s">
        <v>10</v>
      </c>
      <c r="I43" s="63" t="s">
        <v>11</v>
      </c>
    </row>
    <row r="44" spans="1:10" ht="15" customHeight="1" x14ac:dyDescent="0.25">
      <c r="A44" s="64">
        <v>1</v>
      </c>
      <c r="B44" s="137" t="s">
        <v>195</v>
      </c>
      <c r="C44" s="138"/>
      <c r="D44" s="138"/>
      <c r="E44" s="138"/>
      <c r="F44" s="138"/>
      <c r="G44" s="139"/>
      <c r="H44" s="65">
        <v>0.2</v>
      </c>
      <c r="I44" s="66">
        <f>$I$41*H44</f>
        <v>0</v>
      </c>
    </row>
    <row r="45" spans="1:10" ht="15" customHeight="1" x14ac:dyDescent="0.25">
      <c r="A45" s="64">
        <v>2</v>
      </c>
      <c r="B45" s="137" t="s">
        <v>196</v>
      </c>
      <c r="C45" s="138"/>
      <c r="D45" s="138"/>
      <c r="E45" s="138"/>
      <c r="F45" s="138"/>
      <c r="G45" s="139"/>
      <c r="H45" s="65">
        <v>1.4999999999999999E-2</v>
      </c>
      <c r="I45" s="66">
        <f t="shared" ref="I45:I51" si="2">$I$41*H45</f>
        <v>0</v>
      </c>
    </row>
    <row r="46" spans="1:10" ht="15" customHeight="1" x14ac:dyDescent="0.25">
      <c r="A46" s="64">
        <v>3</v>
      </c>
      <c r="B46" s="137" t="s">
        <v>197</v>
      </c>
      <c r="C46" s="138"/>
      <c r="D46" s="138"/>
      <c r="E46" s="138"/>
      <c r="F46" s="138"/>
      <c r="G46" s="139"/>
      <c r="H46" s="65">
        <v>0.01</v>
      </c>
      <c r="I46" s="66">
        <f t="shared" si="2"/>
        <v>0</v>
      </c>
    </row>
    <row r="47" spans="1:10" ht="15" customHeight="1" x14ac:dyDescent="0.25">
      <c r="A47" s="64">
        <v>4</v>
      </c>
      <c r="B47" s="137" t="s">
        <v>198</v>
      </c>
      <c r="C47" s="138"/>
      <c r="D47" s="138"/>
      <c r="E47" s="138"/>
      <c r="F47" s="138"/>
      <c r="G47" s="139"/>
      <c r="H47" s="65">
        <v>2E-3</v>
      </c>
      <c r="I47" s="66">
        <f>$I$41*H47</f>
        <v>0</v>
      </c>
    </row>
    <row r="48" spans="1:10" ht="15" customHeight="1" x14ac:dyDescent="0.25">
      <c r="A48" s="64">
        <v>5</v>
      </c>
      <c r="B48" s="137" t="s">
        <v>199</v>
      </c>
      <c r="C48" s="138"/>
      <c r="D48" s="138"/>
      <c r="E48" s="138"/>
      <c r="F48" s="138"/>
      <c r="G48" s="139"/>
      <c r="H48" s="65">
        <v>2.5000000000000001E-2</v>
      </c>
      <c r="I48" s="66">
        <f t="shared" si="2"/>
        <v>0</v>
      </c>
    </row>
    <row r="49" spans="1:16" ht="15" customHeight="1" x14ac:dyDescent="0.25">
      <c r="A49" s="64">
        <v>6</v>
      </c>
      <c r="B49" s="137" t="s">
        <v>200</v>
      </c>
      <c r="C49" s="138"/>
      <c r="D49" s="138"/>
      <c r="E49" s="138"/>
      <c r="F49" s="138"/>
      <c r="G49" s="139"/>
      <c r="H49" s="65">
        <v>0.08</v>
      </c>
      <c r="I49" s="66">
        <f>$I$41*H49</f>
        <v>0</v>
      </c>
    </row>
    <row r="50" spans="1:16" ht="15" customHeight="1" x14ac:dyDescent="0.25">
      <c r="A50" s="64">
        <v>7</v>
      </c>
      <c r="B50" s="137" t="s">
        <v>201</v>
      </c>
      <c r="C50" s="138"/>
      <c r="D50" s="138"/>
      <c r="E50" s="138"/>
      <c r="F50" s="138"/>
      <c r="G50" s="139"/>
      <c r="H50" s="65">
        <v>0.03</v>
      </c>
      <c r="I50" s="66">
        <f t="shared" si="2"/>
        <v>0</v>
      </c>
    </row>
    <row r="51" spans="1:16" ht="15" customHeight="1" x14ac:dyDescent="0.25">
      <c r="A51" s="64">
        <v>8</v>
      </c>
      <c r="B51" s="137" t="s">
        <v>202</v>
      </c>
      <c r="C51" s="138"/>
      <c r="D51" s="138"/>
      <c r="E51" s="138"/>
      <c r="F51" s="138"/>
      <c r="G51" s="139"/>
      <c r="H51" s="65">
        <v>6.0000000000000001E-3</v>
      </c>
      <c r="I51" s="66">
        <f t="shared" si="2"/>
        <v>0</v>
      </c>
    </row>
    <row r="52" spans="1:16" s="9" customFormat="1" ht="15" customHeight="1" x14ac:dyDescent="0.25">
      <c r="A52" s="174" t="s">
        <v>16</v>
      </c>
      <c r="B52" s="175"/>
      <c r="C52" s="175"/>
      <c r="D52" s="175"/>
      <c r="E52" s="175"/>
      <c r="F52" s="175"/>
      <c r="G52" s="176"/>
      <c r="H52" s="7">
        <f>SUM(H44:H51)</f>
        <v>0.3680000000000001</v>
      </c>
      <c r="I52" s="50">
        <f>SUM(I44:I51)</f>
        <v>0</v>
      </c>
      <c r="J52" s="8"/>
    </row>
    <row r="53" spans="1:16" ht="15" customHeight="1" x14ac:dyDescent="0.25">
      <c r="A53" s="181" t="s">
        <v>17</v>
      </c>
      <c r="B53" s="181"/>
      <c r="C53" s="181"/>
      <c r="D53" s="181"/>
      <c r="E53" s="181"/>
      <c r="F53" s="181"/>
      <c r="G53" s="181"/>
      <c r="H53" s="181"/>
      <c r="I53" s="181"/>
    </row>
    <row r="54" spans="1:16" ht="47.25" customHeight="1" x14ac:dyDescent="0.25">
      <c r="A54" s="182" t="s">
        <v>18</v>
      </c>
      <c r="B54" s="182"/>
      <c r="C54" s="182"/>
      <c r="D54" s="182"/>
      <c r="E54" s="182"/>
      <c r="F54" s="182"/>
      <c r="G54" s="182"/>
      <c r="H54" s="182"/>
      <c r="I54" s="182"/>
      <c r="J54"/>
      <c r="K54"/>
      <c r="L54"/>
      <c r="M54"/>
      <c r="N54"/>
      <c r="O54"/>
      <c r="P54"/>
    </row>
    <row r="55" spans="1:16" ht="33.75" customHeight="1" x14ac:dyDescent="0.25">
      <c r="A55" s="63" t="s">
        <v>19</v>
      </c>
      <c r="B55" s="177" t="s">
        <v>20</v>
      </c>
      <c r="C55" s="178"/>
      <c r="D55" s="178"/>
      <c r="E55" s="178"/>
      <c r="F55" s="178"/>
      <c r="G55" s="179"/>
      <c r="H55" s="63" t="s">
        <v>10</v>
      </c>
      <c r="I55" s="63" t="s">
        <v>11</v>
      </c>
    </row>
    <row r="56" spans="1:16" ht="15" customHeight="1" x14ac:dyDescent="0.25">
      <c r="A56" s="64">
        <v>1</v>
      </c>
      <c r="B56" s="137" t="s">
        <v>21</v>
      </c>
      <c r="C56" s="138"/>
      <c r="D56" s="138"/>
      <c r="E56" s="138"/>
      <c r="F56" s="138"/>
      <c r="G56" s="139"/>
      <c r="H56" s="104">
        <v>0.119314</v>
      </c>
      <c r="I56" s="66">
        <f>$I$41*H56</f>
        <v>0</v>
      </c>
    </row>
    <row r="57" spans="1:16" ht="15" customHeight="1" x14ac:dyDescent="0.25">
      <c r="A57" s="64">
        <v>2</v>
      </c>
      <c r="B57" s="137" t="s">
        <v>203</v>
      </c>
      <c r="C57" s="138"/>
      <c r="D57" s="138"/>
      <c r="E57" s="138"/>
      <c r="F57" s="138"/>
      <c r="G57" s="139"/>
      <c r="H57" s="104">
        <v>2.0479000000000001E-2</v>
      </c>
      <c r="I57" s="66">
        <f t="shared" ref="I57:I62" si="3">$I$41*H57</f>
        <v>0</v>
      </c>
    </row>
    <row r="58" spans="1:16" ht="15" customHeight="1" x14ac:dyDescent="0.25">
      <c r="A58" s="64">
        <v>3</v>
      </c>
      <c r="B58" s="137" t="s">
        <v>204</v>
      </c>
      <c r="C58" s="138"/>
      <c r="D58" s="138"/>
      <c r="E58" s="138"/>
      <c r="F58" s="138"/>
      <c r="G58" s="139"/>
      <c r="H58" s="65">
        <v>1.2123E-2</v>
      </c>
      <c r="I58" s="66">
        <f t="shared" si="3"/>
        <v>0</v>
      </c>
    </row>
    <row r="59" spans="1:16" ht="15" customHeight="1" x14ac:dyDescent="0.25">
      <c r="A59" s="64">
        <v>4</v>
      </c>
      <c r="B59" s="137" t="s">
        <v>22</v>
      </c>
      <c r="C59" s="138"/>
      <c r="D59" s="138"/>
      <c r="E59" s="138"/>
      <c r="F59" s="138"/>
      <c r="G59" s="139"/>
      <c r="H59" s="65">
        <v>1.1436E-2</v>
      </c>
      <c r="I59" s="66">
        <f>$I$41*H59</f>
        <v>0</v>
      </c>
    </row>
    <row r="60" spans="1:16" ht="15" customHeight="1" x14ac:dyDescent="0.25">
      <c r="A60" s="64">
        <v>5</v>
      </c>
      <c r="B60" s="137" t="s">
        <v>23</v>
      </c>
      <c r="C60" s="138"/>
      <c r="D60" s="138"/>
      <c r="E60" s="138"/>
      <c r="F60" s="138"/>
      <c r="G60" s="139"/>
      <c r="H60" s="65">
        <v>1.74E-4</v>
      </c>
      <c r="I60" s="66">
        <f t="shared" si="3"/>
        <v>0</v>
      </c>
    </row>
    <row r="61" spans="1:16" ht="15" customHeight="1" x14ac:dyDescent="0.25">
      <c r="A61" s="64">
        <v>6</v>
      </c>
      <c r="B61" s="137" t="s">
        <v>24</v>
      </c>
      <c r="C61" s="138"/>
      <c r="D61" s="138"/>
      <c r="E61" s="138"/>
      <c r="F61" s="138"/>
      <c r="G61" s="139"/>
      <c r="H61" s="65">
        <v>4.4200000000000001E-4</v>
      </c>
      <c r="I61" s="66">
        <f t="shared" si="3"/>
        <v>0</v>
      </c>
    </row>
    <row r="62" spans="1:16" ht="15" customHeight="1" x14ac:dyDescent="0.25">
      <c r="A62" s="64">
        <v>7</v>
      </c>
      <c r="B62" s="137" t="s">
        <v>25</v>
      </c>
      <c r="C62" s="138"/>
      <c r="D62" s="138"/>
      <c r="E62" s="138"/>
      <c r="F62" s="138"/>
      <c r="G62" s="139"/>
      <c r="H62" s="65">
        <v>1.85E-4</v>
      </c>
      <c r="I62" s="66">
        <f t="shared" si="3"/>
        <v>0</v>
      </c>
    </row>
    <row r="63" spans="1:16" ht="15" customHeight="1" x14ac:dyDescent="0.25">
      <c r="A63" s="64">
        <v>8</v>
      </c>
      <c r="B63" s="137" t="s">
        <v>26</v>
      </c>
      <c r="C63" s="138"/>
      <c r="D63" s="138"/>
      <c r="E63" s="138"/>
      <c r="F63" s="138"/>
      <c r="G63" s="139"/>
      <c r="H63" s="65">
        <v>9.0789999999999996E-2</v>
      </c>
      <c r="I63" s="66">
        <f>$I$41*H63</f>
        <v>0</v>
      </c>
    </row>
    <row r="64" spans="1:16" s="9" customFormat="1" ht="15" customHeight="1" x14ac:dyDescent="0.25">
      <c r="A64" s="174" t="s">
        <v>27</v>
      </c>
      <c r="B64" s="175"/>
      <c r="C64" s="175"/>
      <c r="D64" s="175"/>
      <c r="E64" s="175"/>
      <c r="F64" s="175"/>
      <c r="G64" s="176"/>
      <c r="H64" s="7">
        <f>SUM(H56:H63)</f>
        <v>0.25494299999999998</v>
      </c>
      <c r="I64" s="50">
        <f>SUM(I56:I63)</f>
        <v>0</v>
      </c>
      <c r="J64" s="8"/>
    </row>
    <row r="65" spans="1:11" ht="11.25" customHeight="1" x14ac:dyDescent="0.25">
      <c r="A65" s="69" t="s">
        <v>28</v>
      </c>
      <c r="B65" s="183" t="s">
        <v>29</v>
      </c>
      <c r="C65" s="183"/>
      <c r="D65" s="183"/>
      <c r="E65" s="183"/>
      <c r="F65" s="183"/>
      <c r="G65" s="183"/>
      <c r="H65" s="183"/>
      <c r="I65" s="183"/>
    </row>
    <row r="66" spans="1:11" ht="15" customHeight="1" x14ac:dyDescent="0.25">
      <c r="A66" s="69" t="s">
        <v>30</v>
      </c>
      <c r="B66" s="184" t="s">
        <v>31</v>
      </c>
      <c r="C66" s="184"/>
      <c r="D66" s="184"/>
      <c r="E66" s="184"/>
      <c r="F66" s="184"/>
      <c r="G66" s="184"/>
      <c r="H66" s="184"/>
      <c r="I66" s="184"/>
    </row>
    <row r="67" spans="1:11" ht="33.75" customHeight="1" x14ac:dyDescent="0.25">
      <c r="A67" s="63" t="s">
        <v>32</v>
      </c>
      <c r="B67" s="177" t="s">
        <v>33</v>
      </c>
      <c r="C67" s="178"/>
      <c r="D67" s="178"/>
      <c r="E67" s="178"/>
      <c r="F67" s="178"/>
      <c r="G67" s="179"/>
      <c r="H67" s="63" t="s">
        <v>10</v>
      </c>
      <c r="I67" s="63" t="s">
        <v>11</v>
      </c>
    </row>
    <row r="68" spans="1:11" ht="15" customHeight="1" x14ac:dyDescent="0.25">
      <c r="A68" s="64">
        <v>1</v>
      </c>
      <c r="B68" s="137" t="s">
        <v>34</v>
      </c>
      <c r="C68" s="138"/>
      <c r="D68" s="138"/>
      <c r="E68" s="138"/>
      <c r="F68" s="138"/>
      <c r="G68" s="139"/>
      <c r="H68" s="65">
        <v>2.3626999999999999E-2</v>
      </c>
      <c r="I68" s="66">
        <f>$I$41*H68</f>
        <v>0</v>
      </c>
    </row>
    <row r="69" spans="1:11" ht="15" customHeight="1" x14ac:dyDescent="0.25">
      <c r="A69" s="64">
        <v>2</v>
      </c>
      <c r="B69" s="137" t="s">
        <v>35</v>
      </c>
      <c r="C69" s="138"/>
      <c r="D69" s="138"/>
      <c r="E69" s="138"/>
      <c r="F69" s="138"/>
      <c r="G69" s="139"/>
      <c r="H69" s="65">
        <v>1.717E-3</v>
      </c>
      <c r="I69" s="66">
        <f t="shared" ref="I69:I70" si="4">$I$41*H69</f>
        <v>0</v>
      </c>
    </row>
    <row r="70" spans="1:11" ht="15" customHeight="1" x14ac:dyDescent="0.25">
      <c r="A70" s="64">
        <v>3</v>
      </c>
      <c r="B70" s="137" t="s">
        <v>36</v>
      </c>
      <c r="C70" s="138"/>
      <c r="D70" s="138"/>
      <c r="E70" s="138"/>
      <c r="F70" s="138"/>
      <c r="G70" s="139"/>
      <c r="H70" s="65">
        <v>9.4509999999999993E-3</v>
      </c>
      <c r="I70" s="66">
        <f t="shared" si="4"/>
        <v>0</v>
      </c>
    </row>
    <row r="71" spans="1:11" s="9" customFormat="1" ht="15" customHeight="1" x14ac:dyDescent="0.25">
      <c r="A71" s="174" t="s">
        <v>37</v>
      </c>
      <c r="B71" s="175"/>
      <c r="C71" s="175"/>
      <c r="D71" s="175"/>
      <c r="E71" s="175"/>
      <c r="F71" s="175"/>
      <c r="G71" s="176"/>
      <c r="H71" s="7">
        <f>SUM(H68:H70)</f>
        <v>3.4795E-2</v>
      </c>
      <c r="I71" s="50">
        <f>SUM(I68:I70)</f>
        <v>0</v>
      </c>
      <c r="J71" s="8"/>
    </row>
    <row r="72" spans="1:11" ht="5.0999999999999996" customHeight="1" x14ac:dyDescent="0.25"/>
    <row r="73" spans="1:11" ht="48" x14ac:dyDescent="0.25">
      <c r="A73" s="63" t="s">
        <v>38</v>
      </c>
      <c r="B73" s="177" t="s">
        <v>39</v>
      </c>
      <c r="C73" s="178"/>
      <c r="D73" s="178"/>
      <c r="E73" s="178"/>
      <c r="F73" s="178"/>
      <c r="G73" s="179"/>
      <c r="H73" s="63" t="s">
        <v>10</v>
      </c>
      <c r="I73" s="63" t="s">
        <v>11</v>
      </c>
    </row>
    <row r="74" spans="1:11" ht="15" customHeight="1" x14ac:dyDescent="0.25">
      <c r="A74" s="64">
        <v>1</v>
      </c>
      <c r="B74" s="137" t="s">
        <v>40</v>
      </c>
      <c r="C74" s="138"/>
      <c r="D74" s="138"/>
      <c r="E74" s="138"/>
      <c r="F74" s="138"/>
      <c r="G74" s="139"/>
      <c r="H74" s="65">
        <f>(H52*H64)</f>
        <v>9.3819024000000015E-2</v>
      </c>
      <c r="I74" s="66">
        <f>$I$41*H74</f>
        <v>0</v>
      </c>
    </row>
    <row r="75" spans="1:11" s="9" customFormat="1" ht="15" customHeight="1" x14ac:dyDescent="0.25">
      <c r="A75" s="174" t="s">
        <v>41</v>
      </c>
      <c r="B75" s="175"/>
      <c r="C75" s="175"/>
      <c r="D75" s="175"/>
      <c r="E75" s="175"/>
      <c r="F75" s="175"/>
      <c r="G75" s="176"/>
      <c r="H75" s="7">
        <f>SUM(H74:H74)</f>
        <v>9.3819024000000015E-2</v>
      </c>
      <c r="I75" s="50">
        <f>I74</f>
        <v>0</v>
      </c>
      <c r="J75" s="8"/>
      <c r="K75" s="10"/>
    </row>
    <row r="76" spans="1:11" ht="5.0999999999999996" customHeight="1" x14ac:dyDescent="0.25">
      <c r="J76" s="11"/>
    </row>
    <row r="77" spans="1:11" s="9" customFormat="1" x14ac:dyDescent="0.25">
      <c r="A77" s="185" t="s">
        <v>42</v>
      </c>
      <c r="B77" s="185"/>
      <c r="C77" s="185"/>
      <c r="D77" s="185"/>
      <c r="E77" s="185"/>
      <c r="F77" s="185"/>
      <c r="G77" s="185"/>
      <c r="H77" s="12">
        <f>H52+H64+H71+H75</f>
        <v>0.75155702400000002</v>
      </c>
      <c r="I77" s="13">
        <f>I52+I64+I71+I75</f>
        <v>0</v>
      </c>
      <c r="J77" s="8"/>
    </row>
    <row r="78" spans="1:11" ht="5.0999999999999996" customHeight="1" x14ac:dyDescent="0.25"/>
    <row r="79" spans="1:11" ht="48" x14ac:dyDescent="0.25">
      <c r="A79" s="63" t="s">
        <v>43</v>
      </c>
      <c r="B79" s="177" t="s">
        <v>137</v>
      </c>
      <c r="C79" s="178"/>
      <c r="D79" s="178"/>
      <c r="E79" s="178"/>
      <c r="F79" s="178"/>
      <c r="G79" s="179"/>
      <c r="H79" s="63" t="s">
        <v>10</v>
      </c>
      <c r="I79" s="63" t="s">
        <v>11</v>
      </c>
    </row>
    <row r="80" spans="1:11" ht="15" customHeight="1" x14ac:dyDescent="0.25">
      <c r="A80" s="64">
        <v>1</v>
      </c>
      <c r="B80" s="137" t="s">
        <v>143</v>
      </c>
      <c r="C80" s="138"/>
      <c r="D80" s="138"/>
      <c r="E80" s="138"/>
      <c r="F80" s="138"/>
      <c r="G80" s="139"/>
      <c r="H80" s="65" t="e">
        <f>I80/$I$41</f>
        <v>#DIV/0!</v>
      </c>
      <c r="I80" s="66">
        <f>I97</f>
        <v>0</v>
      </c>
    </row>
    <row r="81" spans="1:10" ht="15" customHeight="1" x14ac:dyDescent="0.25">
      <c r="A81" s="64">
        <v>2</v>
      </c>
      <c r="B81" s="137" t="s">
        <v>144</v>
      </c>
      <c r="C81" s="138"/>
      <c r="D81" s="138"/>
      <c r="E81" s="138"/>
      <c r="F81" s="138"/>
      <c r="G81" s="139"/>
      <c r="H81" s="65" t="e">
        <f>I81/$I$41</f>
        <v>#DIV/0!</v>
      </c>
      <c r="I81" s="66">
        <f>I93</f>
        <v>0</v>
      </c>
    </row>
    <row r="82" spans="1:10" ht="15" customHeight="1" x14ac:dyDescent="0.25">
      <c r="A82" s="64">
        <v>3</v>
      </c>
      <c r="B82" s="137" t="s">
        <v>217</v>
      </c>
      <c r="C82" s="138"/>
      <c r="D82" s="138"/>
      <c r="E82" s="138"/>
      <c r="F82" s="138"/>
      <c r="G82" s="139"/>
      <c r="H82" s="65" t="e">
        <f>I82/$I$41</f>
        <v>#DIV/0!</v>
      </c>
      <c r="I82" s="66">
        <f>I89</f>
        <v>0</v>
      </c>
    </row>
    <row r="83" spans="1:10" ht="15" customHeight="1" x14ac:dyDescent="0.25">
      <c r="A83" s="64">
        <v>4</v>
      </c>
      <c r="B83" s="137" t="s">
        <v>130</v>
      </c>
      <c r="C83" s="138"/>
      <c r="D83" s="138"/>
      <c r="E83" s="138"/>
      <c r="F83" s="138"/>
      <c r="G83" s="139"/>
      <c r="H83" s="65" t="e">
        <f>I83/$I$41</f>
        <v>#DIV/0!</v>
      </c>
      <c r="I83" s="66">
        <f>IF(I26="Não aplicável",0,((I10/H10)*1.5*I26))</f>
        <v>0</v>
      </c>
    </row>
    <row r="84" spans="1:10" ht="15" customHeight="1" x14ac:dyDescent="0.25">
      <c r="A84" s="64">
        <v>5</v>
      </c>
      <c r="B84" s="137" t="s">
        <v>118</v>
      </c>
      <c r="C84" s="138"/>
      <c r="D84" s="138"/>
      <c r="E84" s="138"/>
      <c r="F84" s="138"/>
      <c r="G84" s="139"/>
      <c r="H84" s="65" t="e">
        <f>I84/$I$41</f>
        <v>#DIV/0!</v>
      </c>
      <c r="I84" s="66">
        <f>IF(I23="Não aplicável",0,I23)</f>
        <v>0</v>
      </c>
    </row>
    <row r="85" spans="1:10" ht="15" customHeight="1" x14ac:dyDescent="0.25">
      <c r="A85" s="174" t="s">
        <v>44</v>
      </c>
      <c r="B85" s="175"/>
      <c r="C85" s="175"/>
      <c r="D85" s="175"/>
      <c r="E85" s="175"/>
      <c r="F85" s="175"/>
      <c r="G85" s="176"/>
      <c r="H85" s="7" t="e">
        <f>SUM(H80:H84)</f>
        <v>#DIV/0!</v>
      </c>
      <c r="I85" s="50">
        <f>SUM(I80:I84)</f>
        <v>0</v>
      </c>
      <c r="J85" s="6"/>
    </row>
    <row r="86" spans="1:10" ht="18" customHeight="1" x14ac:dyDescent="0.25">
      <c r="A86" s="70" t="s">
        <v>151</v>
      </c>
      <c r="B86" s="181" t="s">
        <v>150</v>
      </c>
      <c r="C86" s="189"/>
      <c r="D86" s="189"/>
      <c r="E86" s="189"/>
      <c r="F86" s="189"/>
      <c r="G86" s="189"/>
      <c r="H86" s="15"/>
      <c r="I86" s="16"/>
    </row>
    <row r="87" spans="1:10" ht="15" customHeight="1" x14ac:dyDescent="0.25">
      <c r="A87" s="187" t="s">
        <v>45</v>
      </c>
      <c r="B87" s="187"/>
      <c r="C87" s="187"/>
      <c r="D87" s="187"/>
      <c r="E87" s="187"/>
      <c r="F87" s="187"/>
      <c r="G87" s="187"/>
      <c r="H87" s="187"/>
      <c r="I87" s="187"/>
    </row>
    <row r="88" spans="1:10" ht="24" customHeight="1" x14ac:dyDescent="0.25">
      <c r="A88" s="166" t="s">
        <v>46</v>
      </c>
      <c r="B88" s="166"/>
      <c r="C88" s="64" t="s">
        <v>47</v>
      </c>
      <c r="D88" s="64" t="s">
        <v>48</v>
      </c>
      <c r="E88" s="64" t="s">
        <v>49</v>
      </c>
      <c r="F88" s="64" t="s">
        <v>50</v>
      </c>
      <c r="G88" s="64" t="s">
        <v>51</v>
      </c>
      <c r="H88" s="65" t="s">
        <v>52</v>
      </c>
      <c r="I88" s="66" t="s">
        <v>53</v>
      </c>
    </row>
    <row r="89" spans="1:10" ht="15" customHeight="1" x14ac:dyDescent="0.25">
      <c r="A89" s="186">
        <f>I14</f>
        <v>0</v>
      </c>
      <c r="B89" s="166"/>
      <c r="C89" s="64">
        <f>I15</f>
        <v>15</v>
      </c>
      <c r="D89" s="64">
        <v>2</v>
      </c>
      <c r="E89" s="71">
        <f>A89*C89*D89</f>
        <v>0</v>
      </c>
      <c r="F89" s="71">
        <f>I31</f>
        <v>0</v>
      </c>
      <c r="G89" s="72">
        <f>I16</f>
        <v>0</v>
      </c>
      <c r="H89" s="71">
        <f>F89*G89</f>
        <v>0</v>
      </c>
      <c r="I89" s="108">
        <f>IF((E89-H89)&gt;0,E89-H89,0)</f>
        <v>0</v>
      </c>
    </row>
    <row r="90" spans="1:10" ht="3.75" customHeight="1" x14ac:dyDescent="0.25">
      <c r="A90" s="73"/>
      <c r="B90" s="17"/>
      <c r="C90" s="17"/>
      <c r="D90" s="17"/>
      <c r="E90" s="18"/>
      <c r="F90" s="18"/>
      <c r="G90" s="19"/>
      <c r="H90" s="18"/>
      <c r="I90" s="109"/>
    </row>
    <row r="91" spans="1:10" ht="15" customHeight="1" x14ac:dyDescent="0.25">
      <c r="A91" s="187" t="s">
        <v>145</v>
      </c>
      <c r="B91" s="187"/>
      <c r="C91" s="187"/>
      <c r="D91" s="187"/>
      <c r="E91" s="187"/>
      <c r="F91" s="187"/>
      <c r="G91" s="187"/>
      <c r="H91" s="187"/>
      <c r="I91" s="187"/>
    </row>
    <row r="92" spans="1:10" ht="23.25" customHeight="1" x14ac:dyDescent="0.25">
      <c r="A92" s="166" t="s">
        <v>46</v>
      </c>
      <c r="B92" s="166"/>
      <c r="C92" s="64" t="s">
        <v>54</v>
      </c>
      <c r="D92" s="64" t="s">
        <v>48</v>
      </c>
      <c r="E92" s="64" t="s">
        <v>49</v>
      </c>
      <c r="F92" s="64" t="s">
        <v>50</v>
      </c>
      <c r="G92" s="64" t="s">
        <v>51</v>
      </c>
      <c r="H92" s="65" t="s">
        <v>52</v>
      </c>
      <c r="I92" s="66" t="s">
        <v>53</v>
      </c>
    </row>
    <row r="93" spans="1:10" ht="15" customHeight="1" x14ac:dyDescent="0.25">
      <c r="A93" s="188">
        <f>I20</f>
        <v>0</v>
      </c>
      <c r="B93" s="188"/>
      <c r="C93" s="75">
        <f>I21</f>
        <v>0</v>
      </c>
      <c r="D93" s="64">
        <v>1</v>
      </c>
      <c r="E93" s="71">
        <f>A93*C93*D93</f>
        <v>0</v>
      </c>
      <c r="F93" s="71">
        <f>E93</f>
        <v>0</v>
      </c>
      <c r="G93" s="76">
        <f>I22</f>
        <v>0</v>
      </c>
      <c r="H93" s="71">
        <f>F93*G93</f>
        <v>0</v>
      </c>
      <c r="I93" s="66">
        <f>E93-H93</f>
        <v>0</v>
      </c>
    </row>
    <row r="94" spans="1:10" ht="5.0999999999999996" customHeight="1" x14ac:dyDescent="0.25">
      <c r="A94" s="17"/>
      <c r="B94" s="17"/>
      <c r="C94" s="17"/>
      <c r="D94" s="17"/>
      <c r="E94" s="18"/>
      <c r="F94" s="18"/>
      <c r="G94" s="19"/>
      <c r="H94" s="18"/>
      <c r="I94" s="20"/>
    </row>
    <row r="95" spans="1:10" ht="15" customHeight="1" x14ac:dyDescent="0.25">
      <c r="A95" s="187" t="s">
        <v>122</v>
      </c>
      <c r="B95" s="187"/>
      <c r="C95" s="187"/>
      <c r="D95" s="187"/>
      <c r="E95" s="187"/>
      <c r="F95" s="187"/>
      <c r="G95" s="187"/>
      <c r="H95" s="187"/>
      <c r="I95" s="187"/>
    </row>
    <row r="96" spans="1:10" ht="23.25" customHeight="1" x14ac:dyDescent="0.25">
      <c r="A96" s="166" t="s">
        <v>46</v>
      </c>
      <c r="B96" s="166"/>
      <c r="C96" s="64" t="s">
        <v>54</v>
      </c>
      <c r="D96" s="64" t="s">
        <v>48</v>
      </c>
      <c r="E96" s="64" t="s">
        <v>49</v>
      </c>
      <c r="F96" s="64" t="s">
        <v>50</v>
      </c>
      <c r="G96" s="64" t="s">
        <v>51</v>
      </c>
      <c r="H96" s="65" t="str">
        <f>H88</f>
        <v>Valor desconto</v>
      </c>
      <c r="I96" s="66" t="s">
        <v>53</v>
      </c>
    </row>
    <row r="97" spans="1:19" ht="15" customHeight="1" x14ac:dyDescent="0.25">
      <c r="A97" s="188">
        <f>I17</f>
        <v>0</v>
      </c>
      <c r="B97" s="188"/>
      <c r="C97" s="75">
        <f>I18</f>
        <v>15</v>
      </c>
      <c r="D97" s="64">
        <v>1</v>
      </c>
      <c r="E97" s="71">
        <f>A97*C97*D97</f>
        <v>0</v>
      </c>
      <c r="F97" s="71">
        <f>E97</f>
        <v>0</v>
      </c>
      <c r="G97" s="76">
        <f>I19</f>
        <v>0</v>
      </c>
      <c r="H97" s="71">
        <f>F97*G97</f>
        <v>0</v>
      </c>
      <c r="I97" s="66">
        <f>E97-H97</f>
        <v>0</v>
      </c>
    </row>
    <row r="98" spans="1:19" ht="5.0999999999999996" customHeight="1" x14ac:dyDescent="0.25"/>
    <row r="99" spans="1:19" ht="12" customHeight="1" x14ac:dyDescent="0.25">
      <c r="A99" s="193" t="s">
        <v>55</v>
      </c>
      <c r="B99" s="193"/>
      <c r="C99" s="193"/>
      <c r="D99" s="193"/>
      <c r="E99" s="193"/>
      <c r="F99" s="193"/>
      <c r="G99" s="193"/>
      <c r="H99" s="21" t="e">
        <f>H41+H77+H85</f>
        <v>#DIV/0!</v>
      </c>
      <c r="I99" s="22">
        <f>I41+I77+I85</f>
        <v>0</v>
      </c>
      <c r="J99" s="6"/>
      <c r="L99" s="6"/>
    </row>
    <row r="100" spans="1:19" s="27" customFormat="1" ht="5.0999999999999996" customHeight="1" x14ac:dyDescent="0.25">
      <c r="A100" s="23"/>
      <c r="B100" s="23"/>
      <c r="C100" s="23"/>
      <c r="D100" s="23"/>
      <c r="E100" s="23"/>
      <c r="F100" s="23"/>
      <c r="G100" s="23"/>
      <c r="H100" s="24"/>
      <c r="I100" s="25"/>
      <c r="J100" s="26"/>
      <c r="L100" s="26"/>
    </row>
    <row r="101" spans="1:19" x14ac:dyDescent="0.25">
      <c r="A101" s="167" t="s">
        <v>56</v>
      </c>
      <c r="B101" s="167"/>
      <c r="C101" s="167"/>
      <c r="D101" s="167"/>
      <c r="E101" s="167"/>
      <c r="F101" s="167"/>
      <c r="G101" s="167"/>
      <c r="H101" s="167"/>
      <c r="I101" s="167"/>
    </row>
    <row r="102" spans="1:19" ht="48" x14ac:dyDescent="0.25">
      <c r="A102" s="63" t="s">
        <v>8</v>
      </c>
      <c r="B102" s="177" t="s">
        <v>57</v>
      </c>
      <c r="C102" s="178"/>
      <c r="D102" s="178"/>
      <c r="E102" s="178"/>
      <c r="F102" s="178"/>
      <c r="G102" s="179"/>
      <c r="H102" s="63" t="s">
        <v>10</v>
      </c>
      <c r="I102" s="63" t="s">
        <v>11</v>
      </c>
    </row>
    <row r="103" spans="1:19" ht="15" customHeight="1" x14ac:dyDescent="0.25">
      <c r="A103" s="64">
        <v>1</v>
      </c>
      <c r="B103" s="137" t="s">
        <v>205</v>
      </c>
      <c r="C103" s="138"/>
      <c r="D103" s="138"/>
      <c r="E103" s="138"/>
      <c r="F103" s="138"/>
      <c r="G103" s="139"/>
      <c r="H103" s="65" t="e">
        <f>I103/$I$114</f>
        <v>#DIV/0!</v>
      </c>
      <c r="I103" s="66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64">
        <v>2</v>
      </c>
      <c r="B104" s="249" t="s">
        <v>218</v>
      </c>
      <c r="C104" s="250"/>
      <c r="D104" s="250"/>
      <c r="E104" s="250"/>
      <c r="F104" s="250"/>
      <c r="G104" s="251"/>
      <c r="H104" s="65" t="e">
        <f t="shared" ref="H104:H108" si="5">I104/$I$114</f>
        <v>#DIV/0!</v>
      </c>
      <c r="I104" s="66">
        <f>IF(F112=10%,G112,0)</f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64">
        <v>3</v>
      </c>
      <c r="B105" s="137" t="s">
        <v>58</v>
      </c>
      <c r="C105" s="138"/>
      <c r="D105" s="138"/>
      <c r="E105" s="138"/>
      <c r="F105" s="138"/>
      <c r="G105" s="139"/>
      <c r="H105" s="65" t="e">
        <f t="shared" si="5"/>
        <v>#DIV/0!</v>
      </c>
      <c r="I105" s="66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64">
        <v>4</v>
      </c>
      <c r="B106" s="127" t="s">
        <v>59</v>
      </c>
      <c r="C106" s="128"/>
      <c r="D106" s="128"/>
      <c r="E106" s="128"/>
      <c r="F106" s="128"/>
      <c r="G106" s="129"/>
      <c r="H106" s="65" t="e">
        <f t="shared" si="5"/>
        <v>#DIV/0!</v>
      </c>
      <c r="I106" s="66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64">
        <v>5</v>
      </c>
      <c r="B107" s="137" t="s">
        <v>207</v>
      </c>
      <c r="C107" s="138"/>
      <c r="D107" s="138"/>
      <c r="E107" s="138"/>
      <c r="F107" s="138"/>
      <c r="G107" s="139"/>
      <c r="H107" s="65" t="e">
        <f t="shared" si="5"/>
        <v>#DIV/0!</v>
      </c>
      <c r="I107" s="66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64">
        <v>6</v>
      </c>
      <c r="B108" s="137" t="s">
        <v>60</v>
      </c>
      <c r="C108" s="138"/>
      <c r="D108" s="138"/>
      <c r="E108" s="138"/>
      <c r="F108" s="138"/>
      <c r="G108" s="139"/>
      <c r="H108" s="65" t="e">
        <f t="shared" si="5"/>
        <v>#DIV/0!</v>
      </c>
      <c r="I108" s="66">
        <v>0</v>
      </c>
      <c r="K108"/>
      <c r="L108"/>
      <c r="M108"/>
      <c r="N108"/>
      <c r="O108"/>
      <c r="P108"/>
      <c r="Q108"/>
      <c r="R108"/>
      <c r="S108"/>
    </row>
    <row r="109" spans="1:19" ht="15" customHeight="1" x14ac:dyDescent="0.25">
      <c r="A109" s="174" t="s">
        <v>61</v>
      </c>
      <c r="B109" s="175"/>
      <c r="C109" s="175"/>
      <c r="D109" s="175"/>
      <c r="E109" s="175"/>
      <c r="F109" s="175"/>
      <c r="G109" s="176"/>
      <c r="H109" s="7" t="e">
        <f>H103+H104+H105+H106+H107+H108</f>
        <v>#DIV/0!</v>
      </c>
      <c r="I109" s="28">
        <f>SUM(I103:I108)</f>
        <v>0</v>
      </c>
      <c r="J109" s="6"/>
      <c r="K109"/>
      <c r="L109"/>
      <c r="M109"/>
      <c r="N109"/>
      <c r="O109"/>
      <c r="P109"/>
      <c r="Q109"/>
      <c r="R109"/>
      <c r="S109"/>
    </row>
    <row r="110" spans="1:19" ht="35.25" customHeight="1" x14ac:dyDescent="0.25">
      <c r="A110" s="77"/>
      <c r="B110" s="183" t="s">
        <v>152</v>
      </c>
      <c r="C110" s="183"/>
      <c r="D110" s="183"/>
      <c r="E110" s="183"/>
      <c r="F110" s="183"/>
      <c r="G110" s="183"/>
      <c r="H110" s="183"/>
      <c r="I110" s="183"/>
      <c r="K110"/>
      <c r="L110"/>
      <c r="M110"/>
      <c r="N110"/>
      <c r="O110"/>
      <c r="P110"/>
      <c r="Q110"/>
      <c r="R110"/>
      <c r="S110"/>
    </row>
    <row r="111" spans="1:19" ht="5.25" customHeight="1" x14ac:dyDescent="0.2">
      <c r="A111" s="77"/>
      <c r="B111" s="77"/>
      <c r="C111" s="77"/>
      <c r="D111" s="77"/>
      <c r="E111" s="77"/>
      <c r="F111" s="77"/>
      <c r="G111" s="77"/>
      <c r="H111" s="77"/>
      <c r="I111" s="77"/>
    </row>
    <row r="112" spans="1:19" ht="48.75" customHeight="1" x14ac:dyDescent="0.25">
      <c r="A112" s="194" t="s">
        <v>131</v>
      </c>
      <c r="B112" s="195"/>
      <c r="C112" s="195"/>
      <c r="D112" s="195"/>
      <c r="E112" s="196"/>
      <c r="F112" s="78">
        <f>I27</f>
        <v>0.2</v>
      </c>
      <c r="G112" s="79">
        <f>I114*F112</f>
        <v>0</v>
      </c>
      <c r="H112" s="80" t="s">
        <v>62</v>
      </c>
      <c r="I112" s="81">
        <f>I82</f>
        <v>0</v>
      </c>
      <c r="K112"/>
      <c r="L112"/>
      <c r="M112"/>
      <c r="N112"/>
      <c r="O112"/>
      <c r="P112"/>
      <c r="Q112"/>
      <c r="R112"/>
      <c r="S112"/>
    </row>
    <row r="113" spans="1:19" s="30" customFormat="1" ht="36" x14ac:dyDescent="0.25">
      <c r="A113" s="197" t="s">
        <v>63</v>
      </c>
      <c r="B113" s="197"/>
      <c r="C113" s="82" t="s">
        <v>64</v>
      </c>
      <c r="D113" s="82" t="s">
        <v>65</v>
      </c>
      <c r="E113" s="82" t="s">
        <v>66</v>
      </c>
      <c r="F113" s="82" t="s">
        <v>67</v>
      </c>
      <c r="G113" s="82" t="s">
        <v>68</v>
      </c>
      <c r="H113" s="80" t="s">
        <v>69</v>
      </c>
      <c r="I113" s="83" t="s">
        <v>70</v>
      </c>
      <c r="J113" s="29"/>
      <c r="K113"/>
      <c r="L113"/>
      <c r="M113"/>
      <c r="N113"/>
      <c r="O113"/>
      <c r="P113"/>
      <c r="Q113"/>
      <c r="R113"/>
      <c r="S113"/>
    </row>
    <row r="114" spans="1:19" ht="16.5" customHeight="1" x14ac:dyDescent="0.25">
      <c r="A114" s="198">
        <f>I41</f>
        <v>0</v>
      </c>
      <c r="B114" s="198"/>
      <c r="C114" s="84">
        <f>I52</f>
        <v>0</v>
      </c>
      <c r="D114" s="84">
        <f>I64</f>
        <v>0</v>
      </c>
      <c r="E114" s="84">
        <f>I71</f>
        <v>0</v>
      </c>
      <c r="F114" s="84">
        <f>I75</f>
        <v>0</v>
      </c>
      <c r="G114" s="84">
        <f>I85</f>
        <v>0</v>
      </c>
      <c r="H114" s="84">
        <f>A114+C114+D114+E114+F114+G114</f>
        <v>0</v>
      </c>
      <c r="I114" s="84">
        <f>H114-I112</f>
        <v>0</v>
      </c>
      <c r="J114" s="6"/>
      <c r="K114"/>
      <c r="L114"/>
      <c r="M114"/>
      <c r="N114"/>
      <c r="O114"/>
      <c r="P114"/>
      <c r="Q114"/>
      <c r="R114"/>
      <c r="S114"/>
    </row>
    <row r="115" spans="1:19" ht="5.0999999999999996" customHeight="1" x14ac:dyDescent="0.25">
      <c r="A115" s="69"/>
      <c r="B115" s="184"/>
      <c r="C115" s="184"/>
      <c r="D115" s="184"/>
      <c r="E115" s="184"/>
      <c r="F115" s="184"/>
      <c r="G115" s="184"/>
      <c r="H115" s="184"/>
      <c r="I115" s="184"/>
    </row>
    <row r="116" spans="1:19" ht="48" x14ac:dyDescent="0.25">
      <c r="A116" s="63" t="s">
        <v>14</v>
      </c>
      <c r="B116" s="177" t="s">
        <v>71</v>
      </c>
      <c r="C116" s="178"/>
      <c r="D116" s="178"/>
      <c r="E116" s="178"/>
      <c r="F116" s="178"/>
      <c r="G116" s="179"/>
      <c r="H116" s="63" t="s">
        <v>10</v>
      </c>
      <c r="I116" s="63" t="s">
        <v>11</v>
      </c>
    </row>
    <row r="117" spans="1:19" ht="15" customHeight="1" x14ac:dyDescent="0.25">
      <c r="A117" s="64">
        <v>1</v>
      </c>
      <c r="B117" s="137" t="s">
        <v>72</v>
      </c>
      <c r="C117" s="138"/>
      <c r="D117" s="138"/>
      <c r="E117" s="138"/>
      <c r="F117" s="138"/>
      <c r="G117" s="139"/>
      <c r="H117" s="65" t="e">
        <f>I117/$I$127</f>
        <v>#DIV/0!</v>
      </c>
      <c r="I117" s="66">
        <v>0</v>
      </c>
    </row>
    <row r="118" spans="1:19" ht="15" customHeight="1" x14ac:dyDescent="0.25">
      <c r="A118" s="64">
        <v>2</v>
      </c>
      <c r="B118" s="137" t="s">
        <v>73</v>
      </c>
      <c r="C118" s="138"/>
      <c r="D118" s="138"/>
      <c r="E118" s="138"/>
      <c r="F118" s="138"/>
      <c r="G118" s="139"/>
      <c r="H118" s="65" t="e">
        <f>I118/$I$127</f>
        <v>#DIV/0!</v>
      </c>
      <c r="I118" s="66">
        <v>0</v>
      </c>
    </row>
    <row r="119" spans="1:19" ht="15" customHeight="1" x14ac:dyDescent="0.25">
      <c r="A119" s="174" t="s">
        <v>74</v>
      </c>
      <c r="B119" s="175"/>
      <c r="C119" s="175"/>
      <c r="D119" s="175"/>
      <c r="E119" s="175"/>
      <c r="F119" s="175"/>
      <c r="G119" s="176"/>
      <c r="H119" s="7" t="e">
        <f>H117+H118</f>
        <v>#DIV/0!</v>
      </c>
      <c r="I119" s="50">
        <f>SUM(I117:I118)</f>
        <v>0</v>
      </c>
    </row>
    <row r="120" spans="1:19" ht="5.0999999999999996" customHeight="1" x14ac:dyDescent="0.25"/>
    <row r="121" spans="1:19" ht="48" x14ac:dyDescent="0.25">
      <c r="A121" s="63" t="s">
        <v>19</v>
      </c>
      <c r="B121" s="177" t="s">
        <v>75</v>
      </c>
      <c r="C121" s="178"/>
      <c r="D121" s="178"/>
      <c r="E121" s="178"/>
      <c r="F121" s="178"/>
      <c r="G121" s="179"/>
      <c r="H121" s="63" t="s">
        <v>10</v>
      </c>
      <c r="I121" s="63" t="s">
        <v>11</v>
      </c>
    </row>
    <row r="122" spans="1:19" ht="15" customHeight="1" x14ac:dyDescent="0.25">
      <c r="A122" s="64">
        <v>1</v>
      </c>
      <c r="B122" s="137" t="s">
        <v>75</v>
      </c>
      <c r="C122" s="138"/>
      <c r="D122" s="138"/>
      <c r="E122" s="138"/>
      <c r="F122" s="138"/>
      <c r="G122" s="139"/>
      <c r="H122" s="65" t="e">
        <f>I122/I127</f>
        <v>#DIV/0!</v>
      </c>
      <c r="I122" s="66">
        <v>0</v>
      </c>
    </row>
    <row r="123" spans="1:19" ht="15" customHeight="1" x14ac:dyDescent="0.25">
      <c r="A123" s="174" t="s">
        <v>76</v>
      </c>
      <c r="B123" s="175"/>
      <c r="C123" s="175"/>
      <c r="D123" s="175"/>
      <c r="E123" s="175"/>
      <c r="F123" s="175"/>
      <c r="G123" s="176"/>
      <c r="H123" s="7" t="e">
        <f>H122</f>
        <v>#DIV/0!</v>
      </c>
      <c r="I123" s="50">
        <f>I122</f>
        <v>0</v>
      </c>
      <c r="J123" s="6"/>
      <c r="K123" s="6"/>
      <c r="L123" s="1"/>
    </row>
    <row r="124" spans="1:19" ht="5.0999999999999996" customHeight="1" x14ac:dyDescent="0.25">
      <c r="A124" s="14"/>
      <c r="B124" s="14"/>
      <c r="C124" s="14"/>
      <c r="D124" s="14"/>
      <c r="E124" s="14"/>
      <c r="F124" s="14"/>
      <c r="G124" s="14"/>
      <c r="H124" s="15"/>
      <c r="I124" s="16"/>
    </row>
    <row r="125" spans="1:19" ht="39" customHeight="1" x14ac:dyDescent="0.25">
      <c r="A125" s="199" t="s">
        <v>77</v>
      </c>
      <c r="B125" s="199"/>
      <c r="C125" s="199"/>
      <c r="D125" s="199"/>
      <c r="E125" s="199"/>
      <c r="F125" s="78">
        <v>0.18</v>
      </c>
      <c r="G125" s="79">
        <f>I127*F125</f>
        <v>0</v>
      </c>
      <c r="H125" s="80" t="s">
        <v>62</v>
      </c>
      <c r="I125" s="81">
        <f>I82</f>
        <v>0</v>
      </c>
      <c r="L125" s="1"/>
    </row>
    <row r="126" spans="1:19" s="30" customFormat="1" ht="36" x14ac:dyDescent="0.25">
      <c r="A126" s="197" t="s">
        <v>63</v>
      </c>
      <c r="B126" s="197"/>
      <c r="C126" s="82" t="s">
        <v>64</v>
      </c>
      <c r="D126" s="82" t="s">
        <v>65</v>
      </c>
      <c r="E126" s="82" t="s">
        <v>66</v>
      </c>
      <c r="F126" s="82" t="s">
        <v>67</v>
      </c>
      <c r="G126" s="82" t="s">
        <v>68</v>
      </c>
      <c r="H126" s="80" t="s">
        <v>69</v>
      </c>
      <c r="I126" s="83" t="s">
        <v>70</v>
      </c>
      <c r="J126" s="29"/>
      <c r="L126" s="29"/>
    </row>
    <row r="127" spans="1:19" ht="16.5" customHeight="1" x14ac:dyDescent="0.25">
      <c r="A127" s="198">
        <f>I41</f>
        <v>0</v>
      </c>
      <c r="B127" s="198"/>
      <c r="C127" s="84">
        <f>I52</f>
        <v>0</v>
      </c>
      <c r="D127" s="84">
        <f>I64</f>
        <v>0</v>
      </c>
      <c r="E127" s="84">
        <f>I71</f>
        <v>0</v>
      </c>
      <c r="F127" s="84">
        <f>I75</f>
        <v>0</v>
      </c>
      <c r="G127" s="84">
        <f>I85</f>
        <v>0</v>
      </c>
      <c r="H127" s="84">
        <f>A127+C127+D127+E127+F127+G127</f>
        <v>0</v>
      </c>
      <c r="I127" s="84">
        <f>H127-I125</f>
        <v>0</v>
      </c>
      <c r="J127" s="6"/>
      <c r="L127" s="1"/>
    </row>
    <row r="128" spans="1:19" ht="5.0999999999999996" customHeight="1" x14ac:dyDescent="0.25"/>
    <row r="129" spans="1:19" x14ac:dyDescent="0.25">
      <c r="A129" s="193" t="s">
        <v>78</v>
      </c>
      <c r="B129" s="193"/>
      <c r="C129" s="193"/>
      <c r="D129" s="193"/>
      <c r="E129" s="193"/>
      <c r="F129" s="193"/>
      <c r="G129" s="193"/>
      <c r="H129" s="21" t="e">
        <f>H109+H119+H123</f>
        <v>#DIV/0!</v>
      </c>
      <c r="I129" s="22">
        <f>I109+I119+I123</f>
        <v>0</v>
      </c>
    </row>
    <row r="130" spans="1:19" ht="5.0999999999999996" customHeight="1" x14ac:dyDescent="0.25"/>
    <row r="131" spans="1:19" x14ac:dyDescent="0.25">
      <c r="A131" s="167" t="s">
        <v>79</v>
      </c>
      <c r="B131" s="167"/>
      <c r="C131" s="167"/>
      <c r="D131" s="167"/>
      <c r="E131" s="167"/>
      <c r="F131" s="167"/>
      <c r="G131" s="167"/>
      <c r="H131" s="167"/>
      <c r="I131" s="167"/>
    </row>
    <row r="132" spans="1:19" ht="48" x14ac:dyDescent="0.25">
      <c r="A132" s="63" t="s">
        <v>8</v>
      </c>
      <c r="B132" s="177" t="s">
        <v>208</v>
      </c>
      <c r="C132" s="178"/>
      <c r="D132" s="178"/>
      <c r="E132" s="178"/>
      <c r="F132" s="178"/>
      <c r="G132" s="179"/>
      <c r="H132" s="63" t="s">
        <v>10</v>
      </c>
      <c r="I132" s="63" t="s">
        <v>11</v>
      </c>
      <c r="K132"/>
      <c r="L132"/>
      <c r="M132"/>
      <c r="N132"/>
      <c r="O132"/>
    </row>
    <row r="133" spans="1:19" ht="15" customHeight="1" x14ac:dyDescent="0.25">
      <c r="A133" s="64">
        <v>1</v>
      </c>
      <c r="B133" s="137" t="s">
        <v>80</v>
      </c>
      <c r="C133" s="138"/>
      <c r="D133" s="138"/>
      <c r="E133" s="138"/>
      <c r="F133" s="138"/>
      <c r="G133" s="139"/>
      <c r="H133" s="65" t="e">
        <f>I133/$I$99</f>
        <v>#DIV/0!</v>
      </c>
      <c r="I133" s="66">
        <f>($D$143/$E$145)*H143</f>
        <v>0</v>
      </c>
    </row>
    <row r="134" spans="1:19" ht="15" customHeight="1" x14ac:dyDescent="0.25">
      <c r="A134" s="64">
        <v>2</v>
      </c>
      <c r="B134" s="137" t="s">
        <v>81</v>
      </c>
      <c r="C134" s="138"/>
      <c r="D134" s="138"/>
      <c r="E134" s="138"/>
      <c r="F134" s="138"/>
      <c r="G134" s="139"/>
      <c r="H134" s="65" t="e">
        <f t="shared" ref="H134:H137" si="6">I134/$I$99</f>
        <v>#DIV/0!</v>
      </c>
      <c r="I134" s="66">
        <f t="shared" ref="I134:I136" si="7">($D$143/$E$145)*H144</f>
        <v>0</v>
      </c>
    </row>
    <row r="135" spans="1:19" ht="15" customHeight="1" x14ac:dyDescent="0.25">
      <c r="A135" s="64">
        <v>3</v>
      </c>
      <c r="B135" s="137" t="s">
        <v>146</v>
      </c>
      <c r="C135" s="138"/>
      <c r="D135" s="138"/>
      <c r="E135" s="138"/>
      <c r="F135" s="138"/>
      <c r="G135" s="139"/>
      <c r="H135" s="65" t="e">
        <f t="shared" si="6"/>
        <v>#DIV/0!</v>
      </c>
      <c r="I135" s="66">
        <f t="shared" si="7"/>
        <v>0</v>
      </c>
    </row>
    <row r="136" spans="1:19" ht="15" customHeight="1" x14ac:dyDescent="0.25">
      <c r="A136" s="64">
        <v>4</v>
      </c>
      <c r="B136" s="137" t="s">
        <v>209</v>
      </c>
      <c r="C136" s="138"/>
      <c r="D136" s="138"/>
      <c r="E136" s="138"/>
      <c r="F136" s="138"/>
      <c r="G136" s="139"/>
      <c r="H136" s="65" t="e">
        <f t="shared" si="6"/>
        <v>#DIV/0!</v>
      </c>
      <c r="I136" s="66">
        <f t="shared" si="7"/>
        <v>0</v>
      </c>
    </row>
    <row r="137" spans="1:19" ht="15" customHeight="1" x14ac:dyDescent="0.25">
      <c r="A137" s="64">
        <v>5</v>
      </c>
      <c r="B137" s="137" t="s">
        <v>60</v>
      </c>
      <c r="C137" s="138"/>
      <c r="D137" s="138"/>
      <c r="E137" s="138"/>
      <c r="F137" s="138"/>
      <c r="G137" s="139"/>
      <c r="H137" s="65" t="e">
        <f t="shared" si="6"/>
        <v>#DIV/0!</v>
      </c>
      <c r="I137" s="66">
        <v>0</v>
      </c>
    </row>
    <row r="138" spans="1:19" ht="15" customHeight="1" x14ac:dyDescent="0.25">
      <c r="A138" s="174" t="s">
        <v>82</v>
      </c>
      <c r="B138" s="175"/>
      <c r="C138" s="175"/>
      <c r="D138" s="175"/>
      <c r="E138" s="175"/>
      <c r="F138" s="175"/>
      <c r="G138" s="176"/>
      <c r="H138" s="7" t="e">
        <f>H133+H134+H135+H136+H137</f>
        <v>#DIV/0!</v>
      </c>
      <c r="I138" s="50">
        <f>SUM(I133:I137)</f>
        <v>0</v>
      </c>
    </row>
    <row r="139" spans="1:19" ht="11.25" customHeight="1" x14ac:dyDescent="0.25">
      <c r="A139" s="69" t="s">
        <v>84</v>
      </c>
      <c r="B139" s="183" t="s">
        <v>83</v>
      </c>
      <c r="C139" s="183"/>
      <c r="D139" s="183"/>
      <c r="E139" s="183"/>
      <c r="F139" s="183"/>
      <c r="G139" s="183"/>
      <c r="H139" s="183"/>
      <c r="I139" s="183"/>
      <c r="K139"/>
      <c r="L139"/>
      <c r="M139"/>
      <c r="N139"/>
      <c r="O139"/>
      <c r="P139"/>
      <c r="Q139"/>
      <c r="R139"/>
      <c r="S139"/>
    </row>
    <row r="140" spans="1:19" ht="20.25" customHeight="1" x14ac:dyDescent="0.25">
      <c r="A140" s="69" t="s">
        <v>153</v>
      </c>
      <c r="B140" s="207" t="s">
        <v>85</v>
      </c>
      <c r="C140" s="207"/>
      <c r="D140" s="207"/>
      <c r="E140" s="207"/>
      <c r="F140" s="207"/>
      <c r="G140" s="207"/>
      <c r="H140" s="207"/>
      <c r="I140" s="207"/>
      <c r="K140"/>
      <c r="L140"/>
      <c r="M140"/>
      <c r="N140"/>
      <c r="O140"/>
      <c r="P140"/>
      <c r="Q140"/>
      <c r="R140"/>
      <c r="S140"/>
    </row>
    <row r="141" spans="1:19" ht="13.5" customHeight="1" x14ac:dyDescent="0.25">
      <c r="A141" s="208" t="s">
        <v>86</v>
      </c>
      <c r="B141" s="208"/>
      <c r="C141" s="208"/>
      <c r="D141" s="208"/>
      <c r="E141" s="208"/>
      <c r="F141" s="208"/>
      <c r="G141" s="208"/>
      <c r="H141" s="208"/>
      <c r="I141" s="208"/>
    </row>
    <row r="142" spans="1:19" ht="13.5" customHeight="1" x14ac:dyDescent="0.25">
      <c r="A142" s="209" t="s">
        <v>87</v>
      </c>
      <c r="B142" s="209"/>
      <c r="C142" s="85" t="s">
        <v>88</v>
      </c>
      <c r="D142" s="210" t="s">
        <v>125</v>
      </c>
      <c r="E142" s="174"/>
      <c r="F142" s="85" t="s">
        <v>89</v>
      </c>
      <c r="G142" s="86" t="s">
        <v>90</v>
      </c>
      <c r="H142" s="211" t="s">
        <v>162</v>
      </c>
      <c r="I142" s="211"/>
    </row>
    <row r="143" spans="1:19" ht="13.5" customHeight="1" x14ac:dyDescent="0.25">
      <c r="A143" s="200">
        <f>I99</f>
        <v>0</v>
      </c>
      <c r="B143" s="201"/>
      <c r="C143" s="66">
        <f>I129</f>
        <v>0</v>
      </c>
      <c r="D143" s="202">
        <f>A143+C143</f>
        <v>0</v>
      </c>
      <c r="E143" s="203"/>
      <c r="F143" s="64" t="s">
        <v>80</v>
      </c>
      <c r="G143" s="87">
        <v>1.6500000000000001E-2</v>
      </c>
      <c r="H143" s="204">
        <v>6.4999999999999997E-3</v>
      </c>
      <c r="I143" s="204"/>
      <c r="J143" s="6"/>
    </row>
    <row r="144" spans="1:19" ht="13.5" customHeight="1" x14ac:dyDescent="0.25">
      <c r="A144" s="205" t="s">
        <v>91</v>
      </c>
      <c r="B144" s="205"/>
      <c r="C144" s="88">
        <v>1</v>
      </c>
      <c r="D144" s="89">
        <f>G147/1</f>
        <v>9.2499999999999999E-2</v>
      </c>
      <c r="E144" s="37">
        <f>C144-D144</f>
        <v>0.90749999999999997</v>
      </c>
      <c r="F144" s="64" t="s">
        <v>81</v>
      </c>
      <c r="G144" s="87">
        <v>7.5999999999999998E-2</v>
      </c>
      <c r="H144" s="204">
        <v>0.03</v>
      </c>
      <c r="I144" s="204"/>
    </row>
    <row r="145" spans="1:10" ht="13.5" customHeight="1" x14ac:dyDescent="0.25">
      <c r="A145" s="206" t="s">
        <v>92</v>
      </c>
      <c r="B145" s="206"/>
      <c r="C145" s="64">
        <v>1</v>
      </c>
      <c r="D145" s="90">
        <f>H147</f>
        <v>3.6499999999999998E-2</v>
      </c>
      <c r="E145" s="38">
        <f>C145-D145</f>
        <v>0.96350000000000002</v>
      </c>
      <c r="F145" s="64" t="s">
        <v>146</v>
      </c>
      <c r="G145" s="87">
        <f>I11</f>
        <v>0</v>
      </c>
      <c r="H145" s="204">
        <f>I11</f>
        <v>0</v>
      </c>
      <c r="I145" s="204"/>
    </row>
    <row r="146" spans="1:10" ht="13.5" customHeight="1" x14ac:dyDescent="0.25">
      <c r="A146" s="206" t="s">
        <v>210</v>
      </c>
      <c r="B146" s="206"/>
      <c r="C146" s="64">
        <v>1</v>
      </c>
      <c r="D146" s="91">
        <v>0.09</v>
      </c>
      <c r="E146" s="31">
        <f>C146-D146</f>
        <v>0.91</v>
      </c>
      <c r="F146" s="64" t="s">
        <v>93</v>
      </c>
      <c r="G146" s="87">
        <v>0</v>
      </c>
      <c r="H146" s="204">
        <v>0</v>
      </c>
      <c r="I146" s="204"/>
    </row>
    <row r="147" spans="1:10" ht="18" customHeight="1" x14ac:dyDescent="0.25">
      <c r="A147" s="92" t="s">
        <v>94</v>
      </c>
      <c r="B147" s="213" t="s">
        <v>95</v>
      </c>
      <c r="C147" s="213"/>
      <c r="D147" s="213"/>
      <c r="E147" s="213"/>
      <c r="F147" s="85" t="s">
        <v>96</v>
      </c>
      <c r="G147" s="93">
        <f>SUM(G143:G146)</f>
        <v>9.2499999999999999E-2</v>
      </c>
      <c r="H147" s="214">
        <f>SUM(H143:I146)</f>
        <v>3.6499999999999998E-2</v>
      </c>
      <c r="I147" s="214"/>
    </row>
    <row r="148" spans="1:10" ht="84.75" customHeight="1" x14ac:dyDescent="0.25">
      <c r="A148" s="215" t="s">
        <v>161</v>
      </c>
      <c r="B148" s="216"/>
      <c r="C148" s="216"/>
      <c r="D148" s="216"/>
      <c r="E148" s="216"/>
      <c r="F148" s="216"/>
      <c r="G148" s="216"/>
      <c r="H148" s="216"/>
      <c r="I148" s="216"/>
    </row>
    <row r="149" spans="1:10" ht="5.0999999999999996" customHeight="1" x14ac:dyDescent="0.25">
      <c r="A149" s="94"/>
      <c r="B149" s="217"/>
      <c r="C149" s="217"/>
      <c r="D149" s="217"/>
      <c r="E149" s="217"/>
      <c r="F149" s="217"/>
      <c r="G149" s="217"/>
      <c r="H149" s="217"/>
      <c r="I149" s="217"/>
    </row>
    <row r="150" spans="1:10" x14ac:dyDescent="0.25">
      <c r="A150" s="193" t="s">
        <v>97</v>
      </c>
      <c r="B150" s="193"/>
      <c r="C150" s="193"/>
      <c r="D150" s="193"/>
      <c r="E150" s="193"/>
      <c r="F150" s="193"/>
      <c r="G150" s="193"/>
      <c r="H150" s="21" t="e">
        <f>H138</f>
        <v>#DIV/0!</v>
      </c>
      <c r="I150" s="22">
        <f>I138</f>
        <v>0</v>
      </c>
    </row>
    <row r="151" spans="1:10" ht="5.0999999999999996" customHeight="1" x14ac:dyDescent="0.25"/>
    <row r="152" spans="1:10" x14ac:dyDescent="0.25">
      <c r="A152" s="212" t="s">
        <v>98</v>
      </c>
      <c r="B152" s="212"/>
      <c r="C152" s="212"/>
      <c r="D152" s="212"/>
      <c r="E152" s="212"/>
      <c r="F152" s="212"/>
      <c r="G152" s="212"/>
      <c r="H152" s="212"/>
      <c r="I152" s="212"/>
    </row>
    <row r="153" spans="1:10" x14ac:dyDescent="0.25">
      <c r="A153" s="167" t="s">
        <v>7</v>
      </c>
      <c r="B153" s="167"/>
      <c r="C153" s="167"/>
      <c r="D153" s="167"/>
      <c r="E153" s="167"/>
      <c r="F153" s="167"/>
      <c r="G153" s="167"/>
      <c r="H153" s="167"/>
      <c r="I153" s="167"/>
    </row>
    <row r="154" spans="1:10" ht="15" customHeight="1" x14ac:dyDescent="0.25">
      <c r="A154" s="64">
        <v>1</v>
      </c>
      <c r="B154" s="137" t="s">
        <v>99</v>
      </c>
      <c r="C154" s="138"/>
      <c r="D154" s="138"/>
      <c r="E154" s="138"/>
      <c r="F154" s="138"/>
      <c r="G154" s="139"/>
      <c r="H154" s="65" t="e">
        <f>I154/$G$171</f>
        <v>#DIV/0!</v>
      </c>
      <c r="I154" s="50">
        <f>I41</f>
        <v>0</v>
      </c>
    </row>
    <row r="155" spans="1:10" ht="15" customHeight="1" x14ac:dyDescent="0.25">
      <c r="A155" s="64">
        <v>2</v>
      </c>
      <c r="B155" s="137" t="s">
        <v>100</v>
      </c>
      <c r="C155" s="138"/>
      <c r="D155" s="138"/>
      <c r="E155" s="138"/>
      <c r="F155" s="138"/>
      <c r="G155" s="139"/>
      <c r="H155" s="65" t="e">
        <f t="shared" ref="H155:H156" si="8">I155/$G$171</f>
        <v>#DIV/0!</v>
      </c>
      <c r="I155" s="50">
        <f>I52+I64+I71+I75</f>
        <v>0</v>
      </c>
    </row>
    <row r="156" spans="1:10" ht="15" customHeight="1" x14ac:dyDescent="0.25">
      <c r="A156" s="64">
        <v>3</v>
      </c>
      <c r="B156" s="180" t="s">
        <v>101</v>
      </c>
      <c r="C156" s="180"/>
      <c r="D156" s="180"/>
      <c r="E156" s="180"/>
      <c r="F156" s="180"/>
      <c r="G156" s="180"/>
      <c r="H156" s="65" t="e">
        <f t="shared" si="8"/>
        <v>#DIV/0!</v>
      </c>
      <c r="I156" s="50">
        <f>I85</f>
        <v>0</v>
      </c>
    </row>
    <row r="157" spans="1:10" s="9" customFormat="1" ht="15" customHeight="1" x14ac:dyDescent="0.25">
      <c r="A157" s="221" t="s">
        <v>102</v>
      </c>
      <c r="B157" s="222"/>
      <c r="C157" s="222"/>
      <c r="D157" s="222"/>
      <c r="E157" s="222"/>
      <c r="F157" s="222"/>
      <c r="G157" s="223"/>
      <c r="H157" s="21" t="e">
        <f>H154+H155+H156</f>
        <v>#DIV/0!</v>
      </c>
      <c r="I157" s="22">
        <f>SUM(I154:I156)</f>
        <v>0</v>
      </c>
      <c r="J157" s="32"/>
    </row>
    <row r="158" spans="1:10" ht="5.0999999999999996" customHeight="1" x14ac:dyDescent="0.25"/>
    <row r="159" spans="1:10" x14ac:dyDescent="0.25">
      <c r="A159" s="167" t="s">
        <v>56</v>
      </c>
      <c r="B159" s="167"/>
      <c r="C159" s="167"/>
      <c r="D159" s="167"/>
      <c r="E159" s="167"/>
      <c r="F159" s="167"/>
      <c r="G159" s="167"/>
      <c r="H159" s="167"/>
      <c r="I159" s="167"/>
    </row>
    <row r="160" spans="1:10" ht="15" customHeight="1" x14ac:dyDescent="0.25">
      <c r="A160" s="64">
        <v>1</v>
      </c>
      <c r="B160" s="137" t="s">
        <v>103</v>
      </c>
      <c r="C160" s="138"/>
      <c r="D160" s="138"/>
      <c r="E160" s="138"/>
      <c r="F160" s="138"/>
      <c r="G160" s="139"/>
      <c r="H160" s="65" t="e">
        <f>I160/$G$171</f>
        <v>#DIV/0!</v>
      </c>
      <c r="I160" s="66">
        <f>I109</f>
        <v>0</v>
      </c>
    </row>
    <row r="161" spans="1:11" ht="15" customHeight="1" x14ac:dyDescent="0.25">
      <c r="A161" s="64">
        <v>2</v>
      </c>
      <c r="B161" s="137" t="s">
        <v>104</v>
      </c>
      <c r="C161" s="138"/>
      <c r="D161" s="138"/>
      <c r="E161" s="138"/>
      <c r="F161" s="138"/>
      <c r="G161" s="139"/>
      <c r="H161" s="65" t="e">
        <f t="shared" ref="H161:H162" si="9">I161/$G$171</f>
        <v>#DIV/0!</v>
      </c>
      <c r="I161" s="66">
        <f>I119</f>
        <v>0</v>
      </c>
    </row>
    <row r="162" spans="1:11" ht="15" customHeight="1" x14ac:dyDescent="0.25">
      <c r="A162" s="64">
        <v>3</v>
      </c>
      <c r="B162" s="137" t="s">
        <v>105</v>
      </c>
      <c r="C162" s="138"/>
      <c r="D162" s="138"/>
      <c r="E162" s="138"/>
      <c r="F162" s="138"/>
      <c r="G162" s="139"/>
      <c r="H162" s="65" t="e">
        <f t="shared" si="9"/>
        <v>#DIV/0!</v>
      </c>
      <c r="I162" s="66">
        <f>I123</f>
        <v>0</v>
      </c>
    </row>
    <row r="163" spans="1:11" ht="15" customHeight="1" x14ac:dyDescent="0.25">
      <c r="A163" s="221" t="s">
        <v>106</v>
      </c>
      <c r="B163" s="222"/>
      <c r="C163" s="222"/>
      <c r="D163" s="222"/>
      <c r="E163" s="222"/>
      <c r="F163" s="222"/>
      <c r="G163" s="223"/>
      <c r="H163" s="21" t="e">
        <f>H160+H161+H162</f>
        <v>#DIV/0!</v>
      </c>
      <c r="I163" s="22">
        <f>I160+I161+I162</f>
        <v>0</v>
      </c>
    </row>
    <row r="164" spans="1:11" ht="5.0999999999999996" customHeight="1" x14ac:dyDescent="0.25"/>
    <row r="165" spans="1:11" x14ac:dyDescent="0.25">
      <c r="A165" s="167" t="s">
        <v>79</v>
      </c>
      <c r="B165" s="167"/>
      <c r="C165" s="167"/>
      <c r="D165" s="167"/>
      <c r="E165" s="167"/>
      <c r="F165" s="167"/>
      <c r="G165" s="167"/>
      <c r="H165" s="167"/>
      <c r="I165" s="167"/>
    </row>
    <row r="166" spans="1:11" ht="15" customHeight="1" x14ac:dyDescent="0.25">
      <c r="A166" s="64">
        <v>1</v>
      </c>
      <c r="B166" s="137" t="s">
        <v>107</v>
      </c>
      <c r="C166" s="138"/>
      <c r="D166" s="138"/>
      <c r="E166" s="138"/>
      <c r="F166" s="138"/>
      <c r="G166" s="139"/>
      <c r="H166" s="65" t="e">
        <f>I166/$G$171</f>
        <v>#DIV/0!</v>
      </c>
      <c r="I166" s="66">
        <f>I138</f>
        <v>0</v>
      </c>
    </row>
    <row r="167" spans="1:11" ht="15" customHeight="1" x14ac:dyDescent="0.25">
      <c r="A167" s="221" t="s">
        <v>108</v>
      </c>
      <c r="B167" s="222"/>
      <c r="C167" s="222"/>
      <c r="D167" s="222"/>
      <c r="E167" s="222"/>
      <c r="F167" s="222"/>
      <c r="G167" s="223"/>
      <c r="H167" s="21" t="e">
        <f>H166</f>
        <v>#DIV/0!</v>
      </c>
      <c r="I167" s="22">
        <f>I138</f>
        <v>0</v>
      </c>
      <c r="K167" s="33"/>
    </row>
    <row r="168" spans="1:11" ht="5.0999999999999996" customHeight="1" x14ac:dyDescent="0.25"/>
    <row r="169" spans="1:11" x14ac:dyDescent="0.25">
      <c r="A169" s="224" t="s">
        <v>98</v>
      </c>
      <c r="B169" s="224"/>
      <c r="C169" s="224"/>
      <c r="D169" s="224"/>
      <c r="E169" s="224"/>
      <c r="F169" s="224"/>
      <c r="G169" s="224"/>
      <c r="H169" s="224"/>
      <c r="I169" s="224"/>
    </row>
    <row r="170" spans="1:11" ht="36" x14ac:dyDescent="0.25">
      <c r="A170" s="225" t="s">
        <v>109</v>
      </c>
      <c r="B170" s="225"/>
      <c r="C170" s="225"/>
      <c r="D170" s="225"/>
      <c r="E170" s="225"/>
      <c r="F170" s="225"/>
      <c r="G170" s="95" t="s">
        <v>110</v>
      </c>
      <c r="H170" s="95" t="s">
        <v>111</v>
      </c>
      <c r="I170" s="95" t="s">
        <v>112</v>
      </c>
    </row>
    <row r="171" spans="1:11" ht="11.25" customHeight="1" x14ac:dyDescent="0.25">
      <c r="A171" s="226" t="str">
        <f>D5</f>
        <v>VIGILANTE ARMADO</v>
      </c>
      <c r="B171" s="227"/>
      <c r="C171" s="227"/>
      <c r="D171" s="227"/>
      <c r="E171" s="227"/>
      <c r="F171" s="228"/>
      <c r="G171" s="96">
        <f>I157+I163+I167</f>
        <v>0</v>
      </c>
      <c r="H171" s="95">
        <f>IF(D6="12x36",2,1)</f>
        <v>2</v>
      </c>
      <c r="I171" s="96">
        <f>G171*H171</f>
        <v>0</v>
      </c>
    </row>
    <row r="172" spans="1:11" s="9" customFormat="1" x14ac:dyDescent="0.25">
      <c r="A172" s="218" t="s">
        <v>113</v>
      </c>
      <c r="B172" s="219"/>
      <c r="C172" s="219"/>
      <c r="D172" s="219"/>
      <c r="E172" s="219"/>
      <c r="F172" s="219"/>
      <c r="G172" s="219"/>
      <c r="H172" s="220"/>
      <c r="I172" s="34">
        <f>I171</f>
        <v>0</v>
      </c>
      <c r="J172" s="32"/>
    </row>
  </sheetData>
  <mergeCells count="173">
    <mergeCell ref="A172:H172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B146"/>
    <mergeCell ref="H146:I146"/>
    <mergeCell ref="B147:E147"/>
    <mergeCell ref="H147:I147"/>
    <mergeCell ref="A148:I148"/>
    <mergeCell ref="B149:I149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8:B88"/>
    <mergeCell ref="A89:B89"/>
    <mergeCell ref="A91:I91"/>
    <mergeCell ref="A92:B92"/>
    <mergeCell ref="A93:B93"/>
    <mergeCell ref="A95:I95"/>
    <mergeCell ref="B82:G82"/>
    <mergeCell ref="B83:G83"/>
    <mergeCell ref="B84:G84"/>
    <mergeCell ref="A85:G85"/>
    <mergeCell ref="B86:G86"/>
    <mergeCell ref="A87:I87"/>
    <mergeCell ref="B74:G74"/>
    <mergeCell ref="A75:G75"/>
    <mergeCell ref="A77:G77"/>
    <mergeCell ref="B79:G79"/>
    <mergeCell ref="B80:G80"/>
    <mergeCell ref="B81:G81"/>
    <mergeCell ref="B67:G67"/>
    <mergeCell ref="B68:G68"/>
    <mergeCell ref="B69:G69"/>
    <mergeCell ref="B70:G70"/>
    <mergeCell ref="A71:G71"/>
    <mergeCell ref="B73:G73"/>
    <mergeCell ref="B61:G61"/>
    <mergeCell ref="B62:G62"/>
    <mergeCell ref="B63:G63"/>
    <mergeCell ref="A64:G64"/>
    <mergeCell ref="B65:I65"/>
    <mergeCell ref="B66:I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A52:G52"/>
    <mergeCell ref="A53:I53"/>
    <mergeCell ref="A54:I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B39:G39"/>
    <mergeCell ref="B40:G40"/>
    <mergeCell ref="A41:G41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6:F26"/>
    <mergeCell ref="A27:F27"/>
    <mergeCell ref="A29:I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E3:G3"/>
    <mergeCell ref="H3:I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6" max="8" man="1"/>
    <brk id="124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0"/>
  <sheetViews>
    <sheetView topLeftCell="A28" zoomScaleSheetLayoutView="130" workbookViewId="0">
      <selection activeCell="M155" sqref="M155"/>
    </sheetView>
  </sheetViews>
  <sheetFormatPr defaultColWidth="9.140625" defaultRowHeight="12" x14ac:dyDescent="0.25"/>
  <cols>
    <col min="1" max="1" width="3.7109375" style="51" customWidth="1"/>
    <col min="2" max="2" width="11.28515625" style="51" customWidth="1"/>
    <col min="3" max="3" width="16.8554687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4.42578125" style="51" customWidth="1"/>
    <col min="8" max="8" width="13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59"/>
      <c r="I3" s="259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2.75" customHeight="1" x14ac:dyDescent="0.25">
      <c r="A5" s="127" t="s">
        <v>140</v>
      </c>
      <c r="B5" s="128"/>
      <c r="C5" s="129"/>
      <c r="D5" s="140" t="s">
        <v>187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2.7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2.7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2.7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2.75" customHeight="1" x14ac:dyDescent="0.25">
      <c r="A9" s="127" t="s">
        <v>119</v>
      </c>
      <c r="B9" s="128"/>
      <c r="C9" s="129"/>
      <c r="D9" s="152" t="s">
        <v>226</v>
      </c>
      <c r="E9" s="152"/>
      <c r="F9" s="152"/>
      <c r="G9" s="233" t="s">
        <v>142</v>
      </c>
      <c r="H9" s="234"/>
      <c r="I9" s="52">
        <v>0.3</v>
      </c>
    </row>
    <row r="10" spans="1:14" ht="33" customHeight="1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x14ac:dyDescent="0.25">
      <c r="A11" s="156" t="s">
        <v>146</v>
      </c>
      <c r="B11" s="157"/>
      <c r="C11" s="157"/>
      <c r="D11" s="157"/>
      <c r="E11" s="157"/>
      <c r="F11" s="157"/>
      <c r="G11" s="53" t="str">
        <f>D9</f>
        <v>Guaíba/RS</v>
      </c>
      <c r="H11" s="53" t="s">
        <v>1</v>
      </c>
      <c r="I11" s="55"/>
    </row>
    <row r="12" spans="1:14" ht="26.25" customHeight="1" x14ac:dyDescent="0.25">
      <c r="A12" s="156" t="s">
        <v>223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10" ht="11.25" customHeight="1" x14ac:dyDescent="0.25">
      <c r="A17" s="166" t="s">
        <v>120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10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10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10" ht="11.25" customHeight="1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10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/>
    </row>
    <row r="22" spans="1:10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10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10" x14ac:dyDescent="0.25">
      <c r="A24" s="156" t="s">
        <v>222</v>
      </c>
      <c r="B24" s="157"/>
      <c r="C24" s="157"/>
      <c r="D24" s="157"/>
      <c r="E24" s="157"/>
      <c r="F24" s="158"/>
      <c r="G24" s="57"/>
      <c r="H24" s="57" t="s">
        <v>121</v>
      </c>
      <c r="I24" s="106" t="s">
        <v>126</v>
      </c>
    </row>
    <row r="25" spans="1:10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10" x14ac:dyDescent="0.25">
      <c r="A26" s="156" t="s">
        <v>128</v>
      </c>
      <c r="B26" s="157"/>
      <c r="C26" s="157"/>
      <c r="D26" s="157"/>
      <c r="E26" s="157"/>
      <c r="F26" s="158"/>
      <c r="G26" s="57"/>
      <c r="H26" s="97" t="s">
        <v>129</v>
      </c>
      <c r="I26" s="62">
        <v>15</v>
      </c>
    </row>
    <row r="27" spans="1:10" ht="28.5" customHeight="1" x14ac:dyDescent="0.25">
      <c r="A27" s="166" t="s">
        <v>227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10" ht="24.75" customHeight="1" x14ac:dyDescent="0.25">
      <c r="A28" s="240" t="s">
        <v>214</v>
      </c>
      <c r="B28" s="240"/>
      <c r="C28" s="240"/>
      <c r="D28" s="240"/>
      <c r="E28" s="240"/>
      <c r="F28" s="240"/>
      <c r="G28" s="235" t="s">
        <v>2</v>
      </c>
      <c r="H28" s="98" t="s">
        <v>132</v>
      </c>
      <c r="I28" s="99">
        <f>((60/52.5)*7)*15</f>
        <v>120</v>
      </c>
    </row>
    <row r="29" spans="1:10" ht="24.75" customHeight="1" x14ac:dyDescent="0.25">
      <c r="A29" s="240"/>
      <c r="B29" s="240"/>
      <c r="C29" s="240"/>
      <c r="D29" s="240"/>
      <c r="E29" s="240"/>
      <c r="F29" s="240"/>
      <c r="G29" s="235"/>
      <c r="H29" s="98" t="s">
        <v>133</v>
      </c>
      <c r="I29" s="100">
        <f>I10/H10*20%</f>
        <v>0</v>
      </c>
    </row>
    <row r="30" spans="1:10" ht="29.25" customHeight="1" x14ac:dyDescent="0.25">
      <c r="A30" s="236" t="s">
        <v>215</v>
      </c>
      <c r="B30" s="236"/>
      <c r="C30" s="236"/>
      <c r="D30" s="236"/>
      <c r="E30" s="236"/>
      <c r="F30" s="236"/>
      <c r="G30" s="235" t="s">
        <v>2</v>
      </c>
      <c r="H30" s="97" t="s">
        <v>132</v>
      </c>
      <c r="I30" s="101">
        <f>((5+7+1)*15)-190.67</f>
        <v>4.3300000000000125</v>
      </c>
      <c r="J30" s="39"/>
    </row>
    <row r="31" spans="1:10" ht="30.75" customHeight="1" x14ac:dyDescent="0.25">
      <c r="A31" s="236"/>
      <c r="B31" s="236"/>
      <c r="C31" s="236"/>
      <c r="D31" s="236"/>
      <c r="E31" s="236"/>
      <c r="F31" s="236"/>
      <c r="G31" s="235"/>
      <c r="H31" s="97" t="s">
        <v>133</v>
      </c>
      <c r="I31" s="102">
        <f>(I10/H10)*1.5</f>
        <v>0</v>
      </c>
    </row>
    <row r="32" spans="1:10" ht="5.0999999999999996" customHeight="1" x14ac:dyDescent="0.25"/>
    <row r="33" spans="1:10" ht="17.25" customHeight="1" x14ac:dyDescent="0.25">
      <c r="A33" s="167" t="s">
        <v>7</v>
      </c>
      <c r="B33" s="167"/>
      <c r="C33" s="167"/>
      <c r="D33" s="167"/>
      <c r="E33" s="167"/>
      <c r="F33" s="167"/>
      <c r="G33" s="167"/>
      <c r="H33" s="167"/>
      <c r="I33" s="167"/>
    </row>
    <row r="34" spans="1:10" ht="48" x14ac:dyDescent="0.25">
      <c r="A34" s="63" t="s">
        <v>8</v>
      </c>
      <c r="B34" s="177" t="s">
        <v>9</v>
      </c>
      <c r="C34" s="178"/>
      <c r="D34" s="178"/>
      <c r="E34" s="178"/>
      <c r="F34" s="178"/>
      <c r="G34" s="179"/>
      <c r="H34" s="63" t="s">
        <v>10</v>
      </c>
      <c r="I34" s="63" t="s">
        <v>11</v>
      </c>
    </row>
    <row r="35" spans="1:10" ht="15" customHeight="1" x14ac:dyDescent="0.25">
      <c r="A35" s="64">
        <v>1</v>
      </c>
      <c r="B35" s="237" t="s">
        <v>12</v>
      </c>
      <c r="C35" s="238"/>
      <c r="D35" s="238"/>
      <c r="E35" s="238"/>
      <c r="F35" s="238"/>
      <c r="G35" s="239"/>
      <c r="H35" s="65" t="e">
        <f t="shared" ref="H35:H47" si="0">I35/$I$48</f>
        <v>#DIV/0!</v>
      </c>
      <c r="I35" s="66">
        <f>IF(D6="12x36",I10,I10/H10*I5)</f>
        <v>0</v>
      </c>
    </row>
    <row r="36" spans="1:10" ht="15" customHeight="1" x14ac:dyDescent="0.25">
      <c r="A36" s="64">
        <f>A35+1</f>
        <v>2</v>
      </c>
      <c r="B36" s="237" t="s">
        <v>216</v>
      </c>
      <c r="C36" s="238"/>
      <c r="D36" s="238"/>
      <c r="E36" s="238"/>
      <c r="F36" s="238"/>
      <c r="G36" s="239"/>
      <c r="H36" s="65" t="e">
        <f t="shared" si="0"/>
        <v>#DIV/0!</v>
      </c>
      <c r="I36" s="84">
        <v>0</v>
      </c>
      <c r="J36" s="6"/>
    </row>
    <row r="37" spans="1:10" ht="15" customHeight="1" x14ac:dyDescent="0.25">
      <c r="A37" s="64">
        <f t="shared" ref="A37:A44" si="1">A36+1</f>
        <v>3</v>
      </c>
      <c r="B37" s="237" t="s">
        <v>164</v>
      </c>
      <c r="C37" s="238"/>
      <c r="D37" s="238"/>
      <c r="E37" s="238"/>
      <c r="F37" s="238"/>
      <c r="G37" s="239"/>
      <c r="H37" s="65" t="e">
        <f t="shared" si="0"/>
        <v>#DIV/0!</v>
      </c>
      <c r="I37" s="66">
        <f>IF(I9=30%,(I35+I45+I42+I43+I44+I46)*I9,0)</f>
        <v>0</v>
      </c>
    </row>
    <row r="38" spans="1:10" ht="15" customHeight="1" x14ac:dyDescent="0.25">
      <c r="A38" s="64">
        <f t="shared" si="1"/>
        <v>4</v>
      </c>
      <c r="B38" s="248" t="s">
        <v>191</v>
      </c>
      <c r="C38" s="248"/>
      <c r="D38" s="248"/>
      <c r="E38" s="248"/>
      <c r="F38" s="248"/>
      <c r="G38" s="248"/>
      <c r="H38" s="65" t="e">
        <f t="shared" si="0"/>
        <v>#DIV/0!</v>
      </c>
      <c r="I38" s="66">
        <f>IF(I7=10%,I25*I7,0)</f>
        <v>0</v>
      </c>
    </row>
    <row r="39" spans="1:10" ht="15" customHeight="1" x14ac:dyDescent="0.25">
      <c r="A39" s="64">
        <f t="shared" si="1"/>
        <v>5</v>
      </c>
      <c r="B39" s="248" t="s">
        <v>192</v>
      </c>
      <c r="C39" s="248"/>
      <c r="D39" s="248"/>
      <c r="E39" s="248"/>
      <c r="F39" s="248"/>
      <c r="G39" s="248"/>
      <c r="H39" s="65" t="e">
        <f t="shared" si="0"/>
        <v>#DIV/0!</v>
      </c>
      <c r="I39" s="66">
        <f>IF(I7=20%,I25*I7,0)</f>
        <v>0</v>
      </c>
    </row>
    <row r="40" spans="1:10" ht="15" customHeight="1" x14ac:dyDescent="0.25">
      <c r="A40" s="64">
        <f t="shared" si="1"/>
        <v>6</v>
      </c>
      <c r="B40" s="248" t="s">
        <v>193</v>
      </c>
      <c r="C40" s="248"/>
      <c r="D40" s="248"/>
      <c r="E40" s="248"/>
      <c r="F40" s="248"/>
      <c r="G40" s="248"/>
      <c r="H40" s="65" t="e">
        <f t="shared" si="0"/>
        <v>#DIV/0!</v>
      </c>
      <c r="I40" s="66">
        <f>IF(I7=40%,I25*I7,0)</f>
        <v>0</v>
      </c>
    </row>
    <row r="41" spans="1:10" ht="15" customHeight="1" x14ac:dyDescent="0.25">
      <c r="A41" s="64">
        <f t="shared" si="1"/>
        <v>7</v>
      </c>
      <c r="B41" s="237" t="s">
        <v>194</v>
      </c>
      <c r="C41" s="238"/>
      <c r="D41" s="238"/>
      <c r="E41" s="238"/>
      <c r="F41" s="238"/>
      <c r="G41" s="239"/>
      <c r="H41" s="65" t="e">
        <f t="shared" si="0"/>
        <v>#DIV/0!</v>
      </c>
      <c r="I41" s="66">
        <f>IF(I24="Não aplicável",0,I35*I24)</f>
        <v>0</v>
      </c>
    </row>
    <row r="42" spans="1:10" ht="15" customHeight="1" x14ac:dyDescent="0.25">
      <c r="A42" s="64">
        <f t="shared" si="1"/>
        <v>8</v>
      </c>
      <c r="B42" s="241" t="s">
        <v>134</v>
      </c>
      <c r="C42" s="241"/>
      <c r="D42" s="241"/>
      <c r="E42" s="241"/>
      <c r="F42" s="241"/>
      <c r="G42" s="241"/>
      <c r="H42" s="65" t="e">
        <f t="shared" si="0"/>
        <v>#DIV/0!</v>
      </c>
      <c r="I42" s="66">
        <f>I30*I31</f>
        <v>0</v>
      </c>
    </row>
    <row r="43" spans="1:10" ht="15" customHeight="1" x14ac:dyDescent="0.25">
      <c r="A43" s="64">
        <f t="shared" si="1"/>
        <v>9</v>
      </c>
      <c r="B43" s="241" t="s">
        <v>135</v>
      </c>
      <c r="C43" s="241"/>
      <c r="D43" s="241"/>
      <c r="E43" s="241"/>
      <c r="F43" s="241"/>
      <c r="G43" s="241"/>
      <c r="H43" s="65" t="e">
        <f t="shared" si="0"/>
        <v>#DIV/0!</v>
      </c>
      <c r="I43" s="66">
        <f>I28*I29</f>
        <v>0</v>
      </c>
    </row>
    <row r="44" spans="1:10" ht="24" customHeight="1" x14ac:dyDescent="0.25">
      <c r="A44" s="64">
        <f t="shared" si="1"/>
        <v>10</v>
      </c>
      <c r="B44" s="241" t="s">
        <v>136</v>
      </c>
      <c r="C44" s="241"/>
      <c r="D44" s="241"/>
      <c r="E44" s="241"/>
      <c r="F44" s="241"/>
      <c r="G44" s="241"/>
      <c r="H44" s="65" t="e">
        <f t="shared" si="0"/>
        <v>#DIV/0!</v>
      </c>
      <c r="I44" s="103">
        <f>(I42+I43)*0.2</f>
        <v>0</v>
      </c>
    </row>
    <row r="45" spans="1:10" ht="12.75" customHeight="1" x14ac:dyDescent="0.25">
      <c r="A45" s="64"/>
      <c r="B45" s="242" t="s">
        <v>159</v>
      </c>
      <c r="C45" s="243"/>
      <c r="D45" s="243"/>
      <c r="E45" s="243"/>
      <c r="F45" s="243"/>
      <c r="G45" s="244"/>
      <c r="H45" s="65" t="e">
        <f t="shared" si="0"/>
        <v>#DIV/0!</v>
      </c>
      <c r="I45" s="103">
        <f>I12*I13</f>
        <v>0</v>
      </c>
    </row>
    <row r="46" spans="1:10" ht="12.75" customHeight="1" x14ac:dyDescent="0.25">
      <c r="A46" s="64"/>
      <c r="B46" s="242" t="s">
        <v>160</v>
      </c>
      <c r="C46" s="243"/>
      <c r="D46" s="243"/>
      <c r="E46" s="243"/>
      <c r="F46" s="243"/>
      <c r="G46" s="244"/>
      <c r="H46" s="65" t="e">
        <f t="shared" si="0"/>
        <v>#DIV/0!</v>
      </c>
      <c r="I46" s="103">
        <f>I45*20%</f>
        <v>0</v>
      </c>
    </row>
    <row r="47" spans="1:10" ht="22.5" customHeight="1" x14ac:dyDescent="0.25">
      <c r="A47" s="64">
        <f>A44+1</f>
        <v>11</v>
      </c>
      <c r="B47" s="24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246"/>
      <c r="D47" s="246"/>
      <c r="E47" s="246"/>
      <c r="F47" s="246"/>
      <c r="G47" s="247"/>
      <c r="H47" s="65" t="e">
        <f t="shared" si="0"/>
        <v>#DIV/0!</v>
      </c>
      <c r="I47" s="103">
        <v>0</v>
      </c>
    </row>
    <row r="48" spans="1:10" s="9" customFormat="1" ht="15" customHeight="1" x14ac:dyDescent="0.25">
      <c r="A48" s="174" t="s">
        <v>13</v>
      </c>
      <c r="B48" s="175"/>
      <c r="C48" s="175"/>
      <c r="D48" s="175"/>
      <c r="E48" s="175"/>
      <c r="F48" s="175"/>
      <c r="G48" s="176"/>
      <c r="H48" s="7" t="e">
        <f>SUM(H35:H47)</f>
        <v>#DIV/0!</v>
      </c>
      <c r="I48" s="50">
        <f>SUM(I35:I47)</f>
        <v>0</v>
      </c>
      <c r="J48" s="8"/>
    </row>
    <row r="49" spans="1:16" ht="5.0999999999999996" customHeight="1" x14ac:dyDescent="0.25"/>
    <row r="50" spans="1:16" ht="33.75" customHeight="1" x14ac:dyDescent="0.25">
      <c r="A50" s="63" t="s">
        <v>14</v>
      </c>
      <c r="B50" s="177" t="s">
        <v>15</v>
      </c>
      <c r="C50" s="178"/>
      <c r="D50" s="178"/>
      <c r="E50" s="178"/>
      <c r="F50" s="178"/>
      <c r="G50" s="179"/>
      <c r="H50" s="63" t="s">
        <v>10</v>
      </c>
      <c r="I50" s="63" t="s">
        <v>11</v>
      </c>
    </row>
    <row r="51" spans="1:16" ht="15" customHeight="1" x14ac:dyDescent="0.25">
      <c r="A51" s="64">
        <v>1</v>
      </c>
      <c r="B51" s="137" t="s">
        <v>195</v>
      </c>
      <c r="C51" s="138"/>
      <c r="D51" s="138"/>
      <c r="E51" s="138"/>
      <c r="F51" s="138"/>
      <c r="G51" s="139"/>
      <c r="H51" s="65">
        <v>0.2</v>
      </c>
      <c r="I51" s="66">
        <f>$I$48*H51</f>
        <v>0</v>
      </c>
    </row>
    <row r="52" spans="1:16" ht="15" customHeight="1" x14ac:dyDescent="0.25">
      <c r="A52" s="64">
        <v>2</v>
      </c>
      <c r="B52" s="137" t="s">
        <v>196</v>
      </c>
      <c r="C52" s="138"/>
      <c r="D52" s="138"/>
      <c r="E52" s="138"/>
      <c r="F52" s="138"/>
      <c r="G52" s="139"/>
      <c r="H52" s="65">
        <v>1.4999999999999999E-2</v>
      </c>
      <c r="I52" s="66">
        <f t="shared" ref="I52:I58" si="2">$I$48*H52</f>
        <v>0</v>
      </c>
    </row>
    <row r="53" spans="1:16" ht="15" customHeight="1" x14ac:dyDescent="0.25">
      <c r="A53" s="64">
        <v>3</v>
      </c>
      <c r="B53" s="137" t="s">
        <v>197</v>
      </c>
      <c r="C53" s="138"/>
      <c r="D53" s="138"/>
      <c r="E53" s="138"/>
      <c r="F53" s="138"/>
      <c r="G53" s="139"/>
      <c r="H53" s="65">
        <v>0.01</v>
      </c>
      <c r="I53" s="66">
        <f t="shared" si="2"/>
        <v>0</v>
      </c>
    </row>
    <row r="54" spans="1:16" ht="15" customHeight="1" x14ac:dyDescent="0.25">
      <c r="A54" s="64">
        <v>4</v>
      </c>
      <c r="B54" s="137" t="s">
        <v>198</v>
      </c>
      <c r="C54" s="138"/>
      <c r="D54" s="138"/>
      <c r="E54" s="138"/>
      <c r="F54" s="138"/>
      <c r="G54" s="139"/>
      <c r="H54" s="65">
        <v>2E-3</v>
      </c>
      <c r="I54" s="66">
        <f>$I$48*H54</f>
        <v>0</v>
      </c>
    </row>
    <row r="55" spans="1:16" ht="15" customHeight="1" x14ac:dyDescent="0.25">
      <c r="A55" s="64">
        <v>5</v>
      </c>
      <c r="B55" s="137" t="s">
        <v>199</v>
      </c>
      <c r="C55" s="138"/>
      <c r="D55" s="138"/>
      <c r="E55" s="138"/>
      <c r="F55" s="138"/>
      <c r="G55" s="139"/>
      <c r="H55" s="65">
        <v>2.5000000000000001E-2</v>
      </c>
      <c r="I55" s="66">
        <f t="shared" si="2"/>
        <v>0</v>
      </c>
    </row>
    <row r="56" spans="1:16" ht="15" customHeight="1" x14ac:dyDescent="0.25">
      <c r="A56" s="64">
        <v>6</v>
      </c>
      <c r="B56" s="137" t="s">
        <v>200</v>
      </c>
      <c r="C56" s="138"/>
      <c r="D56" s="138"/>
      <c r="E56" s="138"/>
      <c r="F56" s="138"/>
      <c r="G56" s="139"/>
      <c r="H56" s="65">
        <v>0.08</v>
      </c>
      <c r="I56" s="66">
        <f>$I$48*H56</f>
        <v>0</v>
      </c>
    </row>
    <row r="57" spans="1:16" ht="15" customHeight="1" x14ac:dyDescent="0.25">
      <c r="A57" s="64">
        <v>7</v>
      </c>
      <c r="B57" s="137" t="s">
        <v>201</v>
      </c>
      <c r="C57" s="138"/>
      <c r="D57" s="138"/>
      <c r="E57" s="138"/>
      <c r="F57" s="138"/>
      <c r="G57" s="139"/>
      <c r="H57" s="65">
        <v>0.03</v>
      </c>
      <c r="I57" s="66">
        <f t="shared" si="2"/>
        <v>0</v>
      </c>
    </row>
    <row r="58" spans="1:16" ht="15" customHeight="1" x14ac:dyDescent="0.25">
      <c r="A58" s="64">
        <v>8</v>
      </c>
      <c r="B58" s="137" t="s">
        <v>202</v>
      </c>
      <c r="C58" s="138"/>
      <c r="D58" s="138"/>
      <c r="E58" s="138"/>
      <c r="F58" s="138"/>
      <c r="G58" s="139"/>
      <c r="H58" s="65">
        <v>6.0000000000000001E-3</v>
      </c>
      <c r="I58" s="66">
        <f t="shared" si="2"/>
        <v>0</v>
      </c>
    </row>
    <row r="59" spans="1:16" s="9" customFormat="1" ht="15" customHeight="1" x14ac:dyDescent="0.25">
      <c r="A59" s="174" t="s">
        <v>16</v>
      </c>
      <c r="B59" s="175"/>
      <c r="C59" s="175"/>
      <c r="D59" s="175"/>
      <c r="E59" s="175"/>
      <c r="F59" s="175"/>
      <c r="G59" s="176"/>
      <c r="H59" s="7">
        <f>SUM(H51:H58)</f>
        <v>0.3680000000000001</v>
      </c>
      <c r="I59" s="50">
        <f>SUM(I51:I58)</f>
        <v>0</v>
      </c>
      <c r="J59" s="8"/>
    </row>
    <row r="60" spans="1:16" ht="15" customHeight="1" x14ac:dyDescent="0.25">
      <c r="A60" s="181" t="s">
        <v>17</v>
      </c>
      <c r="B60" s="181"/>
      <c r="C60" s="181"/>
      <c r="D60" s="181"/>
      <c r="E60" s="181"/>
      <c r="F60" s="181"/>
      <c r="G60" s="181"/>
      <c r="H60" s="181"/>
      <c r="I60" s="181"/>
    </row>
    <row r="61" spans="1:16" ht="45" customHeight="1" x14ac:dyDescent="0.25">
      <c r="A61" s="182" t="s">
        <v>18</v>
      </c>
      <c r="B61" s="182"/>
      <c r="C61" s="182"/>
      <c r="D61" s="182"/>
      <c r="E61" s="182"/>
      <c r="F61" s="182"/>
      <c r="G61" s="182"/>
      <c r="H61" s="182"/>
      <c r="I61" s="182"/>
      <c r="J61"/>
      <c r="K61"/>
      <c r="L61"/>
      <c r="M61"/>
      <c r="N61"/>
      <c r="O61"/>
      <c r="P61"/>
    </row>
    <row r="62" spans="1:16" ht="33.75" customHeight="1" x14ac:dyDescent="0.25">
      <c r="A62" s="63" t="s">
        <v>19</v>
      </c>
      <c r="B62" s="177" t="s">
        <v>20</v>
      </c>
      <c r="C62" s="178"/>
      <c r="D62" s="178"/>
      <c r="E62" s="178"/>
      <c r="F62" s="178"/>
      <c r="G62" s="179"/>
      <c r="H62" s="63" t="s">
        <v>10</v>
      </c>
      <c r="I62" s="63" t="s">
        <v>11</v>
      </c>
    </row>
    <row r="63" spans="1:16" ht="15" customHeight="1" x14ac:dyDescent="0.25">
      <c r="A63" s="64">
        <v>1</v>
      </c>
      <c r="B63" s="137" t="s">
        <v>21</v>
      </c>
      <c r="C63" s="138"/>
      <c r="D63" s="138"/>
      <c r="E63" s="138"/>
      <c r="F63" s="138"/>
      <c r="G63" s="139"/>
      <c r="H63" s="104">
        <v>0.119314</v>
      </c>
      <c r="I63" s="66">
        <f>$I$48*H63</f>
        <v>0</v>
      </c>
    </row>
    <row r="64" spans="1:16" ht="15" customHeight="1" x14ac:dyDescent="0.25">
      <c r="A64" s="64">
        <v>2</v>
      </c>
      <c r="B64" s="137" t="s">
        <v>203</v>
      </c>
      <c r="C64" s="138"/>
      <c r="D64" s="138"/>
      <c r="E64" s="138"/>
      <c r="F64" s="138"/>
      <c r="G64" s="139"/>
      <c r="H64" s="104">
        <v>2.0479000000000001E-2</v>
      </c>
      <c r="I64" s="66">
        <f t="shared" ref="I64:I69" si="3">$I$48*H64</f>
        <v>0</v>
      </c>
    </row>
    <row r="65" spans="1:10" ht="15" customHeight="1" x14ac:dyDescent="0.25">
      <c r="A65" s="64">
        <v>3</v>
      </c>
      <c r="B65" s="137" t="s">
        <v>204</v>
      </c>
      <c r="C65" s="138"/>
      <c r="D65" s="138"/>
      <c r="E65" s="138"/>
      <c r="F65" s="138"/>
      <c r="G65" s="139"/>
      <c r="H65" s="65">
        <v>1.2123E-2</v>
      </c>
      <c r="I65" s="66">
        <f t="shared" si="3"/>
        <v>0</v>
      </c>
    </row>
    <row r="66" spans="1:10" ht="15" customHeight="1" x14ac:dyDescent="0.25">
      <c r="A66" s="64">
        <v>4</v>
      </c>
      <c r="B66" s="137" t="s">
        <v>22</v>
      </c>
      <c r="C66" s="138"/>
      <c r="D66" s="138"/>
      <c r="E66" s="138"/>
      <c r="F66" s="138"/>
      <c r="G66" s="139"/>
      <c r="H66" s="65">
        <v>1.1436E-2</v>
      </c>
      <c r="I66" s="66">
        <f>$I$48*H66</f>
        <v>0</v>
      </c>
    </row>
    <row r="67" spans="1:10" ht="15" customHeight="1" x14ac:dyDescent="0.25">
      <c r="A67" s="64">
        <v>5</v>
      </c>
      <c r="B67" s="137" t="s">
        <v>23</v>
      </c>
      <c r="C67" s="138"/>
      <c r="D67" s="138"/>
      <c r="E67" s="138"/>
      <c r="F67" s="138"/>
      <c r="G67" s="139"/>
      <c r="H67" s="65">
        <v>1.74E-4</v>
      </c>
      <c r="I67" s="66">
        <f t="shared" si="3"/>
        <v>0</v>
      </c>
    </row>
    <row r="68" spans="1:10" ht="15" customHeight="1" x14ac:dyDescent="0.25">
      <c r="A68" s="64">
        <v>6</v>
      </c>
      <c r="B68" s="137" t="s">
        <v>24</v>
      </c>
      <c r="C68" s="138"/>
      <c r="D68" s="138"/>
      <c r="E68" s="138"/>
      <c r="F68" s="138"/>
      <c r="G68" s="139"/>
      <c r="H68" s="65">
        <v>4.4200000000000001E-4</v>
      </c>
      <c r="I68" s="66">
        <f t="shared" si="3"/>
        <v>0</v>
      </c>
    </row>
    <row r="69" spans="1:10" ht="15" customHeight="1" x14ac:dyDescent="0.25">
      <c r="A69" s="64">
        <v>7</v>
      </c>
      <c r="B69" s="137" t="s">
        <v>25</v>
      </c>
      <c r="C69" s="138"/>
      <c r="D69" s="138"/>
      <c r="E69" s="138"/>
      <c r="F69" s="138"/>
      <c r="G69" s="139"/>
      <c r="H69" s="65">
        <v>1.85E-4</v>
      </c>
      <c r="I69" s="66">
        <f t="shared" si="3"/>
        <v>0</v>
      </c>
    </row>
    <row r="70" spans="1:10" ht="15" customHeight="1" x14ac:dyDescent="0.25">
      <c r="A70" s="64">
        <v>8</v>
      </c>
      <c r="B70" s="137" t="s">
        <v>26</v>
      </c>
      <c r="C70" s="138"/>
      <c r="D70" s="138"/>
      <c r="E70" s="138"/>
      <c r="F70" s="138"/>
      <c r="G70" s="139"/>
      <c r="H70" s="65">
        <v>9.0789999999999996E-2</v>
      </c>
      <c r="I70" s="66">
        <f>$I$48*H70</f>
        <v>0</v>
      </c>
    </row>
    <row r="71" spans="1:10" s="9" customFormat="1" ht="15" customHeight="1" x14ac:dyDescent="0.25">
      <c r="A71" s="174" t="s">
        <v>27</v>
      </c>
      <c r="B71" s="175"/>
      <c r="C71" s="175"/>
      <c r="D71" s="175"/>
      <c r="E71" s="175"/>
      <c r="F71" s="175"/>
      <c r="G71" s="176"/>
      <c r="H71" s="7">
        <f>SUM(H63:H70)</f>
        <v>0.25494299999999998</v>
      </c>
      <c r="I71" s="50">
        <f>SUM(I63:I70)</f>
        <v>0</v>
      </c>
      <c r="J71" s="8"/>
    </row>
    <row r="72" spans="1:10" ht="11.25" customHeight="1" x14ac:dyDescent="0.25">
      <c r="A72" s="69" t="s">
        <v>28</v>
      </c>
      <c r="B72" s="183" t="s">
        <v>29</v>
      </c>
      <c r="C72" s="183"/>
      <c r="D72" s="183"/>
      <c r="E72" s="183"/>
      <c r="F72" s="183"/>
      <c r="G72" s="183"/>
      <c r="H72" s="183"/>
      <c r="I72" s="183"/>
    </row>
    <row r="73" spans="1:10" ht="15" customHeight="1" x14ac:dyDescent="0.25">
      <c r="A73" s="69" t="s">
        <v>30</v>
      </c>
      <c r="B73" s="184" t="s">
        <v>31</v>
      </c>
      <c r="C73" s="184"/>
      <c r="D73" s="184"/>
      <c r="E73" s="184"/>
      <c r="F73" s="184"/>
      <c r="G73" s="184"/>
      <c r="H73" s="184"/>
      <c r="I73" s="184"/>
    </row>
    <row r="74" spans="1:10" ht="33.75" customHeight="1" x14ac:dyDescent="0.25">
      <c r="A74" s="63" t="s">
        <v>32</v>
      </c>
      <c r="B74" s="177" t="s">
        <v>33</v>
      </c>
      <c r="C74" s="178"/>
      <c r="D74" s="178"/>
      <c r="E74" s="178"/>
      <c r="F74" s="178"/>
      <c r="G74" s="179"/>
      <c r="H74" s="63" t="s">
        <v>10</v>
      </c>
      <c r="I74" s="63" t="s">
        <v>11</v>
      </c>
    </row>
    <row r="75" spans="1:10" ht="15" customHeight="1" x14ac:dyDescent="0.25">
      <c r="A75" s="64">
        <v>1</v>
      </c>
      <c r="B75" s="137" t="s">
        <v>34</v>
      </c>
      <c r="C75" s="138"/>
      <c r="D75" s="138"/>
      <c r="E75" s="138"/>
      <c r="F75" s="138"/>
      <c r="G75" s="139"/>
      <c r="H75" s="65">
        <v>2.3626999999999999E-2</v>
      </c>
      <c r="I75" s="66">
        <f>$I$48*H75</f>
        <v>0</v>
      </c>
    </row>
    <row r="76" spans="1:10" ht="15" customHeight="1" x14ac:dyDescent="0.25">
      <c r="A76" s="64">
        <v>2</v>
      </c>
      <c r="B76" s="137" t="s">
        <v>35</v>
      </c>
      <c r="C76" s="138"/>
      <c r="D76" s="138"/>
      <c r="E76" s="138"/>
      <c r="F76" s="138"/>
      <c r="G76" s="139"/>
      <c r="H76" s="65">
        <v>1.717E-3</v>
      </c>
      <c r="I76" s="66">
        <f t="shared" ref="I76:I77" si="4">$I$48*H76</f>
        <v>0</v>
      </c>
    </row>
    <row r="77" spans="1:10" ht="15" customHeight="1" x14ac:dyDescent="0.25">
      <c r="A77" s="64">
        <v>3</v>
      </c>
      <c r="B77" s="137" t="s">
        <v>36</v>
      </c>
      <c r="C77" s="138"/>
      <c r="D77" s="138"/>
      <c r="E77" s="138"/>
      <c r="F77" s="138"/>
      <c r="G77" s="139"/>
      <c r="H77" s="65">
        <v>9.4509999999999993E-3</v>
      </c>
      <c r="I77" s="66">
        <f t="shared" si="4"/>
        <v>0</v>
      </c>
    </row>
    <row r="78" spans="1:10" s="9" customFormat="1" ht="15" customHeight="1" x14ac:dyDescent="0.25">
      <c r="A78" s="174" t="s">
        <v>37</v>
      </c>
      <c r="B78" s="175"/>
      <c r="C78" s="175"/>
      <c r="D78" s="175"/>
      <c r="E78" s="175"/>
      <c r="F78" s="175"/>
      <c r="G78" s="176"/>
      <c r="H78" s="7">
        <f>SUM(H75:H77)</f>
        <v>3.4795E-2</v>
      </c>
      <c r="I78" s="50">
        <f>SUM(I75:I77)</f>
        <v>0</v>
      </c>
      <c r="J78" s="8"/>
    </row>
    <row r="79" spans="1:10" ht="5.0999999999999996" customHeight="1" x14ac:dyDescent="0.25"/>
    <row r="80" spans="1:10" ht="48" x14ac:dyDescent="0.25">
      <c r="A80" s="63" t="s">
        <v>38</v>
      </c>
      <c r="B80" s="177" t="s">
        <v>39</v>
      </c>
      <c r="C80" s="178"/>
      <c r="D80" s="178"/>
      <c r="E80" s="178"/>
      <c r="F80" s="178"/>
      <c r="G80" s="179"/>
      <c r="H80" s="63" t="s">
        <v>10</v>
      </c>
      <c r="I80" s="63" t="s">
        <v>11</v>
      </c>
    </row>
    <row r="81" spans="1:11" ht="15" customHeight="1" x14ac:dyDescent="0.25">
      <c r="A81" s="64">
        <v>1</v>
      </c>
      <c r="B81" s="137" t="s">
        <v>40</v>
      </c>
      <c r="C81" s="138"/>
      <c r="D81" s="138"/>
      <c r="E81" s="138"/>
      <c r="F81" s="138"/>
      <c r="G81" s="139"/>
      <c r="H81" s="65">
        <f>(H59*H71)</f>
        <v>9.3819024000000015E-2</v>
      </c>
      <c r="I81" s="66">
        <f>$I$48*H81</f>
        <v>0</v>
      </c>
    </row>
    <row r="82" spans="1:11" s="9" customFormat="1" ht="15" customHeight="1" x14ac:dyDescent="0.25">
      <c r="A82" s="174" t="s">
        <v>41</v>
      </c>
      <c r="B82" s="175"/>
      <c r="C82" s="175"/>
      <c r="D82" s="175"/>
      <c r="E82" s="175"/>
      <c r="F82" s="175"/>
      <c r="G82" s="176"/>
      <c r="H82" s="7">
        <f>SUM(H81:H81)</f>
        <v>9.3819024000000015E-2</v>
      </c>
      <c r="I82" s="50">
        <f>I81</f>
        <v>0</v>
      </c>
      <c r="J82" s="8"/>
      <c r="K82" s="10"/>
    </row>
    <row r="83" spans="1:11" ht="5.0999999999999996" customHeight="1" x14ac:dyDescent="0.25">
      <c r="J83" s="11"/>
    </row>
    <row r="84" spans="1:11" s="9" customFormat="1" x14ac:dyDescent="0.25">
      <c r="A84" s="185" t="s">
        <v>42</v>
      </c>
      <c r="B84" s="185"/>
      <c r="C84" s="185"/>
      <c r="D84" s="185"/>
      <c r="E84" s="185"/>
      <c r="F84" s="185"/>
      <c r="G84" s="185"/>
      <c r="H84" s="12">
        <f>H59+H71+H78+H82</f>
        <v>0.75155702400000002</v>
      </c>
      <c r="I84" s="13">
        <f>I59+I71+I78+I82</f>
        <v>0</v>
      </c>
      <c r="J84" s="8"/>
    </row>
    <row r="85" spans="1:11" ht="5.0999999999999996" customHeight="1" x14ac:dyDescent="0.25"/>
    <row r="86" spans="1:11" ht="33.75" customHeight="1" x14ac:dyDescent="0.25">
      <c r="A86" s="63" t="s">
        <v>43</v>
      </c>
      <c r="B86" s="177" t="s">
        <v>137</v>
      </c>
      <c r="C86" s="178"/>
      <c r="D86" s="178"/>
      <c r="E86" s="178"/>
      <c r="F86" s="178"/>
      <c r="G86" s="179"/>
      <c r="H86" s="63" t="s">
        <v>10</v>
      </c>
      <c r="I86" s="63" t="s">
        <v>11</v>
      </c>
    </row>
    <row r="87" spans="1:11" ht="15" customHeight="1" x14ac:dyDescent="0.25">
      <c r="A87" s="64">
        <v>1</v>
      </c>
      <c r="B87" s="137" t="s">
        <v>143</v>
      </c>
      <c r="C87" s="138"/>
      <c r="D87" s="138"/>
      <c r="E87" s="138"/>
      <c r="F87" s="138"/>
      <c r="G87" s="139"/>
      <c r="H87" s="65" t="e">
        <f>I87/$I$48</f>
        <v>#DIV/0!</v>
      </c>
      <c r="I87" s="66">
        <f>I104</f>
        <v>0</v>
      </c>
    </row>
    <row r="88" spans="1:11" ht="15" customHeight="1" x14ac:dyDescent="0.25">
      <c r="A88" s="64">
        <v>2</v>
      </c>
      <c r="B88" s="137" t="s">
        <v>144</v>
      </c>
      <c r="C88" s="138"/>
      <c r="D88" s="138"/>
      <c r="E88" s="138"/>
      <c r="F88" s="138"/>
      <c r="G88" s="139"/>
      <c r="H88" s="65" t="e">
        <f>I88/$I$48</f>
        <v>#DIV/0!</v>
      </c>
      <c r="I88" s="66">
        <f>I100</f>
        <v>0</v>
      </c>
    </row>
    <row r="89" spans="1:11" ht="15" customHeight="1" x14ac:dyDescent="0.25">
      <c r="A89" s="64">
        <v>3</v>
      </c>
      <c r="B89" s="137" t="s">
        <v>217</v>
      </c>
      <c r="C89" s="138"/>
      <c r="D89" s="138"/>
      <c r="E89" s="138"/>
      <c r="F89" s="138"/>
      <c r="G89" s="139"/>
      <c r="H89" s="65" t="e">
        <f>I89/$I$48</f>
        <v>#DIV/0!</v>
      </c>
      <c r="I89" s="66">
        <f>I96</f>
        <v>0</v>
      </c>
    </row>
    <row r="90" spans="1:11" ht="15" customHeight="1" x14ac:dyDescent="0.25">
      <c r="A90" s="64">
        <v>4</v>
      </c>
      <c r="B90" s="137" t="s">
        <v>130</v>
      </c>
      <c r="C90" s="138"/>
      <c r="D90" s="138"/>
      <c r="E90" s="138"/>
      <c r="F90" s="138"/>
      <c r="G90" s="139"/>
      <c r="H90" s="65" t="e">
        <f>I90/$I$48</f>
        <v>#DIV/0!</v>
      </c>
      <c r="I90" s="66">
        <f>IF(I26="Não aplicável",0,((I10/H10)*1.5*I26))</f>
        <v>0</v>
      </c>
    </row>
    <row r="91" spans="1:11" ht="15" customHeight="1" x14ac:dyDescent="0.25">
      <c r="A91" s="64">
        <v>5</v>
      </c>
      <c r="B91" s="137" t="s">
        <v>118</v>
      </c>
      <c r="C91" s="138"/>
      <c r="D91" s="138"/>
      <c r="E91" s="138"/>
      <c r="F91" s="138"/>
      <c r="G91" s="139"/>
      <c r="H91" s="65" t="e">
        <f>I91/$I$48</f>
        <v>#DIV/0!</v>
      </c>
      <c r="I91" s="66">
        <f>IF(I23="Não aplicável",0,I23)</f>
        <v>0</v>
      </c>
    </row>
    <row r="92" spans="1:11" ht="13.5" customHeight="1" x14ac:dyDescent="0.25">
      <c r="A92" s="174" t="s">
        <v>44</v>
      </c>
      <c r="B92" s="175"/>
      <c r="C92" s="175"/>
      <c r="D92" s="175"/>
      <c r="E92" s="175"/>
      <c r="F92" s="175"/>
      <c r="G92" s="176"/>
      <c r="H92" s="7" t="e">
        <f>SUM(H87:H91)</f>
        <v>#DIV/0!</v>
      </c>
      <c r="I92" s="50">
        <f>SUM(I87:I91)</f>
        <v>0</v>
      </c>
      <c r="J92" s="6"/>
    </row>
    <row r="93" spans="1:11" ht="5.25" customHeight="1" x14ac:dyDescent="0.25">
      <c r="A93" s="70"/>
      <c r="B93" s="181"/>
      <c r="C93" s="189"/>
      <c r="D93" s="189"/>
      <c r="E93" s="189"/>
      <c r="F93" s="189"/>
      <c r="G93" s="189"/>
      <c r="H93" s="15"/>
      <c r="I93" s="16"/>
    </row>
    <row r="94" spans="1:11" ht="15" customHeight="1" x14ac:dyDescent="0.25">
      <c r="A94" s="187" t="s">
        <v>45</v>
      </c>
      <c r="B94" s="187"/>
      <c r="C94" s="187"/>
      <c r="D94" s="187"/>
      <c r="E94" s="187"/>
      <c r="F94" s="187"/>
      <c r="G94" s="187"/>
      <c r="H94" s="187"/>
      <c r="I94" s="187"/>
    </row>
    <row r="95" spans="1:11" ht="24" customHeight="1" x14ac:dyDescent="0.25">
      <c r="A95" s="166" t="s">
        <v>46</v>
      </c>
      <c r="B95" s="166"/>
      <c r="C95" s="64" t="s">
        <v>47</v>
      </c>
      <c r="D95" s="64" t="s">
        <v>48</v>
      </c>
      <c r="E95" s="64" t="s">
        <v>49</v>
      </c>
      <c r="F95" s="64" t="s">
        <v>50</v>
      </c>
      <c r="G95" s="64" t="s">
        <v>51</v>
      </c>
      <c r="H95" s="65" t="s">
        <v>52</v>
      </c>
      <c r="I95" s="66" t="s">
        <v>53</v>
      </c>
    </row>
    <row r="96" spans="1:11" ht="15" customHeight="1" x14ac:dyDescent="0.25">
      <c r="A96" s="186">
        <f>I14</f>
        <v>0</v>
      </c>
      <c r="B96" s="166"/>
      <c r="C96" s="64">
        <f>I15</f>
        <v>15</v>
      </c>
      <c r="D96" s="64">
        <v>2</v>
      </c>
      <c r="E96" s="71">
        <f>A96*C96*D96</f>
        <v>0</v>
      </c>
      <c r="F96" s="71">
        <f>I35</f>
        <v>0</v>
      </c>
      <c r="G96" s="72">
        <f>I16</f>
        <v>0</v>
      </c>
      <c r="H96" s="71">
        <f>F96*G96</f>
        <v>0</v>
      </c>
      <c r="I96" s="103">
        <f>IF((E96-H96)&gt;0,E96-H96,0)</f>
        <v>0</v>
      </c>
    </row>
    <row r="97" spans="1:19" ht="4.5" customHeight="1" x14ac:dyDescent="0.25">
      <c r="A97" s="73"/>
      <c r="B97" s="17"/>
      <c r="C97" s="17"/>
      <c r="D97" s="17"/>
      <c r="E97" s="18"/>
      <c r="F97" s="18"/>
      <c r="G97" s="19"/>
      <c r="H97" s="18"/>
      <c r="I97" s="105"/>
    </row>
    <row r="98" spans="1:19" ht="15" customHeight="1" x14ac:dyDescent="0.25">
      <c r="A98" s="187" t="s">
        <v>145</v>
      </c>
      <c r="B98" s="187"/>
      <c r="C98" s="187"/>
      <c r="D98" s="187"/>
      <c r="E98" s="187"/>
      <c r="F98" s="187"/>
      <c r="G98" s="187"/>
      <c r="H98" s="187"/>
      <c r="I98" s="187"/>
    </row>
    <row r="99" spans="1:19" ht="24" customHeight="1" x14ac:dyDescent="0.25">
      <c r="A99" s="166" t="s">
        <v>46</v>
      </c>
      <c r="B99" s="166"/>
      <c r="C99" s="64" t="s">
        <v>54</v>
      </c>
      <c r="D99" s="64" t="s">
        <v>48</v>
      </c>
      <c r="E99" s="64" t="s">
        <v>49</v>
      </c>
      <c r="F99" s="64" t="s">
        <v>50</v>
      </c>
      <c r="G99" s="64" t="s">
        <v>51</v>
      </c>
      <c r="H99" s="65" t="s">
        <v>52</v>
      </c>
      <c r="I99" s="66" t="s">
        <v>53</v>
      </c>
    </row>
    <row r="100" spans="1:19" ht="15" customHeight="1" x14ac:dyDescent="0.25">
      <c r="A100" s="188">
        <f>I20</f>
        <v>0</v>
      </c>
      <c r="B100" s="188"/>
      <c r="C100" s="75">
        <f>I21</f>
        <v>0</v>
      </c>
      <c r="D100" s="64">
        <v>1</v>
      </c>
      <c r="E100" s="71">
        <f>A100*C100*D100</f>
        <v>0</v>
      </c>
      <c r="F100" s="71">
        <f>E100</f>
        <v>0</v>
      </c>
      <c r="G100" s="76">
        <f>I22</f>
        <v>0</v>
      </c>
      <c r="H100" s="71">
        <f>F100*G100</f>
        <v>0</v>
      </c>
      <c r="I100" s="66">
        <f>E100-H100</f>
        <v>0</v>
      </c>
    </row>
    <row r="101" spans="1:19" ht="5.0999999999999996" customHeight="1" x14ac:dyDescent="0.25">
      <c r="A101" s="17"/>
      <c r="B101" s="17"/>
      <c r="C101" s="17"/>
      <c r="D101" s="17"/>
      <c r="E101" s="18"/>
      <c r="F101" s="18"/>
      <c r="G101" s="19"/>
      <c r="H101" s="18"/>
      <c r="I101" s="20"/>
    </row>
    <row r="102" spans="1:19" ht="15" customHeight="1" x14ac:dyDescent="0.25">
      <c r="A102" s="187" t="s">
        <v>122</v>
      </c>
      <c r="B102" s="187"/>
      <c r="C102" s="187"/>
      <c r="D102" s="187"/>
      <c r="E102" s="187"/>
      <c r="F102" s="187"/>
      <c r="G102" s="187"/>
      <c r="H102" s="187"/>
      <c r="I102" s="187"/>
    </row>
    <row r="103" spans="1:19" ht="23.25" customHeight="1" x14ac:dyDescent="0.25">
      <c r="A103" s="166" t="s">
        <v>46</v>
      </c>
      <c r="B103" s="166"/>
      <c r="C103" s="64" t="s">
        <v>54</v>
      </c>
      <c r="D103" s="64" t="s">
        <v>48</v>
      </c>
      <c r="E103" s="64" t="s">
        <v>49</v>
      </c>
      <c r="F103" s="64" t="s">
        <v>50</v>
      </c>
      <c r="G103" s="64" t="s">
        <v>51</v>
      </c>
      <c r="H103" s="65" t="str">
        <f>H95</f>
        <v>Valor desconto</v>
      </c>
      <c r="I103" s="66" t="s">
        <v>53</v>
      </c>
    </row>
    <row r="104" spans="1:19" ht="15" customHeight="1" x14ac:dyDescent="0.25">
      <c r="A104" s="188">
        <f>I17</f>
        <v>0</v>
      </c>
      <c r="B104" s="188"/>
      <c r="C104" s="75">
        <f>I18</f>
        <v>15</v>
      </c>
      <c r="D104" s="64">
        <v>1</v>
      </c>
      <c r="E104" s="71">
        <f>A104*C104*D104</f>
        <v>0</v>
      </c>
      <c r="F104" s="71">
        <f>E104</f>
        <v>0</v>
      </c>
      <c r="G104" s="76">
        <f>I19</f>
        <v>0</v>
      </c>
      <c r="H104" s="71">
        <f>F104*G104</f>
        <v>0</v>
      </c>
      <c r="I104" s="66">
        <f>E104-H104</f>
        <v>0</v>
      </c>
    </row>
    <row r="105" spans="1:19" ht="5.0999999999999996" customHeight="1" x14ac:dyDescent="0.25"/>
    <row r="106" spans="1:19" ht="12" customHeight="1" x14ac:dyDescent="0.25">
      <c r="A106" s="193" t="s">
        <v>55</v>
      </c>
      <c r="B106" s="193"/>
      <c r="C106" s="193"/>
      <c r="D106" s="193"/>
      <c r="E106" s="193"/>
      <c r="F106" s="193"/>
      <c r="G106" s="193"/>
      <c r="H106" s="21" t="e">
        <f>H48+H84+H92</f>
        <v>#DIV/0!</v>
      </c>
      <c r="I106" s="22">
        <f>I48+I84+I92</f>
        <v>0</v>
      </c>
      <c r="J106" s="6"/>
      <c r="L106" s="6"/>
    </row>
    <row r="107" spans="1:19" s="27" customFormat="1" ht="5.0999999999999996" customHeight="1" x14ac:dyDescent="0.25">
      <c r="A107" s="23"/>
      <c r="B107" s="23"/>
      <c r="C107" s="23"/>
      <c r="D107" s="23"/>
      <c r="E107" s="23"/>
      <c r="F107" s="23"/>
      <c r="G107" s="23"/>
      <c r="H107" s="24"/>
      <c r="I107" s="25"/>
      <c r="J107" s="26"/>
      <c r="L107" s="26"/>
    </row>
    <row r="108" spans="1:19" x14ac:dyDescent="0.25">
      <c r="A108" s="167" t="s">
        <v>56</v>
      </c>
      <c r="B108" s="167"/>
      <c r="C108" s="167"/>
      <c r="D108" s="167"/>
      <c r="E108" s="167"/>
      <c r="F108" s="167"/>
      <c r="G108" s="167"/>
      <c r="H108" s="167"/>
      <c r="I108" s="167"/>
    </row>
    <row r="109" spans="1:19" ht="48" x14ac:dyDescent="0.25">
      <c r="A109" s="63" t="s">
        <v>8</v>
      </c>
      <c r="B109" s="177" t="s">
        <v>57</v>
      </c>
      <c r="C109" s="178"/>
      <c r="D109" s="178"/>
      <c r="E109" s="178"/>
      <c r="F109" s="178"/>
      <c r="G109" s="179"/>
      <c r="H109" s="63" t="s">
        <v>10</v>
      </c>
      <c r="I109" s="63" t="s">
        <v>11</v>
      </c>
    </row>
    <row r="110" spans="1:19" ht="15" customHeight="1" x14ac:dyDescent="0.25">
      <c r="A110" s="64">
        <v>1</v>
      </c>
      <c r="B110" s="137" t="s">
        <v>205</v>
      </c>
      <c r="C110" s="138"/>
      <c r="D110" s="138"/>
      <c r="E110" s="138"/>
      <c r="F110" s="138"/>
      <c r="G110" s="139"/>
      <c r="H110" s="65" t="e">
        <f>I110/$I$121</f>
        <v>#DIV/0!</v>
      </c>
      <c r="I110" s="66">
        <v>0</v>
      </c>
      <c r="K110"/>
      <c r="L110"/>
      <c r="M110"/>
      <c r="N110"/>
      <c r="O110"/>
      <c r="P110"/>
      <c r="Q110"/>
      <c r="R110"/>
      <c r="S110"/>
    </row>
    <row r="111" spans="1:19" ht="15" customHeight="1" x14ac:dyDescent="0.25">
      <c r="A111" s="64">
        <v>2</v>
      </c>
      <c r="B111" s="249" t="s">
        <v>218</v>
      </c>
      <c r="C111" s="250"/>
      <c r="D111" s="250"/>
      <c r="E111" s="250"/>
      <c r="F111" s="250"/>
      <c r="G111" s="251"/>
      <c r="H111" s="65" t="e">
        <f t="shared" ref="H111:H115" si="5">I111/$I$121</f>
        <v>#DIV/0!</v>
      </c>
      <c r="I111" s="66">
        <f>IF(F119=10%,G119,0)</f>
        <v>0</v>
      </c>
      <c r="K111"/>
      <c r="L111"/>
      <c r="M111"/>
      <c r="N111"/>
      <c r="O111"/>
      <c r="P111"/>
      <c r="Q111"/>
      <c r="R111"/>
      <c r="S111"/>
    </row>
    <row r="112" spans="1:19" ht="15" customHeight="1" x14ac:dyDescent="0.25">
      <c r="A112" s="64">
        <v>3</v>
      </c>
      <c r="B112" s="137" t="s">
        <v>58</v>
      </c>
      <c r="C112" s="138"/>
      <c r="D112" s="138"/>
      <c r="E112" s="138"/>
      <c r="F112" s="138"/>
      <c r="G112" s="139"/>
      <c r="H112" s="65" t="e">
        <f t="shared" si="5"/>
        <v>#DIV/0!</v>
      </c>
      <c r="I112" s="66">
        <v>0</v>
      </c>
      <c r="K112"/>
      <c r="L112"/>
      <c r="M112"/>
      <c r="N112"/>
      <c r="O112"/>
      <c r="P112"/>
      <c r="Q112"/>
      <c r="R112"/>
      <c r="S112"/>
    </row>
    <row r="113" spans="1:19" ht="15" customHeight="1" x14ac:dyDescent="0.25">
      <c r="A113" s="64">
        <v>4</v>
      </c>
      <c r="B113" s="127" t="s">
        <v>59</v>
      </c>
      <c r="C113" s="128"/>
      <c r="D113" s="128"/>
      <c r="E113" s="128"/>
      <c r="F113" s="128"/>
      <c r="G113" s="129"/>
      <c r="H113" s="65" t="e">
        <f t="shared" si="5"/>
        <v>#DIV/0!</v>
      </c>
      <c r="I113" s="66">
        <v>0</v>
      </c>
      <c r="K113"/>
      <c r="L113"/>
      <c r="M113"/>
      <c r="N113"/>
      <c r="O113"/>
      <c r="P113"/>
      <c r="Q113"/>
      <c r="R113"/>
      <c r="S113"/>
    </row>
    <row r="114" spans="1:19" ht="15" customHeight="1" x14ac:dyDescent="0.25">
      <c r="A114" s="64">
        <v>5</v>
      </c>
      <c r="B114" s="137" t="s">
        <v>207</v>
      </c>
      <c r="C114" s="138"/>
      <c r="D114" s="138"/>
      <c r="E114" s="138"/>
      <c r="F114" s="138"/>
      <c r="G114" s="139"/>
      <c r="H114" s="65" t="e">
        <f t="shared" si="5"/>
        <v>#DIV/0!</v>
      </c>
      <c r="I114" s="66">
        <v>0</v>
      </c>
      <c r="K114"/>
      <c r="L114"/>
      <c r="M114"/>
      <c r="N114"/>
      <c r="O114"/>
      <c r="P114"/>
      <c r="Q114"/>
      <c r="R114"/>
      <c r="S114"/>
    </row>
    <row r="115" spans="1:19" ht="15" customHeight="1" x14ac:dyDescent="0.25">
      <c r="A115" s="64">
        <v>6</v>
      </c>
      <c r="B115" s="137" t="s">
        <v>60</v>
      </c>
      <c r="C115" s="138"/>
      <c r="D115" s="138"/>
      <c r="E115" s="138"/>
      <c r="F115" s="138"/>
      <c r="G115" s="139"/>
      <c r="H115" s="65" t="e">
        <f t="shared" si="5"/>
        <v>#DIV/0!</v>
      </c>
      <c r="I115" s="66">
        <v>0</v>
      </c>
      <c r="K115"/>
      <c r="L115"/>
      <c r="M115"/>
      <c r="N115"/>
      <c r="O115"/>
      <c r="P115"/>
      <c r="Q115"/>
      <c r="R115"/>
      <c r="S115"/>
    </row>
    <row r="116" spans="1:19" ht="15" customHeight="1" x14ac:dyDescent="0.25">
      <c r="A116" s="174" t="s">
        <v>61</v>
      </c>
      <c r="B116" s="175"/>
      <c r="C116" s="175"/>
      <c r="D116" s="175"/>
      <c r="E116" s="175"/>
      <c r="F116" s="175"/>
      <c r="G116" s="176"/>
      <c r="H116" s="7" t="e">
        <f>H110+H111+H112+H113+H114+H115</f>
        <v>#DIV/0!</v>
      </c>
      <c r="I116" s="28">
        <f>SUM(I110:I115)</f>
        <v>0</v>
      </c>
      <c r="J116" s="6"/>
      <c r="K116"/>
      <c r="L116"/>
      <c r="M116"/>
      <c r="N116"/>
      <c r="O116"/>
      <c r="P116"/>
      <c r="Q116"/>
      <c r="R116"/>
      <c r="S116"/>
    </row>
    <row r="117" spans="1:19" ht="30" customHeight="1" x14ac:dyDescent="0.25">
      <c r="A117" s="77"/>
      <c r="B117" s="183" t="s">
        <v>152</v>
      </c>
      <c r="C117" s="183"/>
      <c r="D117" s="183"/>
      <c r="E117" s="183"/>
      <c r="F117" s="183"/>
      <c r="G117" s="183"/>
      <c r="H117" s="183"/>
      <c r="I117" s="183"/>
      <c r="K117"/>
      <c r="L117"/>
      <c r="M117"/>
      <c r="N117"/>
      <c r="O117"/>
      <c r="P117"/>
      <c r="Q117"/>
      <c r="R117"/>
      <c r="S117"/>
    </row>
    <row r="118" spans="1:19" ht="5.25" customHeight="1" x14ac:dyDescent="0.2">
      <c r="A118" s="77"/>
      <c r="B118" s="77"/>
      <c r="C118" s="77"/>
      <c r="D118" s="77"/>
      <c r="E118" s="77"/>
      <c r="F118" s="77"/>
      <c r="G118" s="77"/>
      <c r="H118" s="77"/>
      <c r="I118" s="77"/>
    </row>
    <row r="119" spans="1:19" ht="48.75" customHeight="1" x14ac:dyDescent="0.25">
      <c r="A119" s="194" t="s">
        <v>131</v>
      </c>
      <c r="B119" s="195"/>
      <c r="C119" s="195"/>
      <c r="D119" s="195"/>
      <c r="E119" s="196"/>
      <c r="F119" s="78">
        <f>I27</f>
        <v>0.2</v>
      </c>
      <c r="G119" s="79">
        <f>I121*F119</f>
        <v>0</v>
      </c>
      <c r="H119" s="80" t="s">
        <v>62</v>
      </c>
      <c r="I119" s="81">
        <f>I89</f>
        <v>0</v>
      </c>
      <c r="K119"/>
      <c r="L119"/>
      <c r="M119"/>
      <c r="N119"/>
      <c r="O119"/>
      <c r="P119"/>
      <c r="Q119"/>
      <c r="R119"/>
      <c r="S119"/>
    </row>
    <row r="120" spans="1:19" s="30" customFormat="1" ht="36" x14ac:dyDescent="0.25">
      <c r="A120" s="197" t="s">
        <v>63</v>
      </c>
      <c r="B120" s="197"/>
      <c r="C120" s="82" t="s">
        <v>64</v>
      </c>
      <c r="D120" s="82" t="s">
        <v>65</v>
      </c>
      <c r="E120" s="82" t="s">
        <v>66</v>
      </c>
      <c r="F120" s="82" t="s">
        <v>67</v>
      </c>
      <c r="G120" s="82" t="s">
        <v>68</v>
      </c>
      <c r="H120" s="80" t="s">
        <v>69</v>
      </c>
      <c r="I120" s="83" t="s">
        <v>70</v>
      </c>
      <c r="J120" s="29"/>
      <c r="K120"/>
      <c r="L120"/>
      <c r="M120"/>
      <c r="N120"/>
      <c r="O120"/>
      <c r="P120"/>
      <c r="Q120"/>
      <c r="R120"/>
      <c r="S120"/>
    </row>
    <row r="121" spans="1:19" ht="16.5" customHeight="1" x14ac:dyDescent="0.25">
      <c r="A121" s="198">
        <f>I48</f>
        <v>0</v>
      </c>
      <c r="B121" s="198"/>
      <c r="C121" s="84">
        <f>I59</f>
        <v>0</v>
      </c>
      <c r="D121" s="84">
        <f>I71</f>
        <v>0</v>
      </c>
      <c r="E121" s="84">
        <f>I78</f>
        <v>0</v>
      </c>
      <c r="F121" s="84">
        <f>I82</f>
        <v>0</v>
      </c>
      <c r="G121" s="84">
        <f>I92</f>
        <v>0</v>
      </c>
      <c r="H121" s="84">
        <f>A121+C121+D121+E121+F121+G121</f>
        <v>0</v>
      </c>
      <c r="I121" s="84">
        <f>H121-I119</f>
        <v>0</v>
      </c>
      <c r="J121" s="6"/>
      <c r="K121"/>
      <c r="L121"/>
      <c r="M121"/>
      <c r="N121"/>
      <c r="O121"/>
      <c r="P121"/>
      <c r="Q121"/>
      <c r="R121"/>
      <c r="S121"/>
    </row>
    <row r="122" spans="1:19" ht="5.0999999999999996" customHeight="1" x14ac:dyDescent="0.25">
      <c r="A122" s="69"/>
      <c r="B122" s="184"/>
      <c r="C122" s="184"/>
      <c r="D122" s="184"/>
      <c r="E122" s="184"/>
      <c r="F122" s="184"/>
      <c r="G122" s="184"/>
      <c r="H122" s="184"/>
      <c r="I122" s="184"/>
    </row>
    <row r="123" spans="1:19" ht="48" x14ac:dyDescent="0.25">
      <c r="A123" s="63" t="s">
        <v>14</v>
      </c>
      <c r="B123" s="177" t="s">
        <v>71</v>
      </c>
      <c r="C123" s="178"/>
      <c r="D123" s="178"/>
      <c r="E123" s="178"/>
      <c r="F123" s="178"/>
      <c r="G123" s="179"/>
      <c r="H123" s="63" t="s">
        <v>10</v>
      </c>
      <c r="I123" s="63" t="s">
        <v>11</v>
      </c>
    </row>
    <row r="124" spans="1:19" ht="15" customHeight="1" x14ac:dyDescent="0.25">
      <c r="A124" s="64">
        <v>1</v>
      </c>
      <c r="B124" s="137" t="s">
        <v>72</v>
      </c>
      <c r="C124" s="138"/>
      <c r="D124" s="138"/>
      <c r="E124" s="138"/>
      <c r="F124" s="138"/>
      <c r="G124" s="139"/>
      <c r="H124" s="65" t="e">
        <f>I124/$I$134</f>
        <v>#DIV/0!</v>
      </c>
      <c r="I124" s="66">
        <v>0</v>
      </c>
    </row>
    <row r="125" spans="1:19" ht="15" customHeight="1" x14ac:dyDescent="0.25">
      <c r="A125" s="64">
        <v>2</v>
      </c>
      <c r="B125" s="137" t="s">
        <v>73</v>
      </c>
      <c r="C125" s="138"/>
      <c r="D125" s="138"/>
      <c r="E125" s="138"/>
      <c r="F125" s="138"/>
      <c r="G125" s="139"/>
      <c r="H125" s="65" t="e">
        <f>I125/$I$134</f>
        <v>#DIV/0!</v>
      </c>
      <c r="I125" s="66">
        <v>0</v>
      </c>
    </row>
    <row r="126" spans="1:19" ht="15" customHeight="1" x14ac:dyDescent="0.25">
      <c r="A126" s="174" t="s">
        <v>74</v>
      </c>
      <c r="B126" s="175"/>
      <c r="C126" s="175"/>
      <c r="D126" s="175"/>
      <c r="E126" s="175"/>
      <c r="F126" s="175"/>
      <c r="G126" s="176"/>
      <c r="H126" s="7" t="e">
        <f>H124+H125</f>
        <v>#DIV/0!</v>
      </c>
      <c r="I126" s="50">
        <f>SUM(I124:I125)</f>
        <v>0</v>
      </c>
    </row>
    <row r="127" spans="1:19" ht="5.0999999999999996" customHeight="1" x14ac:dyDescent="0.25"/>
    <row r="128" spans="1:19" ht="48" x14ac:dyDescent="0.25">
      <c r="A128" s="63" t="s">
        <v>19</v>
      </c>
      <c r="B128" s="177" t="s">
        <v>75</v>
      </c>
      <c r="C128" s="178"/>
      <c r="D128" s="178"/>
      <c r="E128" s="178"/>
      <c r="F128" s="178"/>
      <c r="G128" s="179"/>
      <c r="H128" s="63" t="s">
        <v>10</v>
      </c>
      <c r="I128" s="63" t="s">
        <v>11</v>
      </c>
    </row>
    <row r="129" spans="1:15" ht="15" customHeight="1" x14ac:dyDescent="0.25">
      <c r="A129" s="64">
        <v>1</v>
      </c>
      <c r="B129" s="137" t="s">
        <v>75</v>
      </c>
      <c r="C129" s="138"/>
      <c r="D129" s="138"/>
      <c r="E129" s="138"/>
      <c r="F129" s="138"/>
      <c r="G129" s="139"/>
      <c r="H129" s="65" t="e">
        <f>I129/I134</f>
        <v>#DIV/0!</v>
      </c>
      <c r="I129" s="66">
        <v>0</v>
      </c>
    </row>
    <row r="130" spans="1:15" ht="15" customHeight="1" x14ac:dyDescent="0.25">
      <c r="A130" s="174" t="s">
        <v>76</v>
      </c>
      <c r="B130" s="175"/>
      <c r="C130" s="175"/>
      <c r="D130" s="175"/>
      <c r="E130" s="175"/>
      <c r="F130" s="175"/>
      <c r="G130" s="176"/>
      <c r="H130" s="7" t="e">
        <f>H129</f>
        <v>#DIV/0!</v>
      </c>
      <c r="I130" s="50">
        <f>I129</f>
        <v>0</v>
      </c>
      <c r="J130" s="6"/>
      <c r="K130" s="6"/>
      <c r="L130" s="1"/>
    </row>
    <row r="131" spans="1:15" ht="5.0999999999999996" customHeight="1" x14ac:dyDescent="0.25">
      <c r="A131" s="14"/>
      <c r="B131" s="14"/>
      <c r="C131" s="14"/>
      <c r="D131" s="14"/>
      <c r="E131" s="14"/>
      <c r="F131" s="14"/>
      <c r="G131" s="14"/>
      <c r="H131" s="15"/>
      <c r="I131" s="16"/>
    </row>
    <row r="132" spans="1:15" ht="39" customHeight="1" x14ac:dyDescent="0.25">
      <c r="A132" s="199" t="s">
        <v>77</v>
      </c>
      <c r="B132" s="199"/>
      <c r="C132" s="199"/>
      <c r="D132" s="199"/>
      <c r="E132" s="199"/>
      <c r="F132" s="78">
        <v>0.18</v>
      </c>
      <c r="G132" s="79">
        <f>I134*F132</f>
        <v>0</v>
      </c>
      <c r="H132" s="80" t="s">
        <v>62</v>
      </c>
      <c r="I132" s="81">
        <f>I89</f>
        <v>0</v>
      </c>
      <c r="L132" s="1"/>
    </row>
    <row r="133" spans="1:15" s="30" customFormat="1" ht="36" x14ac:dyDescent="0.25">
      <c r="A133" s="197" t="s">
        <v>63</v>
      </c>
      <c r="B133" s="197"/>
      <c r="C133" s="82" t="s">
        <v>64</v>
      </c>
      <c r="D133" s="82" t="s">
        <v>65</v>
      </c>
      <c r="E133" s="82" t="s">
        <v>66</v>
      </c>
      <c r="F133" s="82" t="s">
        <v>67</v>
      </c>
      <c r="G133" s="82" t="s">
        <v>68</v>
      </c>
      <c r="H133" s="80" t="s">
        <v>69</v>
      </c>
      <c r="I133" s="83" t="s">
        <v>70</v>
      </c>
      <c r="J133" s="29"/>
      <c r="L133" s="29"/>
    </row>
    <row r="134" spans="1:15" ht="16.5" customHeight="1" x14ac:dyDescent="0.25">
      <c r="A134" s="198">
        <f>I48</f>
        <v>0</v>
      </c>
      <c r="B134" s="198"/>
      <c r="C134" s="84">
        <f>I59</f>
        <v>0</v>
      </c>
      <c r="D134" s="84">
        <f>I71</f>
        <v>0</v>
      </c>
      <c r="E134" s="84">
        <f>I78</f>
        <v>0</v>
      </c>
      <c r="F134" s="84">
        <f>I82</f>
        <v>0</v>
      </c>
      <c r="G134" s="84">
        <f>I92</f>
        <v>0</v>
      </c>
      <c r="H134" s="84">
        <f>A134+C134+D134+E134+F134+G134</f>
        <v>0</v>
      </c>
      <c r="I134" s="84">
        <f>H134-I132</f>
        <v>0</v>
      </c>
      <c r="J134" s="6"/>
      <c r="L134" s="1"/>
    </row>
    <row r="135" spans="1:15" ht="5.0999999999999996" customHeight="1" x14ac:dyDescent="0.25"/>
    <row r="136" spans="1:15" x14ac:dyDescent="0.25">
      <c r="A136" s="193" t="s">
        <v>78</v>
      </c>
      <c r="B136" s="193"/>
      <c r="C136" s="193"/>
      <c r="D136" s="193"/>
      <c r="E136" s="193"/>
      <c r="F136" s="193"/>
      <c r="G136" s="193"/>
      <c r="H136" s="21" t="e">
        <f>H116+H126+H130</f>
        <v>#DIV/0!</v>
      </c>
      <c r="I136" s="22">
        <f>I116+I126+I130</f>
        <v>0</v>
      </c>
    </row>
    <row r="137" spans="1:15" ht="5.0999999999999996" customHeight="1" x14ac:dyDescent="0.25"/>
    <row r="138" spans="1:15" x14ac:dyDescent="0.25">
      <c r="A138" s="167" t="s">
        <v>79</v>
      </c>
      <c r="B138" s="167"/>
      <c r="C138" s="167"/>
      <c r="D138" s="167"/>
      <c r="E138" s="167"/>
      <c r="F138" s="167"/>
      <c r="G138" s="167"/>
      <c r="H138" s="167"/>
      <c r="I138" s="167"/>
    </row>
    <row r="139" spans="1:15" ht="48" x14ac:dyDescent="0.25">
      <c r="A139" s="63" t="s">
        <v>8</v>
      </c>
      <c r="B139" s="177" t="s">
        <v>208</v>
      </c>
      <c r="C139" s="178"/>
      <c r="D139" s="178"/>
      <c r="E139" s="178"/>
      <c r="F139" s="178"/>
      <c r="G139" s="179"/>
      <c r="H139" s="63" t="s">
        <v>10</v>
      </c>
      <c r="I139" s="63" t="s">
        <v>11</v>
      </c>
      <c r="K139"/>
      <c r="L139"/>
      <c r="M139"/>
      <c r="N139"/>
      <c r="O139"/>
    </row>
    <row r="140" spans="1:15" ht="15" customHeight="1" x14ac:dyDescent="0.25">
      <c r="A140" s="64">
        <v>1</v>
      </c>
      <c r="B140" s="137" t="s">
        <v>80</v>
      </c>
      <c r="C140" s="138"/>
      <c r="D140" s="138"/>
      <c r="E140" s="138"/>
      <c r="F140" s="138"/>
      <c r="G140" s="139"/>
      <c r="H140" s="65" t="e">
        <f>I140/$I$106</f>
        <v>#DIV/0!</v>
      </c>
      <c r="I140" s="66">
        <f>($D$150/$E$152)*H150</f>
        <v>0</v>
      </c>
    </row>
    <row r="141" spans="1:15" ht="15" customHeight="1" x14ac:dyDescent="0.25">
      <c r="A141" s="64">
        <v>2</v>
      </c>
      <c r="B141" s="137" t="s">
        <v>81</v>
      </c>
      <c r="C141" s="138"/>
      <c r="D141" s="138"/>
      <c r="E141" s="138"/>
      <c r="F141" s="138"/>
      <c r="G141" s="139"/>
      <c r="H141" s="65" t="e">
        <f t="shared" ref="H141:H144" si="6">I141/$I$106</f>
        <v>#DIV/0!</v>
      </c>
      <c r="I141" s="66">
        <f>($D$150/$E$152)*H151</f>
        <v>0</v>
      </c>
    </row>
    <row r="142" spans="1:15" ht="15" customHeight="1" x14ac:dyDescent="0.25">
      <c r="A142" s="64">
        <v>3</v>
      </c>
      <c r="B142" s="137" t="s">
        <v>146</v>
      </c>
      <c r="C142" s="138"/>
      <c r="D142" s="138"/>
      <c r="E142" s="138"/>
      <c r="F142" s="138"/>
      <c r="G142" s="139"/>
      <c r="H142" s="65" t="e">
        <f t="shared" si="6"/>
        <v>#DIV/0!</v>
      </c>
      <c r="I142" s="66">
        <f>($D$150/$E$152)*H152</f>
        <v>0</v>
      </c>
    </row>
    <row r="143" spans="1:15" ht="15" customHeight="1" x14ac:dyDescent="0.25">
      <c r="A143" s="64">
        <v>4</v>
      </c>
      <c r="B143" s="137" t="s">
        <v>209</v>
      </c>
      <c r="C143" s="138"/>
      <c r="D143" s="138"/>
      <c r="E143" s="138"/>
      <c r="F143" s="138"/>
      <c r="G143" s="139"/>
      <c r="H143" s="65" t="e">
        <f t="shared" si="6"/>
        <v>#DIV/0!</v>
      </c>
      <c r="I143" s="66">
        <f>($D$150/$E$152)*H153</f>
        <v>0</v>
      </c>
    </row>
    <row r="144" spans="1:15" ht="15" customHeight="1" x14ac:dyDescent="0.25">
      <c r="A144" s="64">
        <v>5</v>
      </c>
      <c r="B144" s="137" t="s">
        <v>60</v>
      </c>
      <c r="C144" s="138"/>
      <c r="D144" s="138"/>
      <c r="E144" s="138"/>
      <c r="F144" s="138"/>
      <c r="G144" s="139"/>
      <c r="H144" s="65" t="e">
        <f t="shared" si="6"/>
        <v>#DIV/0!</v>
      </c>
      <c r="I144" s="66">
        <v>0</v>
      </c>
    </row>
    <row r="145" spans="1:19" ht="15" customHeight="1" x14ac:dyDescent="0.25">
      <c r="A145" s="174" t="s">
        <v>82</v>
      </c>
      <c r="B145" s="175"/>
      <c r="C145" s="175"/>
      <c r="D145" s="175"/>
      <c r="E145" s="175"/>
      <c r="F145" s="175"/>
      <c r="G145" s="176"/>
      <c r="H145" s="7" t="e">
        <f>H140+H141+H142+H143+H144</f>
        <v>#DIV/0!</v>
      </c>
      <c r="I145" s="50">
        <f>SUM(I140:I144)</f>
        <v>0</v>
      </c>
    </row>
    <row r="146" spans="1:19" ht="11.25" customHeight="1" x14ac:dyDescent="0.25">
      <c r="A146" s="69" t="s">
        <v>84</v>
      </c>
      <c r="B146" s="183" t="s">
        <v>83</v>
      </c>
      <c r="C146" s="183"/>
      <c r="D146" s="183"/>
      <c r="E146" s="183"/>
      <c r="F146" s="183"/>
      <c r="G146" s="183"/>
      <c r="H146" s="183"/>
      <c r="I146" s="183"/>
      <c r="K146"/>
      <c r="L146"/>
      <c r="M146"/>
      <c r="N146"/>
      <c r="O146"/>
      <c r="P146"/>
      <c r="Q146"/>
      <c r="R146"/>
      <c r="S146"/>
    </row>
    <row r="147" spans="1:19" ht="20.25" customHeight="1" x14ac:dyDescent="0.25">
      <c r="A147" s="69" t="s">
        <v>153</v>
      </c>
      <c r="B147" s="207" t="s">
        <v>85</v>
      </c>
      <c r="C147" s="207"/>
      <c r="D147" s="207"/>
      <c r="E147" s="207"/>
      <c r="F147" s="207"/>
      <c r="G147" s="207"/>
      <c r="H147" s="207"/>
      <c r="I147" s="207"/>
      <c r="K147"/>
      <c r="L147"/>
      <c r="M147"/>
      <c r="N147"/>
      <c r="O147"/>
      <c r="P147"/>
      <c r="Q147"/>
      <c r="R147"/>
      <c r="S147"/>
    </row>
    <row r="148" spans="1:19" ht="13.5" customHeight="1" x14ac:dyDescent="0.25">
      <c r="A148" s="208" t="s">
        <v>86</v>
      </c>
      <c r="B148" s="208"/>
      <c r="C148" s="208"/>
      <c r="D148" s="208"/>
      <c r="E148" s="208"/>
      <c r="F148" s="208"/>
      <c r="G148" s="208"/>
      <c r="H148" s="208"/>
      <c r="I148" s="208"/>
    </row>
    <row r="149" spans="1:19" ht="13.5" customHeight="1" x14ac:dyDescent="0.25">
      <c r="A149" s="209" t="s">
        <v>87</v>
      </c>
      <c r="B149" s="209"/>
      <c r="C149" s="85" t="s">
        <v>88</v>
      </c>
      <c r="D149" s="210" t="s">
        <v>125</v>
      </c>
      <c r="E149" s="174"/>
      <c r="F149" s="85" t="s">
        <v>89</v>
      </c>
      <c r="G149" s="86" t="s">
        <v>90</v>
      </c>
      <c r="H149" s="211" t="s">
        <v>162</v>
      </c>
      <c r="I149" s="211"/>
    </row>
    <row r="150" spans="1:19" ht="13.5" customHeight="1" x14ac:dyDescent="0.25">
      <c r="A150" s="200">
        <f>I106</f>
        <v>0</v>
      </c>
      <c r="B150" s="201"/>
      <c r="C150" s="66">
        <f>I136</f>
        <v>0</v>
      </c>
      <c r="D150" s="202">
        <f>A150+C150</f>
        <v>0</v>
      </c>
      <c r="E150" s="203"/>
      <c r="F150" s="64" t="s">
        <v>80</v>
      </c>
      <c r="G150" s="87">
        <v>1.6500000000000001E-2</v>
      </c>
      <c r="H150" s="204">
        <v>6.4999999999999997E-3</v>
      </c>
      <c r="I150" s="204"/>
      <c r="J150" s="6"/>
    </row>
    <row r="151" spans="1:19" ht="13.5" customHeight="1" x14ac:dyDescent="0.25">
      <c r="A151" s="252" t="s">
        <v>91</v>
      </c>
      <c r="B151" s="252"/>
      <c r="C151" s="88">
        <v>1</v>
      </c>
      <c r="D151" s="89">
        <f>G154/1</f>
        <v>9.2499999999999999E-2</v>
      </c>
      <c r="E151" s="37">
        <f>C151-D151</f>
        <v>0.90749999999999997</v>
      </c>
      <c r="F151" s="64" t="s">
        <v>81</v>
      </c>
      <c r="G151" s="87">
        <v>7.5999999999999998E-2</v>
      </c>
      <c r="H151" s="204">
        <v>0.03</v>
      </c>
      <c r="I151" s="204"/>
    </row>
    <row r="152" spans="1:19" ht="13.5" customHeight="1" x14ac:dyDescent="0.25">
      <c r="A152" s="206" t="s">
        <v>92</v>
      </c>
      <c r="B152" s="206"/>
      <c r="C152" s="64">
        <v>1</v>
      </c>
      <c r="D152" s="90">
        <f>H154</f>
        <v>3.6499999999999998E-2</v>
      </c>
      <c r="E152" s="38">
        <f>C152-D152</f>
        <v>0.96350000000000002</v>
      </c>
      <c r="F152" s="64" t="s">
        <v>146</v>
      </c>
      <c r="G152" s="87">
        <f>I11</f>
        <v>0</v>
      </c>
      <c r="H152" s="204">
        <f>I11</f>
        <v>0</v>
      </c>
      <c r="I152" s="204"/>
    </row>
    <row r="153" spans="1:19" ht="13.5" customHeight="1" x14ac:dyDescent="0.25">
      <c r="A153" s="206" t="s">
        <v>210</v>
      </c>
      <c r="B153" s="206"/>
      <c r="C153" s="64">
        <v>1</v>
      </c>
      <c r="D153" s="91">
        <v>0.09</v>
      </c>
      <c r="E153" s="31">
        <f>C153-D153</f>
        <v>0.91</v>
      </c>
      <c r="F153" s="64" t="s">
        <v>93</v>
      </c>
      <c r="G153" s="87">
        <v>0</v>
      </c>
      <c r="H153" s="204">
        <v>0</v>
      </c>
      <c r="I153" s="204"/>
    </row>
    <row r="154" spans="1:19" ht="18" customHeight="1" thickBot="1" x14ac:dyDescent="0.3">
      <c r="A154" s="92" t="s">
        <v>94</v>
      </c>
      <c r="B154" s="213" t="s">
        <v>95</v>
      </c>
      <c r="C154" s="213"/>
      <c r="D154" s="213"/>
      <c r="E154" s="213"/>
      <c r="F154" s="85" t="s">
        <v>96</v>
      </c>
      <c r="G154" s="93">
        <f>SUM(G150:G153)</f>
        <v>9.2499999999999999E-2</v>
      </c>
      <c r="H154" s="214">
        <f>SUM(H150:I153)</f>
        <v>3.6499999999999998E-2</v>
      </c>
      <c r="I154" s="214"/>
    </row>
    <row r="155" spans="1:19" ht="97.5" customHeight="1" thickBot="1" x14ac:dyDescent="0.3">
      <c r="A155" s="253" t="s">
        <v>161</v>
      </c>
      <c r="B155" s="254"/>
      <c r="C155" s="254"/>
      <c r="D155" s="254"/>
      <c r="E155" s="254"/>
      <c r="F155" s="254"/>
      <c r="G155" s="254"/>
      <c r="H155" s="254"/>
      <c r="I155" s="255"/>
    </row>
    <row r="156" spans="1:19" ht="5.0999999999999996" customHeight="1" x14ac:dyDescent="0.25">
      <c r="A156" s="94"/>
      <c r="B156" s="217"/>
      <c r="C156" s="217"/>
      <c r="D156" s="217"/>
      <c r="E156" s="217"/>
      <c r="F156" s="217"/>
      <c r="G156" s="217"/>
      <c r="H156" s="217"/>
      <c r="I156" s="217"/>
    </row>
    <row r="157" spans="1:19" x14ac:dyDescent="0.25">
      <c r="A157" s="193" t="s">
        <v>97</v>
      </c>
      <c r="B157" s="193"/>
      <c r="C157" s="193"/>
      <c r="D157" s="193"/>
      <c r="E157" s="193"/>
      <c r="F157" s="193"/>
      <c r="G157" s="193"/>
      <c r="H157" s="21" t="e">
        <f>H145</f>
        <v>#DIV/0!</v>
      </c>
      <c r="I157" s="22">
        <f>I145</f>
        <v>0</v>
      </c>
    </row>
    <row r="158" spans="1:19" ht="5.0999999999999996" customHeight="1" x14ac:dyDescent="0.25"/>
    <row r="159" spans="1:19" x14ac:dyDescent="0.25">
      <c r="A159" s="212" t="s">
        <v>98</v>
      </c>
      <c r="B159" s="212"/>
      <c r="C159" s="212"/>
      <c r="D159" s="212"/>
      <c r="E159" s="212"/>
      <c r="F159" s="212"/>
      <c r="G159" s="212"/>
      <c r="H159" s="212"/>
      <c r="I159" s="212"/>
    </row>
    <row r="160" spans="1:19" x14ac:dyDescent="0.25">
      <c r="A160" s="167" t="s">
        <v>7</v>
      </c>
      <c r="B160" s="167"/>
      <c r="C160" s="167"/>
      <c r="D160" s="167"/>
      <c r="E160" s="167"/>
      <c r="F160" s="167"/>
      <c r="G160" s="167"/>
      <c r="H160" s="167"/>
      <c r="I160" s="167"/>
    </row>
    <row r="161" spans="1:11" ht="15" customHeight="1" x14ac:dyDescent="0.25">
      <c r="A161" s="64">
        <v>1</v>
      </c>
      <c r="B161" s="137" t="s">
        <v>99</v>
      </c>
      <c r="C161" s="138"/>
      <c r="D161" s="138"/>
      <c r="E161" s="138"/>
      <c r="F161" s="138"/>
      <c r="G161" s="139"/>
      <c r="H161" s="65" t="e">
        <f>I161/$G$178</f>
        <v>#DIV/0!</v>
      </c>
      <c r="I161" s="50">
        <f>I48</f>
        <v>0</v>
      </c>
    </row>
    <row r="162" spans="1:11" ht="15" customHeight="1" x14ac:dyDescent="0.25">
      <c r="A162" s="64">
        <v>2</v>
      </c>
      <c r="B162" s="137" t="s">
        <v>100</v>
      </c>
      <c r="C162" s="138"/>
      <c r="D162" s="138"/>
      <c r="E162" s="138"/>
      <c r="F162" s="138"/>
      <c r="G162" s="139"/>
      <c r="H162" s="65" t="e">
        <f t="shared" ref="H162:H163" si="7">I162/$G$178</f>
        <v>#DIV/0!</v>
      </c>
      <c r="I162" s="50">
        <f>I59+I71+I78+I82</f>
        <v>0</v>
      </c>
    </row>
    <row r="163" spans="1:11" ht="15" customHeight="1" x14ac:dyDescent="0.25">
      <c r="A163" s="64">
        <v>3</v>
      </c>
      <c r="B163" s="180" t="s">
        <v>101</v>
      </c>
      <c r="C163" s="180"/>
      <c r="D163" s="180"/>
      <c r="E163" s="180"/>
      <c r="F163" s="180"/>
      <c r="G163" s="180"/>
      <c r="H163" s="65" t="e">
        <f t="shared" si="7"/>
        <v>#DIV/0!</v>
      </c>
      <c r="I163" s="50">
        <f>I92</f>
        <v>0</v>
      </c>
    </row>
    <row r="164" spans="1:11" s="9" customFormat="1" ht="15" customHeight="1" x14ac:dyDescent="0.25">
      <c r="A164" s="221" t="s">
        <v>102</v>
      </c>
      <c r="B164" s="222"/>
      <c r="C164" s="222"/>
      <c r="D164" s="222"/>
      <c r="E164" s="222"/>
      <c r="F164" s="222"/>
      <c r="G164" s="223"/>
      <c r="H164" s="21" t="e">
        <f>H161+H162+H163</f>
        <v>#DIV/0!</v>
      </c>
      <c r="I164" s="22">
        <f>SUM(I161:I163)</f>
        <v>0</v>
      </c>
      <c r="J164" s="32"/>
    </row>
    <row r="165" spans="1:11" ht="5.0999999999999996" customHeight="1" x14ac:dyDescent="0.25"/>
    <row r="166" spans="1:11" x14ac:dyDescent="0.25">
      <c r="A166" s="167" t="s">
        <v>56</v>
      </c>
      <c r="B166" s="167"/>
      <c r="C166" s="167"/>
      <c r="D166" s="167"/>
      <c r="E166" s="167"/>
      <c r="F166" s="167"/>
      <c r="G166" s="167"/>
      <c r="H166" s="167"/>
      <c r="I166" s="167"/>
    </row>
    <row r="167" spans="1:11" ht="15" customHeight="1" x14ac:dyDescent="0.25">
      <c r="A167" s="64">
        <v>1</v>
      </c>
      <c r="B167" s="137" t="s">
        <v>103</v>
      </c>
      <c r="C167" s="138"/>
      <c r="D167" s="138"/>
      <c r="E167" s="138"/>
      <c r="F167" s="138"/>
      <c r="G167" s="139"/>
      <c r="H167" s="65" t="e">
        <f>I167/$G$178</f>
        <v>#DIV/0!</v>
      </c>
      <c r="I167" s="66">
        <f>I116</f>
        <v>0</v>
      </c>
    </row>
    <row r="168" spans="1:11" ht="15" customHeight="1" x14ac:dyDescent="0.25">
      <c r="A168" s="64">
        <v>2</v>
      </c>
      <c r="B168" s="137" t="s">
        <v>104</v>
      </c>
      <c r="C168" s="138"/>
      <c r="D168" s="138"/>
      <c r="E168" s="138"/>
      <c r="F168" s="138"/>
      <c r="G168" s="139"/>
      <c r="H168" s="65" t="e">
        <f t="shared" ref="H168:H169" si="8">I168/$G$178</f>
        <v>#DIV/0!</v>
      </c>
      <c r="I168" s="66">
        <f>I126</f>
        <v>0</v>
      </c>
    </row>
    <row r="169" spans="1:11" ht="15" customHeight="1" x14ac:dyDescent="0.25">
      <c r="A169" s="64">
        <v>3</v>
      </c>
      <c r="B169" s="137" t="s">
        <v>105</v>
      </c>
      <c r="C169" s="138"/>
      <c r="D169" s="138"/>
      <c r="E169" s="138"/>
      <c r="F169" s="138"/>
      <c r="G169" s="139"/>
      <c r="H169" s="65" t="e">
        <f t="shared" si="8"/>
        <v>#DIV/0!</v>
      </c>
      <c r="I169" s="66">
        <f>I130</f>
        <v>0</v>
      </c>
    </row>
    <row r="170" spans="1:11" ht="15" customHeight="1" x14ac:dyDescent="0.25">
      <c r="A170" s="221" t="s">
        <v>106</v>
      </c>
      <c r="B170" s="222"/>
      <c r="C170" s="222"/>
      <c r="D170" s="222"/>
      <c r="E170" s="222"/>
      <c r="F170" s="222"/>
      <c r="G170" s="223"/>
      <c r="H170" s="21" t="e">
        <f>H167+H168+H169</f>
        <v>#DIV/0!</v>
      </c>
      <c r="I170" s="22">
        <f>I167+I168+I169</f>
        <v>0</v>
      </c>
    </row>
    <row r="171" spans="1:11" ht="5.0999999999999996" customHeight="1" x14ac:dyDescent="0.25"/>
    <row r="172" spans="1:11" x14ac:dyDescent="0.25">
      <c r="A172" s="167" t="s">
        <v>79</v>
      </c>
      <c r="B172" s="167"/>
      <c r="C172" s="167"/>
      <c r="D172" s="167"/>
      <c r="E172" s="167"/>
      <c r="F172" s="167"/>
      <c r="G172" s="167"/>
      <c r="H172" s="167"/>
      <c r="I172" s="167"/>
    </row>
    <row r="173" spans="1:11" ht="15" customHeight="1" x14ac:dyDescent="0.25">
      <c r="A173" s="64">
        <v>1</v>
      </c>
      <c r="B173" s="137" t="s">
        <v>107</v>
      </c>
      <c r="C173" s="138"/>
      <c r="D173" s="138"/>
      <c r="E173" s="138"/>
      <c r="F173" s="138"/>
      <c r="G173" s="139"/>
      <c r="H173" s="65" t="e">
        <f>I173/$G$178</f>
        <v>#DIV/0!</v>
      </c>
      <c r="I173" s="66">
        <f>I145</f>
        <v>0</v>
      </c>
    </row>
    <row r="174" spans="1:11" ht="15" customHeight="1" x14ac:dyDescent="0.25">
      <c r="A174" s="221" t="s">
        <v>108</v>
      </c>
      <c r="B174" s="222"/>
      <c r="C174" s="222"/>
      <c r="D174" s="222"/>
      <c r="E174" s="222"/>
      <c r="F174" s="222"/>
      <c r="G174" s="223"/>
      <c r="H174" s="21" t="e">
        <f>H173</f>
        <v>#DIV/0!</v>
      </c>
      <c r="I174" s="22">
        <f>I145</f>
        <v>0</v>
      </c>
      <c r="K174" s="33"/>
    </row>
    <row r="175" spans="1:11" ht="5.0999999999999996" customHeight="1" x14ac:dyDescent="0.25"/>
    <row r="176" spans="1:11" x14ac:dyDescent="0.25">
      <c r="A176" s="224" t="s">
        <v>98</v>
      </c>
      <c r="B176" s="224"/>
      <c r="C176" s="224"/>
      <c r="D176" s="224"/>
      <c r="E176" s="224"/>
      <c r="F176" s="224"/>
      <c r="G176" s="224"/>
      <c r="H176" s="224"/>
      <c r="I176" s="224"/>
    </row>
    <row r="177" spans="1:10" ht="36" x14ac:dyDescent="0.25">
      <c r="A177" s="225" t="s">
        <v>109</v>
      </c>
      <c r="B177" s="225"/>
      <c r="C177" s="225"/>
      <c r="D177" s="225"/>
      <c r="E177" s="225"/>
      <c r="F177" s="225"/>
      <c r="G177" s="95" t="s">
        <v>110</v>
      </c>
      <c r="H177" s="95" t="s">
        <v>111</v>
      </c>
      <c r="I177" s="95" t="s">
        <v>112</v>
      </c>
    </row>
    <row r="178" spans="1:10" ht="11.25" customHeight="1" x14ac:dyDescent="0.25">
      <c r="A178" s="226" t="str">
        <f>D5</f>
        <v>VIGILANTE ARMADO</v>
      </c>
      <c r="B178" s="227"/>
      <c r="C178" s="227"/>
      <c r="D178" s="227"/>
      <c r="E178" s="227"/>
      <c r="F178" s="228"/>
      <c r="G178" s="96">
        <f>I164+I170+I174</f>
        <v>0</v>
      </c>
      <c r="H178" s="95">
        <f>IF(D6="12x36",2,1)</f>
        <v>2</v>
      </c>
      <c r="I178" s="96">
        <f>G178*H178</f>
        <v>0</v>
      </c>
    </row>
    <row r="179" spans="1:10" x14ac:dyDescent="0.25">
      <c r="A179" s="226"/>
      <c r="B179" s="227"/>
      <c r="C179" s="227"/>
      <c r="D179" s="227"/>
      <c r="E179" s="227"/>
      <c r="F179" s="228"/>
      <c r="G179" s="95"/>
      <c r="H179" s="95"/>
      <c r="I179" s="96"/>
    </row>
    <row r="180" spans="1:10" s="9" customFormat="1" x14ac:dyDescent="0.25">
      <c r="A180" s="218" t="s">
        <v>113</v>
      </c>
      <c r="B180" s="219"/>
      <c r="C180" s="219"/>
      <c r="D180" s="219"/>
      <c r="E180" s="219"/>
      <c r="F180" s="219"/>
      <c r="G180" s="219"/>
      <c r="H180" s="220"/>
      <c r="I180" s="34">
        <f>I178</f>
        <v>0</v>
      </c>
      <c r="J180" s="32"/>
    </row>
  </sheetData>
  <mergeCells count="181">
    <mergeCell ref="A179:F179"/>
    <mergeCell ref="A180:H180"/>
    <mergeCell ref="A172:I172"/>
    <mergeCell ref="B173:G173"/>
    <mergeCell ref="A174:G174"/>
    <mergeCell ref="A176:I176"/>
    <mergeCell ref="A177:F177"/>
    <mergeCell ref="A178:F178"/>
    <mergeCell ref="A164:G164"/>
    <mergeCell ref="A166:I166"/>
    <mergeCell ref="B167:G167"/>
    <mergeCell ref="B168:G168"/>
    <mergeCell ref="B169:G169"/>
    <mergeCell ref="A170:G170"/>
    <mergeCell ref="A157:G157"/>
    <mergeCell ref="A159:I159"/>
    <mergeCell ref="A160:I160"/>
    <mergeCell ref="B161:G161"/>
    <mergeCell ref="B162:G162"/>
    <mergeCell ref="B163:G163"/>
    <mergeCell ref="A153:B153"/>
    <mergeCell ref="H153:I153"/>
    <mergeCell ref="B154:E154"/>
    <mergeCell ref="H154:I154"/>
    <mergeCell ref="A155:I155"/>
    <mergeCell ref="B156:I156"/>
    <mergeCell ref="A150:B150"/>
    <mergeCell ref="D150:E150"/>
    <mergeCell ref="H150:I150"/>
    <mergeCell ref="A151:B151"/>
    <mergeCell ref="H151:I151"/>
    <mergeCell ref="A152:B152"/>
    <mergeCell ref="H152:I152"/>
    <mergeCell ref="A145:G145"/>
    <mergeCell ref="B146:I146"/>
    <mergeCell ref="B147:I147"/>
    <mergeCell ref="A148:I148"/>
    <mergeCell ref="A149:B149"/>
    <mergeCell ref="D149:E149"/>
    <mergeCell ref="H149:I149"/>
    <mergeCell ref="B139:G139"/>
    <mergeCell ref="B140:G140"/>
    <mergeCell ref="B141:G141"/>
    <mergeCell ref="B142:G142"/>
    <mergeCell ref="B143:G143"/>
    <mergeCell ref="B144:G144"/>
    <mergeCell ref="A130:G130"/>
    <mergeCell ref="A132:E132"/>
    <mergeCell ref="A133:B133"/>
    <mergeCell ref="A134:B134"/>
    <mergeCell ref="A136:G136"/>
    <mergeCell ref="A138:I138"/>
    <mergeCell ref="B123:G123"/>
    <mergeCell ref="B124:G124"/>
    <mergeCell ref="B125:G125"/>
    <mergeCell ref="A126:G126"/>
    <mergeCell ref="B128:G128"/>
    <mergeCell ref="B129:G129"/>
    <mergeCell ref="A116:G116"/>
    <mergeCell ref="B117:I117"/>
    <mergeCell ref="A119:E119"/>
    <mergeCell ref="A120:B120"/>
    <mergeCell ref="A121:B121"/>
    <mergeCell ref="B122:I122"/>
    <mergeCell ref="B110:G110"/>
    <mergeCell ref="B111:G111"/>
    <mergeCell ref="B112:G112"/>
    <mergeCell ref="B113:G113"/>
    <mergeCell ref="B114:G114"/>
    <mergeCell ref="B115:G115"/>
    <mergeCell ref="A102:I102"/>
    <mergeCell ref="A103:B103"/>
    <mergeCell ref="A104:B104"/>
    <mergeCell ref="A106:G106"/>
    <mergeCell ref="A108:I108"/>
    <mergeCell ref="B109:G109"/>
    <mergeCell ref="A94:I94"/>
    <mergeCell ref="A95:B95"/>
    <mergeCell ref="A96:B96"/>
    <mergeCell ref="A98:I98"/>
    <mergeCell ref="A99:B99"/>
    <mergeCell ref="A100:B100"/>
    <mergeCell ref="B88:G88"/>
    <mergeCell ref="B89:G89"/>
    <mergeCell ref="B90:G90"/>
    <mergeCell ref="B91:G91"/>
    <mergeCell ref="A92:G92"/>
    <mergeCell ref="B93:G93"/>
    <mergeCell ref="B80:G80"/>
    <mergeCell ref="B81:G81"/>
    <mergeCell ref="A82:G82"/>
    <mergeCell ref="A84:G84"/>
    <mergeCell ref="B86:G86"/>
    <mergeCell ref="B87:G87"/>
    <mergeCell ref="B73:I73"/>
    <mergeCell ref="B74:G74"/>
    <mergeCell ref="B75:G75"/>
    <mergeCell ref="B76:G76"/>
    <mergeCell ref="B77:G77"/>
    <mergeCell ref="A78:G78"/>
    <mergeCell ref="B67:G67"/>
    <mergeCell ref="B68:G68"/>
    <mergeCell ref="B69:G69"/>
    <mergeCell ref="B70:G70"/>
    <mergeCell ref="A71:G71"/>
    <mergeCell ref="B72:I72"/>
    <mergeCell ref="A61:I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A59:G59"/>
    <mergeCell ref="A60:I60"/>
    <mergeCell ref="A48:G48"/>
    <mergeCell ref="B50:G50"/>
    <mergeCell ref="B51:G51"/>
    <mergeCell ref="B52:G52"/>
    <mergeCell ref="B53:G53"/>
    <mergeCell ref="B54:G54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G28:G29"/>
    <mergeCell ref="A30:F31"/>
    <mergeCell ref="G30:G31"/>
    <mergeCell ref="A33:I33"/>
    <mergeCell ref="B34:G34"/>
    <mergeCell ref="B35:G35"/>
    <mergeCell ref="A23:F23"/>
    <mergeCell ref="A24:F24"/>
    <mergeCell ref="A25:F25"/>
    <mergeCell ref="A26:F26"/>
    <mergeCell ref="A27:F27"/>
    <mergeCell ref="A28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E3:G3"/>
    <mergeCell ref="H3:I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73" max="8" man="1"/>
    <brk id="13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2"/>
  <sheetViews>
    <sheetView zoomScaleSheetLayoutView="130" workbookViewId="0">
      <selection activeCell="J6" sqref="J6"/>
    </sheetView>
  </sheetViews>
  <sheetFormatPr defaultColWidth="9.140625" defaultRowHeight="12" x14ac:dyDescent="0.25"/>
  <cols>
    <col min="1" max="1" width="3.42578125" style="51" customWidth="1"/>
    <col min="2" max="2" width="14.28515625" style="51" customWidth="1"/>
    <col min="3" max="3" width="14.4257812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4.28515625" style="51" customWidth="1"/>
    <col min="8" max="8" width="12.28515625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32"/>
      <c r="I3" s="232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2.75" customHeight="1" x14ac:dyDescent="0.25">
      <c r="A5" s="137" t="s">
        <v>140</v>
      </c>
      <c r="B5" s="138"/>
      <c r="C5" s="139"/>
      <c r="D5" s="140" t="s">
        <v>187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2.7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2.7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2.7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2.75" customHeight="1" x14ac:dyDescent="0.25">
      <c r="A9" s="152" t="s">
        <v>119</v>
      </c>
      <c r="B9" s="152"/>
      <c r="C9" s="152"/>
      <c r="D9" s="152" t="s">
        <v>224</v>
      </c>
      <c r="E9" s="152"/>
      <c r="F9" s="152"/>
      <c r="G9" s="153" t="s">
        <v>142</v>
      </c>
      <c r="H9" s="153"/>
      <c r="I9" s="52">
        <v>0.3</v>
      </c>
    </row>
    <row r="10" spans="1:14" ht="36.75" customHeight="1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ht="15" customHeight="1" x14ac:dyDescent="0.25">
      <c r="A11" s="156" t="s">
        <v>146</v>
      </c>
      <c r="B11" s="157"/>
      <c r="C11" s="157"/>
      <c r="D11" s="157"/>
      <c r="E11" s="157"/>
      <c r="F11" s="157"/>
      <c r="G11" s="53"/>
      <c r="H11" s="53" t="s">
        <v>1</v>
      </c>
      <c r="I11" s="55"/>
    </row>
    <row r="12" spans="1:14" ht="24.75" customHeight="1" x14ac:dyDescent="0.25">
      <c r="A12" s="156" t="s">
        <v>155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ht="15.75" customHeight="1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9" ht="11.25" customHeight="1" x14ac:dyDescent="0.25">
      <c r="A17" s="166" t="s">
        <v>143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9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9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9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9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/>
    </row>
    <row r="22" spans="1:9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9" ht="36" customHeight="1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/>
    </row>
    <row r="24" spans="1:9" x14ac:dyDescent="0.25">
      <c r="A24" s="156" t="s">
        <v>222</v>
      </c>
      <c r="B24" s="157"/>
      <c r="C24" s="157"/>
      <c r="D24" s="157"/>
      <c r="E24" s="157"/>
      <c r="F24" s="158"/>
      <c r="G24" s="57"/>
      <c r="H24" s="57" t="s">
        <v>121</v>
      </c>
      <c r="I24" s="106" t="s">
        <v>126</v>
      </c>
    </row>
    <row r="25" spans="1:9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9" x14ac:dyDescent="0.25">
      <c r="A26" s="156" t="s">
        <v>128</v>
      </c>
      <c r="B26" s="157"/>
      <c r="C26" s="157"/>
      <c r="D26" s="157"/>
      <c r="E26" s="157"/>
      <c r="F26" s="158"/>
      <c r="G26" s="57"/>
      <c r="H26" s="107" t="s">
        <v>129</v>
      </c>
      <c r="I26" s="62">
        <v>15</v>
      </c>
    </row>
    <row r="27" spans="1:9" ht="35.25" customHeight="1" x14ac:dyDescent="0.25">
      <c r="A27" s="166" t="s">
        <v>228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9" ht="5.0999999999999996" customHeight="1" x14ac:dyDescent="0.25"/>
    <row r="29" spans="1:9" ht="17.25" customHeight="1" x14ac:dyDescent="0.25">
      <c r="A29" s="167" t="s">
        <v>7</v>
      </c>
      <c r="B29" s="167"/>
      <c r="C29" s="167"/>
      <c r="D29" s="167"/>
      <c r="E29" s="167"/>
      <c r="F29" s="167"/>
      <c r="G29" s="167"/>
      <c r="H29" s="167"/>
      <c r="I29" s="167"/>
    </row>
    <row r="30" spans="1:9" ht="48" x14ac:dyDescent="0.25">
      <c r="A30" s="63" t="s">
        <v>8</v>
      </c>
      <c r="B30" s="177" t="s">
        <v>9</v>
      </c>
      <c r="C30" s="178"/>
      <c r="D30" s="178"/>
      <c r="E30" s="178"/>
      <c r="F30" s="178"/>
      <c r="G30" s="179"/>
      <c r="H30" s="63" t="s">
        <v>10</v>
      </c>
      <c r="I30" s="63" t="s">
        <v>11</v>
      </c>
    </row>
    <row r="31" spans="1:9" ht="15" customHeight="1" x14ac:dyDescent="0.25">
      <c r="A31" s="64">
        <v>1</v>
      </c>
      <c r="B31" s="137" t="s">
        <v>12</v>
      </c>
      <c r="C31" s="138"/>
      <c r="D31" s="138"/>
      <c r="E31" s="138"/>
      <c r="F31" s="138"/>
      <c r="G31" s="139"/>
      <c r="H31" s="65" t="e">
        <f t="shared" ref="H31:H40" si="0">I31/$I$41</f>
        <v>#DIV/0!</v>
      </c>
      <c r="I31" s="66">
        <f>IF(D6="12x36",I10,I10/H10*I5)</f>
        <v>0</v>
      </c>
    </row>
    <row r="32" spans="1:9" ht="15" customHeight="1" x14ac:dyDescent="0.25">
      <c r="A32" s="64">
        <f>A31+1</f>
        <v>2</v>
      </c>
      <c r="B32" s="137" t="s">
        <v>164</v>
      </c>
      <c r="C32" s="138"/>
      <c r="D32" s="138"/>
      <c r="E32" s="138"/>
      <c r="F32" s="138"/>
      <c r="G32" s="139"/>
      <c r="H32" s="65" t="e">
        <f t="shared" si="0"/>
        <v>#DIV/0!</v>
      </c>
      <c r="I32" s="66">
        <f>IF(I9=30%,(I31+I38+I39)*I9,0)</f>
        <v>0</v>
      </c>
    </row>
    <row r="33" spans="1:10" ht="15" customHeight="1" x14ac:dyDescent="0.25">
      <c r="A33" s="64">
        <f t="shared" ref="A33:A40" si="1">A32+1</f>
        <v>3</v>
      </c>
      <c r="B33" s="180" t="s">
        <v>191</v>
      </c>
      <c r="C33" s="180"/>
      <c r="D33" s="180"/>
      <c r="E33" s="180"/>
      <c r="F33" s="180"/>
      <c r="G33" s="180"/>
      <c r="H33" s="65" t="e">
        <f t="shared" si="0"/>
        <v>#DIV/0!</v>
      </c>
      <c r="I33" s="66">
        <f>IF(I7=10%,I25*I7,0)</f>
        <v>0</v>
      </c>
    </row>
    <row r="34" spans="1:10" ht="15" customHeight="1" x14ac:dyDescent="0.25">
      <c r="A34" s="64">
        <f t="shared" si="1"/>
        <v>4</v>
      </c>
      <c r="B34" s="180" t="s">
        <v>192</v>
      </c>
      <c r="C34" s="180"/>
      <c r="D34" s="180"/>
      <c r="E34" s="180"/>
      <c r="F34" s="180"/>
      <c r="G34" s="180"/>
      <c r="H34" s="65" t="e">
        <f t="shared" si="0"/>
        <v>#DIV/0!</v>
      </c>
      <c r="I34" s="66">
        <f>IF(I7=20%,I25*I7,0)</f>
        <v>0</v>
      </c>
    </row>
    <row r="35" spans="1:10" ht="15" customHeight="1" x14ac:dyDescent="0.25">
      <c r="A35" s="64">
        <f t="shared" si="1"/>
        <v>5</v>
      </c>
      <c r="B35" s="180" t="s">
        <v>193</v>
      </c>
      <c r="C35" s="180"/>
      <c r="D35" s="180"/>
      <c r="E35" s="180"/>
      <c r="F35" s="180"/>
      <c r="G35" s="180"/>
      <c r="H35" s="65" t="e">
        <f t="shared" si="0"/>
        <v>#DIV/0!</v>
      </c>
      <c r="I35" s="66">
        <f>IF(I7=40%,I25*I7,0)</f>
        <v>0</v>
      </c>
    </row>
    <row r="36" spans="1:10" ht="15" customHeight="1" x14ac:dyDescent="0.25">
      <c r="A36" s="64">
        <f t="shared" si="1"/>
        <v>6</v>
      </c>
      <c r="B36" s="137" t="s">
        <v>194</v>
      </c>
      <c r="C36" s="138"/>
      <c r="D36" s="138"/>
      <c r="E36" s="138"/>
      <c r="F36" s="138"/>
      <c r="G36" s="139"/>
      <c r="H36" s="65" t="e">
        <f t="shared" si="0"/>
        <v>#DIV/0!</v>
      </c>
      <c r="I36" s="66">
        <f>IF(I24="Não aplicável",0,I31*I24)</f>
        <v>0</v>
      </c>
    </row>
    <row r="37" spans="1:10" ht="15" customHeight="1" x14ac:dyDescent="0.25">
      <c r="A37" s="64">
        <f t="shared" si="1"/>
        <v>7</v>
      </c>
      <c r="B37" s="137" t="s">
        <v>6</v>
      </c>
      <c r="C37" s="138"/>
      <c r="D37" s="138"/>
      <c r="E37" s="138"/>
      <c r="F37" s="138"/>
      <c r="G37" s="139"/>
      <c r="H37" s="65" t="e">
        <f t="shared" si="0"/>
        <v>#DIV/0!</v>
      </c>
      <c r="I37" s="66">
        <v>0</v>
      </c>
    </row>
    <row r="38" spans="1:10" ht="15" customHeight="1" x14ac:dyDescent="0.25">
      <c r="A38" s="64">
        <f t="shared" si="1"/>
        <v>8</v>
      </c>
      <c r="B38" s="137" t="s">
        <v>156</v>
      </c>
      <c r="C38" s="138"/>
      <c r="D38" s="138"/>
      <c r="E38" s="138"/>
      <c r="F38" s="138"/>
      <c r="G38" s="139"/>
      <c r="H38" s="65" t="e">
        <f t="shared" si="0"/>
        <v>#DIV/0!</v>
      </c>
      <c r="I38" s="66">
        <f>I12*I13</f>
        <v>0</v>
      </c>
    </row>
    <row r="39" spans="1:10" ht="15" customHeight="1" x14ac:dyDescent="0.25">
      <c r="A39" s="64">
        <f t="shared" si="1"/>
        <v>9</v>
      </c>
      <c r="B39" s="137" t="s">
        <v>157</v>
      </c>
      <c r="C39" s="138"/>
      <c r="D39" s="138"/>
      <c r="E39" s="138"/>
      <c r="F39" s="138"/>
      <c r="G39" s="139"/>
      <c r="H39" s="65" t="e">
        <f t="shared" si="0"/>
        <v>#DIV/0!</v>
      </c>
      <c r="I39" s="66">
        <f>I38*20%</f>
        <v>0</v>
      </c>
    </row>
    <row r="40" spans="1:10" ht="21" customHeight="1" x14ac:dyDescent="0.25">
      <c r="A40" s="64">
        <f t="shared" si="1"/>
        <v>10</v>
      </c>
      <c r="B40" s="25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0" s="257"/>
      <c r="D40" s="257"/>
      <c r="E40" s="257"/>
      <c r="F40" s="257"/>
      <c r="G40" s="258"/>
      <c r="H40" s="65" t="e">
        <f t="shared" si="0"/>
        <v>#DIV/0!</v>
      </c>
      <c r="I40" s="108">
        <v>0</v>
      </c>
    </row>
    <row r="41" spans="1:10" s="9" customFormat="1" ht="15" customHeight="1" x14ac:dyDescent="0.25">
      <c r="A41" s="174" t="s">
        <v>13</v>
      </c>
      <c r="B41" s="175"/>
      <c r="C41" s="175"/>
      <c r="D41" s="175"/>
      <c r="E41" s="175"/>
      <c r="F41" s="175"/>
      <c r="G41" s="176"/>
      <c r="H41" s="7" t="e">
        <f>SUM(H31:H40)</f>
        <v>#DIV/0!</v>
      </c>
      <c r="I41" s="50">
        <f>SUM(I31:I40)</f>
        <v>0</v>
      </c>
      <c r="J41" s="8"/>
    </row>
    <row r="42" spans="1:10" ht="5.0999999999999996" customHeight="1" x14ac:dyDescent="0.25"/>
    <row r="43" spans="1:10" ht="33.75" customHeight="1" x14ac:dyDescent="0.25">
      <c r="A43" s="63" t="s">
        <v>14</v>
      </c>
      <c r="B43" s="177" t="s">
        <v>15</v>
      </c>
      <c r="C43" s="178"/>
      <c r="D43" s="178"/>
      <c r="E43" s="178"/>
      <c r="F43" s="178"/>
      <c r="G43" s="179"/>
      <c r="H43" s="63" t="s">
        <v>10</v>
      </c>
      <c r="I43" s="63" t="s">
        <v>11</v>
      </c>
    </row>
    <row r="44" spans="1:10" ht="15" customHeight="1" x14ac:dyDescent="0.25">
      <c r="A44" s="64">
        <v>1</v>
      </c>
      <c r="B44" s="137" t="s">
        <v>195</v>
      </c>
      <c r="C44" s="138"/>
      <c r="D44" s="138"/>
      <c r="E44" s="138"/>
      <c r="F44" s="138"/>
      <c r="G44" s="139"/>
      <c r="H44" s="65">
        <v>0.2</v>
      </c>
      <c r="I44" s="66">
        <f>$I$41*H44</f>
        <v>0</v>
      </c>
    </row>
    <row r="45" spans="1:10" ht="15" customHeight="1" x14ac:dyDescent="0.25">
      <c r="A45" s="64">
        <v>2</v>
      </c>
      <c r="B45" s="137" t="s">
        <v>196</v>
      </c>
      <c r="C45" s="138"/>
      <c r="D45" s="138"/>
      <c r="E45" s="138"/>
      <c r="F45" s="138"/>
      <c r="G45" s="139"/>
      <c r="H45" s="65">
        <v>1.4999999999999999E-2</v>
      </c>
      <c r="I45" s="66">
        <f t="shared" ref="I45:I51" si="2">$I$41*H45</f>
        <v>0</v>
      </c>
    </row>
    <row r="46" spans="1:10" ht="15" customHeight="1" x14ac:dyDescent="0.25">
      <c r="A46" s="64">
        <v>3</v>
      </c>
      <c r="B46" s="137" t="s">
        <v>197</v>
      </c>
      <c r="C46" s="138"/>
      <c r="D46" s="138"/>
      <c r="E46" s="138"/>
      <c r="F46" s="138"/>
      <c r="G46" s="139"/>
      <c r="H46" s="65">
        <v>0.01</v>
      </c>
      <c r="I46" s="66">
        <f t="shared" si="2"/>
        <v>0</v>
      </c>
    </row>
    <row r="47" spans="1:10" ht="15" customHeight="1" x14ac:dyDescent="0.25">
      <c r="A47" s="64">
        <v>4</v>
      </c>
      <c r="B47" s="137" t="s">
        <v>198</v>
      </c>
      <c r="C47" s="138"/>
      <c r="D47" s="138"/>
      <c r="E47" s="138"/>
      <c r="F47" s="138"/>
      <c r="G47" s="139"/>
      <c r="H47" s="65">
        <v>2E-3</v>
      </c>
      <c r="I47" s="66">
        <f>$I$41*H47</f>
        <v>0</v>
      </c>
    </row>
    <row r="48" spans="1:10" ht="15" customHeight="1" x14ac:dyDescent="0.25">
      <c r="A48" s="64">
        <v>5</v>
      </c>
      <c r="B48" s="137" t="s">
        <v>199</v>
      </c>
      <c r="C48" s="138"/>
      <c r="D48" s="138"/>
      <c r="E48" s="138"/>
      <c r="F48" s="138"/>
      <c r="G48" s="139"/>
      <c r="H48" s="65">
        <v>2.5000000000000001E-2</v>
      </c>
      <c r="I48" s="66">
        <f t="shared" si="2"/>
        <v>0</v>
      </c>
    </row>
    <row r="49" spans="1:16" ht="15" customHeight="1" x14ac:dyDescent="0.25">
      <c r="A49" s="64">
        <v>6</v>
      </c>
      <c r="B49" s="137" t="s">
        <v>200</v>
      </c>
      <c r="C49" s="138"/>
      <c r="D49" s="138"/>
      <c r="E49" s="138"/>
      <c r="F49" s="138"/>
      <c r="G49" s="139"/>
      <c r="H49" s="65">
        <v>0.08</v>
      </c>
      <c r="I49" s="66">
        <f>$I$41*H49</f>
        <v>0</v>
      </c>
    </row>
    <row r="50" spans="1:16" ht="15" customHeight="1" x14ac:dyDescent="0.25">
      <c r="A50" s="64">
        <v>7</v>
      </c>
      <c r="B50" s="137" t="s">
        <v>201</v>
      </c>
      <c r="C50" s="138"/>
      <c r="D50" s="138"/>
      <c r="E50" s="138"/>
      <c r="F50" s="138"/>
      <c r="G50" s="139"/>
      <c r="H50" s="65">
        <v>0.03</v>
      </c>
      <c r="I50" s="66">
        <f t="shared" si="2"/>
        <v>0</v>
      </c>
    </row>
    <row r="51" spans="1:16" ht="15" customHeight="1" x14ac:dyDescent="0.25">
      <c r="A51" s="64">
        <v>8</v>
      </c>
      <c r="B51" s="137" t="s">
        <v>202</v>
      </c>
      <c r="C51" s="138"/>
      <c r="D51" s="138"/>
      <c r="E51" s="138"/>
      <c r="F51" s="138"/>
      <c r="G51" s="139"/>
      <c r="H51" s="65">
        <v>6.0000000000000001E-3</v>
      </c>
      <c r="I51" s="66">
        <f t="shared" si="2"/>
        <v>0</v>
      </c>
    </row>
    <row r="52" spans="1:16" s="9" customFormat="1" ht="15" customHeight="1" x14ac:dyDescent="0.25">
      <c r="A52" s="174" t="s">
        <v>16</v>
      </c>
      <c r="B52" s="175"/>
      <c r="C52" s="175"/>
      <c r="D52" s="175"/>
      <c r="E52" s="175"/>
      <c r="F52" s="175"/>
      <c r="G52" s="176"/>
      <c r="H52" s="7">
        <f>SUM(H44:H51)</f>
        <v>0.3680000000000001</v>
      </c>
      <c r="I52" s="50">
        <f>SUM(I44:I51)</f>
        <v>0</v>
      </c>
      <c r="J52" s="8"/>
    </row>
    <row r="53" spans="1:16" ht="15" customHeight="1" x14ac:dyDescent="0.25">
      <c r="A53" s="181" t="s">
        <v>17</v>
      </c>
      <c r="B53" s="181"/>
      <c r="C53" s="181"/>
      <c r="D53" s="181"/>
      <c r="E53" s="181"/>
      <c r="F53" s="181"/>
      <c r="G53" s="181"/>
      <c r="H53" s="181"/>
      <c r="I53" s="181"/>
    </row>
    <row r="54" spans="1:16" ht="45" customHeight="1" x14ac:dyDescent="0.25">
      <c r="A54" s="182" t="s">
        <v>18</v>
      </c>
      <c r="B54" s="182"/>
      <c r="C54" s="182"/>
      <c r="D54" s="182"/>
      <c r="E54" s="182"/>
      <c r="F54" s="182"/>
      <c r="G54" s="182"/>
      <c r="H54" s="182"/>
      <c r="I54" s="182"/>
      <c r="J54"/>
      <c r="K54"/>
      <c r="L54"/>
      <c r="M54"/>
      <c r="N54"/>
      <c r="O54"/>
      <c r="P54"/>
    </row>
    <row r="55" spans="1:16" ht="33.75" customHeight="1" x14ac:dyDescent="0.25">
      <c r="A55" s="63" t="s">
        <v>19</v>
      </c>
      <c r="B55" s="177" t="s">
        <v>20</v>
      </c>
      <c r="C55" s="178"/>
      <c r="D55" s="178"/>
      <c r="E55" s="178"/>
      <c r="F55" s="178"/>
      <c r="G55" s="179"/>
      <c r="H55" s="63" t="s">
        <v>10</v>
      </c>
      <c r="I55" s="63" t="s">
        <v>11</v>
      </c>
    </row>
    <row r="56" spans="1:16" ht="15" customHeight="1" x14ac:dyDescent="0.25">
      <c r="A56" s="64">
        <v>1</v>
      </c>
      <c r="B56" s="137" t="s">
        <v>21</v>
      </c>
      <c r="C56" s="138"/>
      <c r="D56" s="138"/>
      <c r="E56" s="138"/>
      <c r="F56" s="138"/>
      <c r="G56" s="139"/>
      <c r="H56" s="104">
        <v>0.119314</v>
      </c>
      <c r="I56" s="66">
        <f>$I$41*H56</f>
        <v>0</v>
      </c>
    </row>
    <row r="57" spans="1:16" ht="15" customHeight="1" x14ac:dyDescent="0.25">
      <c r="A57" s="64">
        <v>2</v>
      </c>
      <c r="B57" s="137" t="s">
        <v>203</v>
      </c>
      <c r="C57" s="138"/>
      <c r="D57" s="138"/>
      <c r="E57" s="138"/>
      <c r="F57" s="138"/>
      <c r="G57" s="139"/>
      <c r="H57" s="104">
        <v>2.0479000000000001E-2</v>
      </c>
      <c r="I57" s="66">
        <f t="shared" ref="I57:I62" si="3">$I$41*H57</f>
        <v>0</v>
      </c>
    </row>
    <row r="58" spans="1:16" ht="15" customHeight="1" x14ac:dyDescent="0.25">
      <c r="A58" s="64">
        <v>3</v>
      </c>
      <c r="B58" s="137" t="s">
        <v>204</v>
      </c>
      <c r="C58" s="138"/>
      <c r="D58" s="138"/>
      <c r="E58" s="138"/>
      <c r="F58" s="138"/>
      <c r="G58" s="139"/>
      <c r="H58" s="65">
        <v>1.2123E-2</v>
      </c>
      <c r="I58" s="66">
        <f t="shared" si="3"/>
        <v>0</v>
      </c>
    </row>
    <row r="59" spans="1:16" ht="15" customHeight="1" x14ac:dyDescent="0.25">
      <c r="A59" s="64">
        <v>4</v>
      </c>
      <c r="B59" s="137" t="s">
        <v>22</v>
      </c>
      <c r="C59" s="138"/>
      <c r="D59" s="138"/>
      <c r="E59" s="138"/>
      <c r="F59" s="138"/>
      <c r="G59" s="139"/>
      <c r="H59" s="65">
        <v>1.1436E-2</v>
      </c>
      <c r="I59" s="66">
        <f>$I$41*H59</f>
        <v>0</v>
      </c>
    </row>
    <row r="60" spans="1:16" ht="15" customHeight="1" x14ac:dyDescent="0.25">
      <c r="A60" s="64">
        <v>5</v>
      </c>
      <c r="B60" s="137" t="s">
        <v>23</v>
      </c>
      <c r="C60" s="138"/>
      <c r="D60" s="138"/>
      <c r="E60" s="138"/>
      <c r="F60" s="138"/>
      <c r="G60" s="139"/>
      <c r="H60" s="65">
        <v>1.74E-4</v>
      </c>
      <c r="I60" s="66">
        <f t="shared" si="3"/>
        <v>0</v>
      </c>
    </row>
    <row r="61" spans="1:16" ht="15" customHeight="1" x14ac:dyDescent="0.25">
      <c r="A61" s="64">
        <v>6</v>
      </c>
      <c r="B61" s="137" t="s">
        <v>24</v>
      </c>
      <c r="C61" s="138"/>
      <c r="D61" s="138"/>
      <c r="E61" s="138"/>
      <c r="F61" s="138"/>
      <c r="G61" s="139"/>
      <c r="H61" s="65">
        <v>4.4200000000000001E-4</v>
      </c>
      <c r="I61" s="66">
        <f t="shared" si="3"/>
        <v>0</v>
      </c>
    </row>
    <row r="62" spans="1:16" ht="15" customHeight="1" x14ac:dyDescent="0.25">
      <c r="A62" s="64">
        <v>7</v>
      </c>
      <c r="B62" s="137" t="s">
        <v>25</v>
      </c>
      <c r="C62" s="138"/>
      <c r="D62" s="138"/>
      <c r="E62" s="138"/>
      <c r="F62" s="138"/>
      <c r="G62" s="139"/>
      <c r="H62" s="65">
        <v>1.85E-4</v>
      </c>
      <c r="I62" s="66">
        <f t="shared" si="3"/>
        <v>0</v>
      </c>
    </row>
    <row r="63" spans="1:16" ht="15" customHeight="1" x14ac:dyDescent="0.25">
      <c r="A63" s="64">
        <v>8</v>
      </c>
      <c r="B63" s="137" t="s">
        <v>26</v>
      </c>
      <c r="C63" s="138"/>
      <c r="D63" s="138"/>
      <c r="E63" s="138"/>
      <c r="F63" s="138"/>
      <c r="G63" s="139"/>
      <c r="H63" s="65">
        <v>9.0789999999999996E-2</v>
      </c>
      <c r="I63" s="66">
        <f>$I$41*H63</f>
        <v>0</v>
      </c>
    </row>
    <row r="64" spans="1:16" s="9" customFormat="1" ht="15" customHeight="1" x14ac:dyDescent="0.25">
      <c r="A64" s="174" t="s">
        <v>27</v>
      </c>
      <c r="B64" s="175"/>
      <c r="C64" s="175"/>
      <c r="D64" s="175"/>
      <c r="E64" s="175"/>
      <c r="F64" s="175"/>
      <c r="G64" s="176"/>
      <c r="H64" s="7">
        <f>SUM(H56:H63)</f>
        <v>0.25494299999999998</v>
      </c>
      <c r="I64" s="50">
        <f>SUM(I56:I63)</f>
        <v>0</v>
      </c>
      <c r="J64" s="8"/>
    </row>
    <row r="65" spans="1:11" ht="11.25" customHeight="1" x14ac:dyDescent="0.25">
      <c r="A65" s="69" t="s">
        <v>28</v>
      </c>
      <c r="B65" s="183" t="s">
        <v>29</v>
      </c>
      <c r="C65" s="183"/>
      <c r="D65" s="183"/>
      <c r="E65" s="183"/>
      <c r="F65" s="183"/>
      <c r="G65" s="183"/>
      <c r="H65" s="183"/>
      <c r="I65" s="183"/>
    </row>
    <row r="66" spans="1:11" ht="15" customHeight="1" x14ac:dyDescent="0.25">
      <c r="A66" s="69" t="s">
        <v>30</v>
      </c>
      <c r="B66" s="184" t="s">
        <v>31</v>
      </c>
      <c r="C66" s="184"/>
      <c r="D66" s="184"/>
      <c r="E66" s="184"/>
      <c r="F66" s="184"/>
      <c r="G66" s="184"/>
      <c r="H66" s="184"/>
      <c r="I66" s="184"/>
    </row>
    <row r="67" spans="1:11" ht="33.75" customHeight="1" x14ac:dyDescent="0.25">
      <c r="A67" s="63" t="s">
        <v>32</v>
      </c>
      <c r="B67" s="177" t="s">
        <v>33</v>
      </c>
      <c r="C67" s="178"/>
      <c r="D67" s="178"/>
      <c r="E67" s="178"/>
      <c r="F67" s="178"/>
      <c r="G67" s="179"/>
      <c r="H67" s="63" t="s">
        <v>10</v>
      </c>
      <c r="I67" s="63" t="s">
        <v>11</v>
      </c>
    </row>
    <row r="68" spans="1:11" ht="15" customHeight="1" x14ac:dyDescent="0.25">
      <c r="A68" s="64">
        <v>1</v>
      </c>
      <c r="B68" s="137" t="s">
        <v>34</v>
      </c>
      <c r="C68" s="138"/>
      <c r="D68" s="138"/>
      <c r="E68" s="138"/>
      <c r="F68" s="138"/>
      <c r="G68" s="139"/>
      <c r="H68" s="65">
        <v>2.3626999999999999E-2</v>
      </c>
      <c r="I68" s="66">
        <f>$I$41*H68</f>
        <v>0</v>
      </c>
    </row>
    <row r="69" spans="1:11" ht="15" customHeight="1" x14ac:dyDescent="0.25">
      <c r="A69" s="64">
        <v>2</v>
      </c>
      <c r="B69" s="137" t="s">
        <v>35</v>
      </c>
      <c r="C69" s="138"/>
      <c r="D69" s="138"/>
      <c r="E69" s="138"/>
      <c r="F69" s="138"/>
      <c r="G69" s="139"/>
      <c r="H69" s="65">
        <v>1.717E-3</v>
      </c>
      <c r="I69" s="66">
        <f t="shared" ref="I69:I70" si="4">$I$41*H69</f>
        <v>0</v>
      </c>
    </row>
    <row r="70" spans="1:11" ht="15" customHeight="1" x14ac:dyDescent="0.25">
      <c r="A70" s="64">
        <v>3</v>
      </c>
      <c r="B70" s="137" t="s">
        <v>36</v>
      </c>
      <c r="C70" s="138"/>
      <c r="D70" s="138"/>
      <c r="E70" s="138"/>
      <c r="F70" s="138"/>
      <c r="G70" s="139"/>
      <c r="H70" s="65">
        <v>9.4509999999999993E-3</v>
      </c>
      <c r="I70" s="66">
        <f t="shared" si="4"/>
        <v>0</v>
      </c>
    </row>
    <row r="71" spans="1:11" s="9" customFormat="1" ht="15" customHeight="1" x14ac:dyDescent="0.25">
      <c r="A71" s="174" t="s">
        <v>37</v>
      </c>
      <c r="B71" s="175"/>
      <c r="C71" s="175"/>
      <c r="D71" s="175"/>
      <c r="E71" s="175"/>
      <c r="F71" s="175"/>
      <c r="G71" s="176"/>
      <c r="H71" s="7">
        <f>SUM(H68:H70)</f>
        <v>3.4795E-2</v>
      </c>
      <c r="I71" s="50">
        <f>SUM(I68:I70)</f>
        <v>0</v>
      </c>
      <c r="J71" s="8"/>
    </row>
    <row r="72" spans="1:11" ht="5.0999999999999996" customHeight="1" x14ac:dyDescent="0.25"/>
    <row r="73" spans="1:11" ht="48" x14ac:dyDescent="0.25">
      <c r="A73" s="63" t="s">
        <v>38</v>
      </c>
      <c r="B73" s="177" t="s">
        <v>39</v>
      </c>
      <c r="C73" s="178"/>
      <c r="D73" s="178"/>
      <c r="E73" s="178"/>
      <c r="F73" s="178"/>
      <c r="G73" s="179"/>
      <c r="H73" s="63" t="s">
        <v>10</v>
      </c>
      <c r="I73" s="63" t="s">
        <v>11</v>
      </c>
    </row>
    <row r="74" spans="1:11" ht="15" customHeight="1" x14ac:dyDescent="0.25">
      <c r="A74" s="64">
        <v>1</v>
      </c>
      <c r="B74" s="137" t="s">
        <v>40</v>
      </c>
      <c r="C74" s="138"/>
      <c r="D74" s="138"/>
      <c r="E74" s="138"/>
      <c r="F74" s="138"/>
      <c r="G74" s="139"/>
      <c r="H74" s="65">
        <f>(H52*H64)</f>
        <v>9.3819024000000015E-2</v>
      </c>
      <c r="I74" s="66">
        <f>$I$41*H74</f>
        <v>0</v>
      </c>
    </row>
    <row r="75" spans="1:11" s="9" customFormat="1" ht="15" customHeight="1" x14ac:dyDescent="0.25">
      <c r="A75" s="174" t="s">
        <v>41</v>
      </c>
      <c r="B75" s="175"/>
      <c r="C75" s="175"/>
      <c r="D75" s="175"/>
      <c r="E75" s="175"/>
      <c r="F75" s="175"/>
      <c r="G75" s="176"/>
      <c r="H75" s="7">
        <f>SUM(H74:H74)</f>
        <v>9.3819024000000015E-2</v>
      </c>
      <c r="I75" s="50">
        <f>I74</f>
        <v>0</v>
      </c>
      <c r="J75" s="8"/>
      <c r="K75" s="10"/>
    </row>
    <row r="76" spans="1:11" ht="5.0999999999999996" customHeight="1" x14ac:dyDescent="0.25">
      <c r="J76" s="11"/>
    </row>
    <row r="77" spans="1:11" s="9" customFormat="1" x14ac:dyDescent="0.25">
      <c r="A77" s="185" t="s">
        <v>42</v>
      </c>
      <c r="B77" s="185"/>
      <c r="C77" s="185"/>
      <c r="D77" s="185"/>
      <c r="E77" s="185"/>
      <c r="F77" s="185"/>
      <c r="G77" s="185"/>
      <c r="H77" s="12">
        <f>H52+H64+H71+H75</f>
        <v>0.75155702400000002</v>
      </c>
      <c r="I77" s="13">
        <f>I52+I64+I71+I75</f>
        <v>0</v>
      </c>
      <c r="J77" s="8"/>
    </row>
    <row r="78" spans="1:11" ht="5.0999999999999996" customHeight="1" x14ac:dyDescent="0.25"/>
    <row r="79" spans="1:11" ht="48" x14ac:dyDescent="0.25">
      <c r="A79" s="63" t="s">
        <v>43</v>
      </c>
      <c r="B79" s="177" t="s">
        <v>137</v>
      </c>
      <c r="C79" s="178"/>
      <c r="D79" s="178"/>
      <c r="E79" s="178"/>
      <c r="F79" s="178"/>
      <c r="G79" s="179"/>
      <c r="H79" s="63" t="s">
        <v>10</v>
      </c>
      <c r="I79" s="63" t="s">
        <v>11</v>
      </c>
    </row>
    <row r="80" spans="1:11" ht="15" customHeight="1" x14ac:dyDescent="0.25">
      <c r="A80" s="64">
        <v>1</v>
      </c>
      <c r="B80" s="137" t="s">
        <v>143</v>
      </c>
      <c r="C80" s="138"/>
      <c r="D80" s="138"/>
      <c r="E80" s="138"/>
      <c r="F80" s="138"/>
      <c r="G80" s="139"/>
      <c r="H80" s="65" t="e">
        <f>I80/$I$41</f>
        <v>#DIV/0!</v>
      </c>
      <c r="I80" s="66">
        <f>I97</f>
        <v>0</v>
      </c>
    </row>
    <row r="81" spans="1:10" ht="15" customHeight="1" x14ac:dyDescent="0.25">
      <c r="A81" s="64">
        <v>2</v>
      </c>
      <c r="B81" s="137" t="s">
        <v>144</v>
      </c>
      <c r="C81" s="138"/>
      <c r="D81" s="138"/>
      <c r="E81" s="138"/>
      <c r="F81" s="138"/>
      <c r="G81" s="139"/>
      <c r="H81" s="65" t="e">
        <f>I81/$I$41</f>
        <v>#DIV/0!</v>
      </c>
      <c r="I81" s="66">
        <f>I93</f>
        <v>0</v>
      </c>
    </row>
    <row r="82" spans="1:10" ht="15" customHeight="1" x14ac:dyDescent="0.25">
      <c r="A82" s="64">
        <v>3</v>
      </c>
      <c r="B82" s="137" t="s">
        <v>217</v>
      </c>
      <c r="C82" s="138"/>
      <c r="D82" s="138"/>
      <c r="E82" s="138"/>
      <c r="F82" s="138"/>
      <c r="G82" s="139"/>
      <c r="H82" s="65" t="e">
        <f>I82/$I$41</f>
        <v>#DIV/0!</v>
      </c>
      <c r="I82" s="66">
        <f>I89</f>
        <v>0</v>
      </c>
    </row>
    <row r="83" spans="1:10" ht="15" customHeight="1" x14ac:dyDescent="0.25">
      <c r="A83" s="64">
        <v>4</v>
      </c>
      <c r="B83" s="137" t="s">
        <v>130</v>
      </c>
      <c r="C83" s="138"/>
      <c r="D83" s="138"/>
      <c r="E83" s="138"/>
      <c r="F83" s="138"/>
      <c r="G83" s="139"/>
      <c r="H83" s="65" t="e">
        <f>I83/$I$41</f>
        <v>#DIV/0!</v>
      </c>
      <c r="I83" s="66">
        <f>IF(I26="Não aplicável",0,((I10/H10)*1.5*I26))</f>
        <v>0</v>
      </c>
    </row>
    <row r="84" spans="1:10" ht="15" customHeight="1" x14ac:dyDescent="0.25">
      <c r="A84" s="64">
        <v>5</v>
      </c>
      <c r="B84" s="137" t="s">
        <v>118</v>
      </c>
      <c r="C84" s="138"/>
      <c r="D84" s="138"/>
      <c r="E84" s="138"/>
      <c r="F84" s="138"/>
      <c r="G84" s="139"/>
      <c r="H84" s="65" t="e">
        <f>I84/$I$41</f>
        <v>#DIV/0!</v>
      </c>
      <c r="I84" s="66">
        <f>IF(I23="Não aplicável",0,I23)</f>
        <v>0</v>
      </c>
    </row>
    <row r="85" spans="1:10" ht="15" customHeight="1" x14ac:dyDescent="0.25">
      <c r="A85" s="174" t="s">
        <v>44</v>
      </c>
      <c r="B85" s="175"/>
      <c r="C85" s="175"/>
      <c r="D85" s="175"/>
      <c r="E85" s="175"/>
      <c r="F85" s="175"/>
      <c r="G85" s="176"/>
      <c r="H85" s="7" t="e">
        <f>SUM(H80:H84)</f>
        <v>#DIV/0!</v>
      </c>
      <c r="I85" s="50">
        <f>SUM(I80:I84)</f>
        <v>0</v>
      </c>
      <c r="J85" s="6"/>
    </row>
    <row r="86" spans="1:10" ht="18" customHeight="1" x14ac:dyDescent="0.25">
      <c r="A86" s="70" t="s">
        <v>151</v>
      </c>
      <c r="B86" s="181" t="s">
        <v>150</v>
      </c>
      <c r="C86" s="189"/>
      <c r="D86" s="189"/>
      <c r="E86" s="189"/>
      <c r="F86" s="189"/>
      <c r="G86" s="189"/>
      <c r="H86" s="15"/>
      <c r="I86" s="16"/>
    </row>
    <row r="87" spans="1:10" ht="15" customHeight="1" x14ac:dyDescent="0.25">
      <c r="A87" s="187" t="s">
        <v>45</v>
      </c>
      <c r="B87" s="187"/>
      <c r="C87" s="187"/>
      <c r="D87" s="187"/>
      <c r="E87" s="187"/>
      <c r="F87" s="187"/>
      <c r="G87" s="187"/>
      <c r="H87" s="187"/>
      <c r="I87" s="187"/>
    </row>
    <row r="88" spans="1:10" ht="24" customHeight="1" x14ac:dyDescent="0.25">
      <c r="A88" s="166" t="s">
        <v>46</v>
      </c>
      <c r="B88" s="166"/>
      <c r="C88" s="64" t="s">
        <v>47</v>
      </c>
      <c r="D88" s="64" t="s">
        <v>48</v>
      </c>
      <c r="E88" s="64" t="s">
        <v>49</v>
      </c>
      <c r="F88" s="64" t="s">
        <v>50</v>
      </c>
      <c r="G88" s="64" t="s">
        <v>51</v>
      </c>
      <c r="H88" s="65" t="s">
        <v>52</v>
      </c>
      <c r="I88" s="66" t="s">
        <v>53</v>
      </c>
    </row>
    <row r="89" spans="1:10" ht="15" customHeight="1" x14ac:dyDescent="0.25">
      <c r="A89" s="186">
        <f>I14</f>
        <v>0</v>
      </c>
      <c r="B89" s="166"/>
      <c r="C89" s="64">
        <f>I15</f>
        <v>15</v>
      </c>
      <c r="D89" s="64">
        <v>2</v>
      </c>
      <c r="E89" s="71">
        <f>A89*C89*D89</f>
        <v>0</v>
      </c>
      <c r="F89" s="71">
        <f>I31</f>
        <v>0</v>
      </c>
      <c r="G89" s="72">
        <f>I16</f>
        <v>0</v>
      </c>
      <c r="H89" s="71">
        <f>F89*G89</f>
        <v>0</v>
      </c>
      <c r="I89" s="108">
        <f>IF((E89-H89)&gt;0,E89-H89,0)</f>
        <v>0</v>
      </c>
    </row>
    <row r="90" spans="1:10" ht="3.75" customHeight="1" x14ac:dyDescent="0.25">
      <c r="A90" s="73"/>
      <c r="B90" s="17"/>
      <c r="C90" s="17"/>
      <c r="D90" s="17"/>
      <c r="E90" s="18"/>
      <c r="F90" s="18"/>
      <c r="G90" s="19"/>
      <c r="H90" s="18"/>
      <c r="I90" s="109"/>
    </row>
    <row r="91" spans="1:10" ht="15" customHeight="1" x14ac:dyDescent="0.25">
      <c r="A91" s="187" t="s">
        <v>145</v>
      </c>
      <c r="B91" s="187"/>
      <c r="C91" s="187"/>
      <c r="D91" s="187"/>
      <c r="E91" s="187"/>
      <c r="F91" s="187"/>
      <c r="G91" s="187"/>
      <c r="H91" s="187"/>
      <c r="I91" s="187"/>
    </row>
    <row r="92" spans="1:10" ht="23.25" customHeight="1" x14ac:dyDescent="0.25">
      <c r="A92" s="166" t="s">
        <v>46</v>
      </c>
      <c r="B92" s="166"/>
      <c r="C92" s="64" t="s">
        <v>54</v>
      </c>
      <c r="D92" s="64" t="s">
        <v>48</v>
      </c>
      <c r="E92" s="64" t="s">
        <v>49</v>
      </c>
      <c r="F92" s="64" t="s">
        <v>50</v>
      </c>
      <c r="G92" s="64" t="s">
        <v>51</v>
      </c>
      <c r="H92" s="65" t="s">
        <v>52</v>
      </c>
      <c r="I92" s="66" t="s">
        <v>53</v>
      </c>
    </row>
    <row r="93" spans="1:10" ht="15" customHeight="1" x14ac:dyDescent="0.25">
      <c r="A93" s="188">
        <f>I20</f>
        <v>0</v>
      </c>
      <c r="B93" s="188"/>
      <c r="C93" s="75">
        <f>I21</f>
        <v>0</v>
      </c>
      <c r="D93" s="64">
        <v>1</v>
      </c>
      <c r="E93" s="71">
        <f>A93*C93*D93</f>
        <v>0</v>
      </c>
      <c r="F93" s="71">
        <f>E93</f>
        <v>0</v>
      </c>
      <c r="G93" s="76">
        <f>I22</f>
        <v>0</v>
      </c>
      <c r="H93" s="71">
        <f>F93*G93</f>
        <v>0</v>
      </c>
      <c r="I93" s="66">
        <f>E93-H93</f>
        <v>0</v>
      </c>
    </row>
    <row r="94" spans="1:10" ht="5.0999999999999996" customHeight="1" x14ac:dyDescent="0.25">
      <c r="A94" s="17"/>
      <c r="B94" s="17"/>
      <c r="C94" s="17"/>
      <c r="D94" s="17"/>
      <c r="E94" s="18"/>
      <c r="F94" s="18"/>
      <c r="G94" s="19"/>
      <c r="H94" s="18"/>
      <c r="I94" s="20"/>
    </row>
    <row r="95" spans="1:10" ht="15" customHeight="1" x14ac:dyDescent="0.25">
      <c r="A95" s="187" t="s">
        <v>122</v>
      </c>
      <c r="B95" s="187"/>
      <c r="C95" s="187"/>
      <c r="D95" s="187"/>
      <c r="E95" s="187"/>
      <c r="F95" s="187"/>
      <c r="G95" s="187"/>
      <c r="H95" s="187"/>
      <c r="I95" s="187"/>
    </row>
    <row r="96" spans="1:10" ht="23.25" customHeight="1" x14ac:dyDescent="0.25">
      <c r="A96" s="166" t="s">
        <v>46</v>
      </c>
      <c r="B96" s="166"/>
      <c r="C96" s="64" t="s">
        <v>54</v>
      </c>
      <c r="D96" s="64" t="s">
        <v>48</v>
      </c>
      <c r="E96" s="64" t="s">
        <v>49</v>
      </c>
      <c r="F96" s="64" t="s">
        <v>50</v>
      </c>
      <c r="G96" s="64" t="s">
        <v>51</v>
      </c>
      <c r="H96" s="65" t="str">
        <f>H88</f>
        <v>Valor desconto</v>
      </c>
      <c r="I96" s="66" t="s">
        <v>53</v>
      </c>
    </row>
    <row r="97" spans="1:19" ht="15" customHeight="1" x14ac:dyDescent="0.25">
      <c r="A97" s="188">
        <f>I17</f>
        <v>0</v>
      </c>
      <c r="B97" s="188"/>
      <c r="C97" s="75">
        <f>I18</f>
        <v>15</v>
      </c>
      <c r="D97" s="64">
        <v>1</v>
      </c>
      <c r="E97" s="71">
        <f>A97*C97*D97</f>
        <v>0</v>
      </c>
      <c r="F97" s="71">
        <f>E97</f>
        <v>0</v>
      </c>
      <c r="G97" s="76">
        <f>I19</f>
        <v>0</v>
      </c>
      <c r="H97" s="71">
        <f>F97*G97</f>
        <v>0</v>
      </c>
      <c r="I97" s="66">
        <f>E97-H97</f>
        <v>0</v>
      </c>
    </row>
    <row r="98" spans="1:19" ht="5.0999999999999996" customHeight="1" x14ac:dyDescent="0.25"/>
    <row r="99" spans="1:19" ht="12" customHeight="1" x14ac:dyDescent="0.25">
      <c r="A99" s="193" t="s">
        <v>55</v>
      </c>
      <c r="B99" s="193"/>
      <c r="C99" s="193"/>
      <c r="D99" s="193"/>
      <c r="E99" s="193"/>
      <c r="F99" s="193"/>
      <c r="G99" s="193"/>
      <c r="H99" s="21" t="e">
        <f>H41+H77+H85</f>
        <v>#DIV/0!</v>
      </c>
      <c r="I99" s="22">
        <f>I41+I77+I85</f>
        <v>0</v>
      </c>
      <c r="J99" s="6"/>
      <c r="L99" s="6"/>
    </row>
    <row r="100" spans="1:19" s="27" customFormat="1" ht="5.0999999999999996" customHeight="1" x14ac:dyDescent="0.25">
      <c r="A100" s="23"/>
      <c r="B100" s="23"/>
      <c r="C100" s="23"/>
      <c r="D100" s="23"/>
      <c r="E100" s="23"/>
      <c r="F100" s="23"/>
      <c r="G100" s="23"/>
      <c r="H100" s="24"/>
      <c r="I100" s="25"/>
      <c r="J100" s="26"/>
      <c r="L100" s="26"/>
    </row>
    <row r="101" spans="1:19" x14ac:dyDescent="0.25">
      <c r="A101" s="167" t="s">
        <v>56</v>
      </c>
      <c r="B101" s="167"/>
      <c r="C101" s="167"/>
      <c r="D101" s="167"/>
      <c r="E101" s="167"/>
      <c r="F101" s="167"/>
      <c r="G101" s="167"/>
      <c r="H101" s="167"/>
      <c r="I101" s="167"/>
    </row>
    <row r="102" spans="1:19" ht="48" x14ac:dyDescent="0.25">
      <c r="A102" s="63" t="s">
        <v>8</v>
      </c>
      <c r="B102" s="177" t="s">
        <v>57</v>
      </c>
      <c r="C102" s="178"/>
      <c r="D102" s="178"/>
      <c r="E102" s="178"/>
      <c r="F102" s="178"/>
      <c r="G102" s="179"/>
      <c r="H102" s="63" t="s">
        <v>10</v>
      </c>
      <c r="I102" s="63" t="s">
        <v>11</v>
      </c>
    </row>
    <row r="103" spans="1:19" ht="15" customHeight="1" x14ac:dyDescent="0.25">
      <c r="A103" s="64">
        <v>1</v>
      </c>
      <c r="B103" s="137" t="s">
        <v>205</v>
      </c>
      <c r="C103" s="138"/>
      <c r="D103" s="138"/>
      <c r="E103" s="138"/>
      <c r="F103" s="138"/>
      <c r="G103" s="139"/>
      <c r="H103" s="65" t="e">
        <f>I103/$I$114</f>
        <v>#DIV/0!</v>
      </c>
      <c r="I103" s="66">
        <v>0</v>
      </c>
      <c r="K103"/>
      <c r="L103"/>
      <c r="M103"/>
      <c r="N103"/>
      <c r="O103"/>
      <c r="P103"/>
      <c r="Q103"/>
      <c r="R103"/>
      <c r="S103"/>
    </row>
    <row r="104" spans="1:19" ht="15" customHeight="1" x14ac:dyDescent="0.25">
      <c r="A104" s="64">
        <v>2</v>
      </c>
      <c r="B104" s="249" t="s">
        <v>218</v>
      </c>
      <c r="C104" s="250"/>
      <c r="D104" s="250"/>
      <c r="E104" s="250"/>
      <c r="F104" s="250"/>
      <c r="G104" s="251"/>
      <c r="H104" s="65" t="e">
        <f t="shared" ref="H104:H108" si="5">I104/$I$114</f>
        <v>#DIV/0!</v>
      </c>
      <c r="I104" s="66">
        <f>IF(F112=10%,G112,0)</f>
        <v>0</v>
      </c>
      <c r="K104"/>
      <c r="L104"/>
      <c r="M104"/>
      <c r="N104"/>
      <c r="O104"/>
      <c r="P104"/>
      <c r="Q104"/>
      <c r="R104"/>
      <c r="S104"/>
    </row>
    <row r="105" spans="1:19" ht="15" customHeight="1" x14ac:dyDescent="0.25">
      <c r="A105" s="64">
        <v>3</v>
      </c>
      <c r="B105" s="137" t="s">
        <v>58</v>
      </c>
      <c r="C105" s="138"/>
      <c r="D105" s="138"/>
      <c r="E105" s="138"/>
      <c r="F105" s="138"/>
      <c r="G105" s="139"/>
      <c r="H105" s="65" t="e">
        <f t="shared" si="5"/>
        <v>#DIV/0!</v>
      </c>
      <c r="I105" s="66">
        <v>0</v>
      </c>
      <c r="K105"/>
      <c r="L105"/>
      <c r="M105"/>
      <c r="N105"/>
      <c r="O105"/>
      <c r="P105"/>
      <c r="Q105"/>
      <c r="R105"/>
      <c r="S105"/>
    </row>
    <row r="106" spans="1:19" ht="15" customHeight="1" x14ac:dyDescent="0.25">
      <c r="A106" s="64">
        <v>4</v>
      </c>
      <c r="B106" s="127" t="s">
        <v>59</v>
      </c>
      <c r="C106" s="128"/>
      <c r="D106" s="128"/>
      <c r="E106" s="128"/>
      <c r="F106" s="128"/>
      <c r="G106" s="129"/>
      <c r="H106" s="65" t="e">
        <f t="shared" si="5"/>
        <v>#DIV/0!</v>
      </c>
      <c r="I106" s="66">
        <v>0</v>
      </c>
      <c r="K106"/>
      <c r="L106"/>
      <c r="M106"/>
      <c r="N106"/>
      <c r="O106"/>
      <c r="P106"/>
      <c r="Q106"/>
      <c r="R106"/>
      <c r="S106"/>
    </row>
    <row r="107" spans="1:19" ht="15" customHeight="1" x14ac:dyDescent="0.25">
      <c r="A107" s="64">
        <v>5</v>
      </c>
      <c r="B107" s="137" t="s">
        <v>207</v>
      </c>
      <c r="C107" s="138"/>
      <c r="D107" s="138"/>
      <c r="E107" s="138"/>
      <c r="F107" s="138"/>
      <c r="G107" s="139"/>
      <c r="H107" s="65" t="e">
        <f t="shared" si="5"/>
        <v>#DIV/0!</v>
      </c>
      <c r="I107" s="66">
        <v>0</v>
      </c>
      <c r="K107"/>
      <c r="L107"/>
      <c r="M107"/>
      <c r="N107"/>
      <c r="O107"/>
      <c r="P107"/>
      <c r="Q107"/>
      <c r="R107"/>
      <c r="S107"/>
    </row>
    <row r="108" spans="1:19" ht="15" customHeight="1" x14ac:dyDescent="0.25">
      <c r="A108" s="64">
        <v>6</v>
      </c>
      <c r="B108" s="137" t="s">
        <v>60</v>
      </c>
      <c r="C108" s="138"/>
      <c r="D108" s="138"/>
      <c r="E108" s="138"/>
      <c r="F108" s="138"/>
      <c r="G108" s="139"/>
      <c r="H108" s="65" t="e">
        <f t="shared" si="5"/>
        <v>#DIV/0!</v>
      </c>
      <c r="I108" s="66">
        <v>0</v>
      </c>
      <c r="K108"/>
      <c r="L108"/>
      <c r="M108"/>
      <c r="N108"/>
      <c r="O108"/>
      <c r="P108"/>
      <c r="Q108"/>
      <c r="R108"/>
      <c r="S108"/>
    </row>
    <row r="109" spans="1:19" ht="15" customHeight="1" x14ac:dyDescent="0.25">
      <c r="A109" s="174" t="s">
        <v>61</v>
      </c>
      <c r="B109" s="175"/>
      <c r="C109" s="175"/>
      <c r="D109" s="175"/>
      <c r="E109" s="175"/>
      <c r="F109" s="175"/>
      <c r="G109" s="176"/>
      <c r="H109" s="7" t="e">
        <f>H103+H104+H105+H106+H107+H108</f>
        <v>#DIV/0!</v>
      </c>
      <c r="I109" s="28">
        <f>SUM(I103:I108)</f>
        <v>0</v>
      </c>
      <c r="J109" s="6"/>
      <c r="K109"/>
      <c r="L109"/>
      <c r="M109"/>
      <c r="N109"/>
      <c r="O109"/>
      <c r="P109"/>
      <c r="Q109"/>
      <c r="R109"/>
      <c r="S109"/>
    </row>
    <row r="110" spans="1:19" ht="35.25" customHeight="1" x14ac:dyDescent="0.25">
      <c r="A110" s="77"/>
      <c r="B110" s="183" t="s">
        <v>152</v>
      </c>
      <c r="C110" s="183"/>
      <c r="D110" s="183"/>
      <c r="E110" s="183"/>
      <c r="F110" s="183"/>
      <c r="G110" s="183"/>
      <c r="H110" s="183"/>
      <c r="I110" s="183"/>
      <c r="K110"/>
      <c r="L110"/>
      <c r="M110"/>
      <c r="N110"/>
      <c r="O110"/>
      <c r="P110"/>
      <c r="Q110"/>
      <c r="R110"/>
      <c r="S110"/>
    </row>
    <row r="111" spans="1:19" ht="5.25" customHeight="1" x14ac:dyDescent="0.2">
      <c r="A111" s="77"/>
      <c r="B111" s="77"/>
      <c r="C111" s="77"/>
      <c r="D111" s="77"/>
      <c r="E111" s="77"/>
      <c r="F111" s="77"/>
      <c r="G111" s="77"/>
      <c r="H111" s="77"/>
      <c r="I111" s="77"/>
    </row>
    <row r="112" spans="1:19" ht="48.75" customHeight="1" x14ac:dyDescent="0.25">
      <c r="A112" s="194" t="s">
        <v>131</v>
      </c>
      <c r="B112" s="195"/>
      <c r="C112" s="195"/>
      <c r="D112" s="195"/>
      <c r="E112" s="196"/>
      <c r="F112" s="78">
        <f>I27</f>
        <v>0.2</v>
      </c>
      <c r="G112" s="79">
        <f>I114*F112</f>
        <v>0</v>
      </c>
      <c r="H112" s="80" t="s">
        <v>62</v>
      </c>
      <c r="I112" s="81">
        <f>I82</f>
        <v>0</v>
      </c>
      <c r="K112"/>
      <c r="L112"/>
      <c r="M112"/>
      <c r="N112"/>
      <c r="O112"/>
      <c r="P112"/>
      <c r="Q112"/>
      <c r="R112"/>
      <c r="S112"/>
    </row>
    <row r="113" spans="1:19" s="30" customFormat="1" ht="36" x14ac:dyDescent="0.25">
      <c r="A113" s="197" t="s">
        <v>63</v>
      </c>
      <c r="B113" s="197"/>
      <c r="C113" s="82" t="s">
        <v>64</v>
      </c>
      <c r="D113" s="82" t="s">
        <v>65</v>
      </c>
      <c r="E113" s="82" t="s">
        <v>66</v>
      </c>
      <c r="F113" s="82" t="s">
        <v>67</v>
      </c>
      <c r="G113" s="82" t="s">
        <v>68</v>
      </c>
      <c r="H113" s="80" t="s">
        <v>69</v>
      </c>
      <c r="I113" s="83" t="s">
        <v>70</v>
      </c>
      <c r="J113" s="29"/>
      <c r="K113"/>
      <c r="L113"/>
      <c r="M113"/>
      <c r="N113"/>
      <c r="O113"/>
      <c r="P113"/>
      <c r="Q113"/>
      <c r="R113"/>
      <c r="S113"/>
    </row>
    <row r="114" spans="1:19" ht="16.5" customHeight="1" x14ac:dyDescent="0.25">
      <c r="A114" s="198">
        <f>I41</f>
        <v>0</v>
      </c>
      <c r="B114" s="198"/>
      <c r="C114" s="84">
        <f>I52</f>
        <v>0</v>
      </c>
      <c r="D114" s="84">
        <f>I64</f>
        <v>0</v>
      </c>
      <c r="E114" s="84">
        <f>I71</f>
        <v>0</v>
      </c>
      <c r="F114" s="84">
        <f>I75</f>
        <v>0</v>
      </c>
      <c r="G114" s="84">
        <f>I85</f>
        <v>0</v>
      </c>
      <c r="H114" s="84">
        <f>A114+C114+D114+E114+F114+G114</f>
        <v>0</v>
      </c>
      <c r="I114" s="84">
        <f>H114-I112</f>
        <v>0</v>
      </c>
      <c r="J114" s="6"/>
      <c r="K114"/>
      <c r="L114"/>
      <c r="M114"/>
      <c r="N114"/>
      <c r="O114"/>
      <c r="P114"/>
      <c r="Q114"/>
      <c r="R114"/>
      <c r="S114"/>
    </row>
    <row r="115" spans="1:19" ht="5.0999999999999996" customHeight="1" x14ac:dyDescent="0.25">
      <c r="A115" s="69"/>
      <c r="B115" s="184"/>
      <c r="C115" s="184"/>
      <c r="D115" s="184"/>
      <c r="E115" s="184"/>
      <c r="F115" s="184"/>
      <c r="G115" s="184"/>
      <c r="H115" s="184"/>
      <c r="I115" s="184"/>
    </row>
    <row r="116" spans="1:19" ht="48" x14ac:dyDescent="0.25">
      <c r="A116" s="63" t="s">
        <v>14</v>
      </c>
      <c r="B116" s="177" t="s">
        <v>71</v>
      </c>
      <c r="C116" s="178"/>
      <c r="D116" s="178"/>
      <c r="E116" s="178"/>
      <c r="F116" s="178"/>
      <c r="G116" s="179"/>
      <c r="H116" s="63" t="s">
        <v>10</v>
      </c>
      <c r="I116" s="63" t="s">
        <v>11</v>
      </c>
    </row>
    <row r="117" spans="1:19" ht="15" customHeight="1" x14ac:dyDescent="0.25">
      <c r="A117" s="64">
        <v>1</v>
      </c>
      <c r="B117" s="137" t="s">
        <v>72</v>
      </c>
      <c r="C117" s="138"/>
      <c r="D117" s="138"/>
      <c r="E117" s="138"/>
      <c r="F117" s="138"/>
      <c r="G117" s="139"/>
      <c r="H117" s="65" t="e">
        <f>I117/$I$127</f>
        <v>#DIV/0!</v>
      </c>
      <c r="I117" s="66">
        <v>0</v>
      </c>
    </row>
    <row r="118" spans="1:19" ht="15" customHeight="1" x14ac:dyDescent="0.25">
      <c r="A118" s="64">
        <v>2</v>
      </c>
      <c r="B118" s="137" t="s">
        <v>73</v>
      </c>
      <c r="C118" s="138"/>
      <c r="D118" s="138"/>
      <c r="E118" s="138"/>
      <c r="F118" s="138"/>
      <c r="G118" s="139"/>
      <c r="H118" s="65" t="e">
        <f>I118/$I$127</f>
        <v>#DIV/0!</v>
      </c>
      <c r="I118" s="66">
        <v>0</v>
      </c>
    </row>
    <row r="119" spans="1:19" ht="15" customHeight="1" x14ac:dyDescent="0.25">
      <c r="A119" s="174" t="s">
        <v>74</v>
      </c>
      <c r="B119" s="175"/>
      <c r="C119" s="175"/>
      <c r="D119" s="175"/>
      <c r="E119" s="175"/>
      <c r="F119" s="175"/>
      <c r="G119" s="176"/>
      <c r="H119" s="7" t="e">
        <f>H117+H118</f>
        <v>#DIV/0!</v>
      </c>
      <c r="I119" s="50">
        <f>SUM(I117:I118)</f>
        <v>0</v>
      </c>
    </row>
    <row r="120" spans="1:19" ht="5.0999999999999996" customHeight="1" x14ac:dyDescent="0.25"/>
    <row r="121" spans="1:19" ht="48" x14ac:dyDescent="0.25">
      <c r="A121" s="63" t="s">
        <v>19</v>
      </c>
      <c r="B121" s="177" t="s">
        <v>75</v>
      </c>
      <c r="C121" s="178"/>
      <c r="D121" s="178"/>
      <c r="E121" s="178"/>
      <c r="F121" s="178"/>
      <c r="G121" s="179"/>
      <c r="H121" s="63" t="s">
        <v>10</v>
      </c>
      <c r="I121" s="63" t="s">
        <v>11</v>
      </c>
    </row>
    <row r="122" spans="1:19" ht="15" customHeight="1" x14ac:dyDescent="0.25">
      <c r="A122" s="64">
        <v>1</v>
      </c>
      <c r="B122" s="137" t="s">
        <v>75</v>
      </c>
      <c r="C122" s="138"/>
      <c r="D122" s="138"/>
      <c r="E122" s="138"/>
      <c r="F122" s="138"/>
      <c r="G122" s="139"/>
      <c r="H122" s="65" t="e">
        <f>I122/I127</f>
        <v>#DIV/0!</v>
      </c>
      <c r="I122" s="66">
        <v>0</v>
      </c>
    </row>
    <row r="123" spans="1:19" ht="15" customHeight="1" x14ac:dyDescent="0.25">
      <c r="A123" s="174" t="s">
        <v>76</v>
      </c>
      <c r="B123" s="175"/>
      <c r="C123" s="175"/>
      <c r="D123" s="175"/>
      <c r="E123" s="175"/>
      <c r="F123" s="175"/>
      <c r="G123" s="176"/>
      <c r="H123" s="7" t="e">
        <f>H122</f>
        <v>#DIV/0!</v>
      </c>
      <c r="I123" s="50">
        <f>I122</f>
        <v>0</v>
      </c>
      <c r="J123" s="6"/>
      <c r="K123" s="6"/>
      <c r="L123" s="1"/>
    </row>
    <row r="124" spans="1:19" ht="5.0999999999999996" customHeight="1" x14ac:dyDescent="0.25">
      <c r="A124" s="14"/>
      <c r="B124" s="14"/>
      <c r="C124" s="14"/>
      <c r="D124" s="14"/>
      <c r="E124" s="14"/>
      <c r="F124" s="14"/>
      <c r="G124" s="14"/>
      <c r="H124" s="15"/>
      <c r="I124" s="16"/>
    </row>
    <row r="125" spans="1:19" ht="39" customHeight="1" x14ac:dyDescent="0.25">
      <c r="A125" s="199" t="s">
        <v>77</v>
      </c>
      <c r="B125" s="199"/>
      <c r="C125" s="199"/>
      <c r="D125" s="199"/>
      <c r="E125" s="199"/>
      <c r="F125" s="78">
        <v>0.18</v>
      </c>
      <c r="G125" s="79">
        <f>I127*F125</f>
        <v>0</v>
      </c>
      <c r="H125" s="80" t="s">
        <v>62</v>
      </c>
      <c r="I125" s="81">
        <f>I82</f>
        <v>0</v>
      </c>
      <c r="L125" s="1"/>
    </row>
    <row r="126" spans="1:19" s="30" customFormat="1" ht="36" x14ac:dyDescent="0.25">
      <c r="A126" s="197" t="s">
        <v>63</v>
      </c>
      <c r="B126" s="197"/>
      <c r="C126" s="82" t="s">
        <v>64</v>
      </c>
      <c r="D126" s="82" t="s">
        <v>65</v>
      </c>
      <c r="E126" s="82" t="s">
        <v>66</v>
      </c>
      <c r="F126" s="82" t="s">
        <v>67</v>
      </c>
      <c r="G126" s="82" t="s">
        <v>68</v>
      </c>
      <c r="H126" s="80" t="s">
        <v>69</v>
      </c>
      <c r="I126" s="83" t="s">
        <v>70</v>
      </c>
      <c r="J126" s="29"/>
      <c r="L126" s="29"/>
    </row>
    <row r="127" spans="1:19" ht="16.5" customHeight="1" x14ac:dyDescent="0.25">
      <c r="A127" s="198">
        <f>I41</f>
        <v>0</v>
      </c>
      <c r="B127" s="198"/>
      <c r="C127" s="84">
        <f>I52</f>
        <v>0</v>
      </c>
      <c r="D127" s="84">
        <f>I64</f>
        <v>0</v>
      </c>
      <c r="E127" s="84">
        <f>I71</f>
        <v>0</v>
      </c>
      <c r="F127" s="84">
        <f>I75</f>
        <v>0</v>
      </c>
      <c r="G127" s="84">
        <f>I85</f>
        <v>0</v>
      </c>
      <c r="H127" s="84">
        <f>A127+C127+D127+E127+F127+G127</f>
        <v>0</v>
      </c>
      <c r="I127" s="84">
        <f>H127-I125</f>
        <v>0</v>
      </c>
      <c r="J127" s="6"/>
      <c r="L127" s="1"/>
    </row>
    <row r="128" spans="1:19" ht="5.0999999999999996" customHeight="1" x14ac:dyDescent="0.25"/>
    <row r="129" spans="1:19" x14ac:dyDescent="0.25">
      <c r="A129" s="193" t="s">
        <v>78</v>
      </c>
      <c r="B129" s="193"/>
      <c r="C129" s="193"/>
      <c r="D129" s="193"/>
      <c r="E129" s="193"/>
      <c r="F129" s="193"/>
      <c r="G129" s="193"/>
      <c r="H129" s="21" t="e">
        <f>H109+H119+H123</f>
        <v>#DIV/0!</v>
      </c>
      <c r="I129" s="22">
        <f>I109+I119+I123</f>
        <v>0</v>
      </c>
    </row>
    <row r="130" spans="1:19" ht="5.0999999999999996" customHeight="1" x14ac:dyDescent="0.25"/>
    <row r="131" spans="1:19" x14ac:dyDescent="0.25">
      <c r="A131" s="167" t="s">
        <v>79</v>
      </c>
      <c r="B131" s="167"/>
      <c r="C131" s="167"/>
      <c r="D131" s="167"/>
      <c r="E131" s="167"/>
      <c r="F131" s="167"/>
      <c r="G131" s="167"/>
      <c r="H131" s="167"/>
      <c r="I131" s="167"/>
    </row>
    <row r="132" spans="1:19" ht="48" x14ac:dyDescent="0.25">
      <c r="A132" s="63" t="s">
        <v>8</v>
      </c>
      <c r="B132" s="177" t="s">
        <v>208</v>
      </c>
      <c r="C132" s="178"/>
      <c r="D132" s="178"/>
      <c r="E132" s="178"/>
      <c r="F132" s="178"/>
      <c r="G132" s="179"/>
      <c r="H132" s="63" t="s">
        <v>10</v>
      </c>
      <c r="I132" s="63" t="s">
        <v>11</v>
      </c>
      <c r="K132"/>
      <c r="L132"/>
      <c r="M132"/>
      <c r="N132"/>
      <c r="O132"/>
    </row>
    <row r="133" spans="1:19" ht="15" customHeight="1" x14ac:dyDescent="0.25">
      <c r="A133" s="64">
        <v>1</v>
      </c>
      <c r="B133" s="137" t="s">
        <v>80</v>
      </c>
      <c r="C133" s="138"/>
      <c r="D133" s="138"/>
      <c r="E133" s="138"/>
      <c r="F133" s="138"/>
      <c r="G133" s="139"/>
      <c r="H133" s="65" t="e">
        <f>I133/$I$99</f>
        <v>#DIV/0!</v>
      </c>
      <c r="I133" s="66">
        <f>($D$143/$E$145)*H143</f>
        <v>0</v>
      </c>
    </row>
    <row r="134" spans="1:19" ht="15" customHeight="1" x14ac:dyDescent="0.25">
      <c r="A134" s="64">
        <v>2</v>
      </c>
      <c r="B134" s="137" t="s">
        <v>81</v>
      </c>
      <c r="C134" s="138"/>
      <c r="D134" s="138"/>
      <c r="E134" s="138"/>
      <c r="F134" s="138"/>
      <c r="G134" s="139"/>
      <c r="H134" s="65" t="e">
        <f t="shared" ref="H134:H137" si="6">I134/$I$99</f>
        <v>#DIV/0!</v>
      </c>
      <c r="I134" s="66">
        <f t="shared" ref="I134:I136" si="7">($D$143/$E$145)*H144</f>
        <v>0</v>
      </c>
    </row>
    <row r="135" spans="1:19" ht="15" customHeight="1" x14ac:dyDescent="0.25">
      <c r="A135" s="64">
        <v>3</v>
      </c>
      <c r="B135" s="137" t="s">
        <v>146</v>
      </c>
      <c r="C135" s="138"/>
      <c r="D135" s="138"/>
      <c r="E135" s="138"/>
      <c r="F135" s="138"/>
      <c r="G135" s="139"/>
      <c r="H135" s="65" t="e">
        <f t="shared" si="6"/>
        <v>#DIV/0!</v>
      </c>
      <c r="I135" s="66">
        <f t="shared" si="7"/>
        <v>0</v>
      </c>
    </row>
    <row r="136" spans="1:19" ht="15" customHeight="1" x14ac:dyDescent="0.25">
      <c r="A136" s="64">
        <v>4</v>
      </c>
      <c r="B136" s="137" t="s">
        <v>209</v>
      </c>
      <c r="C136" s="138"/>
      <c r="D136" s="138"/>
      <c r="E136" s="138"/>
      <c r="F136" s="138"/>
      <c r="G136" s="139"/>
      <c r="H136" s="65" t="e">
        <f t="shared" si="6"/>
        <v>#DIV/0!</v>
      </c>
      <c r="I136" s="66">
        <f t="shared" si="7"/>
        <v>0</v>
      </c>
    </row>
    <row r="137" spans="1:19" ht="15" customHeight="1" x14ac:dyDescent="0.25">
      <c r="A137" s="64">
        <v>5</v>
      </c>
      <c r="B137" s="137" t="s">
        <v>60</v>
      </c>
      <c r="C137" s="138"/>
      <c r="D137" s="138"/>
      <c r="E137" s="138"/>
      <c r="F137" s="138"/>
      <c r="G137" s="139"/>
      <c r="H137" s="65" t="e">
        <f t="shared" si="6"/>
        <v>#DIV/0!</v>
      </c>
      <c r="I137" s="66">
        <v>0</v>
      </c>
    </row>
    <row r="138" spans="1:19" ht="15" customHeight="1" x14ac:dyDescent="0.25">
      <c r="A138" s="174" t="s">
        <v>82</v>
      </c>
      <c r="B138" s="175"/>
      <c r="C138" s="175"/>
      <c r="D138" s="175"/>
      <c r="E138" s="175"/>
      <c r="F138" s="175"/>
      <c r="G138" s="176"/>
      <c r="H138" s="7" t="e">
        <f>H133+H134+H135+H136+H137</f>
        <v>#DIV/0!</v>
      </c>
      <c r="I138" s="50">
        <f>SUM(I133:I137)</f>
        <v>0</v>
      </c>
    </row>
    <row r="139" spans="1:19" ht="11.25" customHeight="1" x14ac:dyDescent="0.25">
      <c r="A139" s="69" t="s">
        <v>84</v>
      </c>
      <c r="B139" s="183" t="s">
        <v>83</v>
      </c>
      <c r="C139" s="183"/>
      <c r="D139" s="183"/>
      <c r="E139" s="183"/>
      <c r="F139" s="183"/>
      <c r="G139" s="183"/>
      <c r="H139" s="183"/>
      <c r="I139" s="183"/>
      <c r="K139"/>
      <c r="L139"/>
      <c r="M139"/>
      <c r="N139"/>
      <c r="O139"/>
      <c r="P139"/>
      <c r="Q139"/>
      <c r="R139"/>
      <c r="S139"/>
    </row>
    <row r="140" spans="1:19" ht="20.25" customHeight="1" x14ac:dyDescent="0.25">
      <c r="A140" s="69" t="s">
        <v>153</v>
      </c>
      <c r="B140" s="207" t="s">
        <v>85</v>
      </c>
      <c r="C140" s="207"/>
      <c r="D140" s="207"/>
      <c r="E140" s="207"/>
      <c r="F140" s="207"/>
      <c r="G140" s="207"/>
      <c r="H140" s="207"/>
      <c r="I140" s="207"/>
      <c r="K140"/>
      <c r="L140"/>
      <c r="M140"/>
      <c r="N140"/>
      <c r="O140"/>
      <c r="P140"/>
      <c r="Q140"/>
      <c r="R140"/>
      <c r="S140"/>
    </row>
    <row r="141" spans="1:19" ht="13.5" customHeight="1" x14ac:dyDescent="0.25">
      <c r="A141" s="208" t="s">
        <v>86</v>
      </c>
      <c r="B141" s="208"/>
      <c r="C141" s="208"/>
      <c r="D141" s="208"/>
      <c r="E141" s="208"/>
      <c r="F141" s="208"/>
      <c r="G141" s="208"/>
      <c r="H141" s="208"/>
      <c r="I141" s="208"/>
    </row>
    <row r="142" spans="1:19" ht="13.5" customHeight="1" x14ac:dyDescent="0.25">
      <c r="A142" s="209" t="s">
        <v>87</v>
      </c>
      <c r="B142" s="209"/>
      <c r="C142" s="85" t="s">
        <v>88</v>
      </c>
      <c r="D142" s="210" t="s">
        <v>125</v>
      </c>
      <c r="E142" s="174"/>
      <c r="F142" s="85" t="s">
        <v>89</v>
      </c>
      <c r="G142" s="86" t="s">
        <v>90</v>
      </c>
      <c r="H142" s="211" t="s">
        <v>162</v>
      </c>
      <c r="I142" s="211"/>
    </row>
    <row r="143" spans="1:19" ht="13.5" customHeight="1" x14ac:dyDescent="0.25">
      <c r="A143" s="200">
        <f>I99</f>
        <v>0</v>
      </c>
      <c r="B143" s="201"/>
      <c r="C143" s="66">
        <f>I129</f>
        <v>0</v>
      </c>
      <c r="D143" s="202">
        <f>A143+C143</f>
        <v>0</v>
      </c>
      <c r="E143" s="203"/>
      <c r="F143" s="64" t="s">
        <v>80</v>
      </c>
      <c r="G143" s="87">
        <v>1.6500000000000001E-2</v>
      </c>
      <c r="H143" s="204">
        <v>6.4999999999999997E-3</v>
      </c>
      <c r="I143" s="204"/>
      <c r="J143" s="6"/>
    </row>
    <row r="144" spans="1:19" ht="13.5" customHeight="1" x14ac:dyDescent="0.25">
      <c r="A144" s="205" t="s">
        <v>91</v>
      </c>
      <c r="B144" s="205"/>
      <c r="C144" s="88">
        <v>1</v>
      </c>
      <c r="D144" s="89">
        <f>G147/1</f>
        <v>9.2499999999999999E-2</v>
      </c>
      <c r="E144" s="37">
        <f>C144-D144</f>
        <v>0.90749999999999997</v>
      </c>
      <c r="F144" s="64" t="s">
        <v>81</v>
      </c>
      <c r="G144" s="87">
        <v>7.5999999999999998E-2</v>
      </c>
      <c r="H144" s="204">
        <v>0.03</v>
      </c>
      <c r="I144" s="204"/>
    </row>
    <row r="145" spans="1:10" ht="23.25" customHeight="1" x14ac:dyDescent="0.25">
      <c r="A145" s="206" t="s">
        <v>92</v>
      </c>
      <c r="B145" s="206"/>
      <c r="C145" s="64">
        <v>1</v>
      </c>
      <c r="D145" s="90">
        <f>H147</f>
        <v>3.6499999999999998E-2</v>
      </c>
      <c r="E145" s="38">
        <f>C145-D145</f>
        <v>0.96350000000000002</v>
      </c>
      <c r="F145" s="64" t="s">
        <v>146</v>
      </c>
      <c r="G145" s="87">
        <f>I11</f>
        <v>0</v>
      </c>
      <c r="H145" s="204">
        <f>I11</f>
        <v>0</v>
      </c>
      <c r="I145" s="204"/>
    </row>
    <row r="146" spans="1:10" ht="13.5" customHeight="1" x14ac:dyDescent="0.25">
      <c r="A146" s="206" t="s">
        <v>210</v>
      </c>
      <c r="B146" s="206"/>
      <c r="C146" s="64">
        <v>1</v>
      </c>
      <c r="D146" s="91">
        <v>0.09</v>
      </c>
      <c r="E146" s="31">
        <f>C146-D146</f>
        <v>0.91</v>
      </c>
      <c r="F146" s="64" t="s">
        <v>93</v>
      </c>
      <c r="G146" s="87">
        <v>0</v>
      </c>
      <c r="H146" s="204">
        <v>0</v>
      </c>
      <c r="I146" s="204"/>
    </row>
    <row r="147" spans="1:10" ht="18" customHeight="1" x14ac:dyDescent="0.25">
      <c r="A147" s="92" t="s">
        <v>94</v>
      </c>
      <c r="B147" s="213" t="s">
        <v>95</v>
      </c>
      <c r="C147" s="213"/>
      <c r="D147" s="213"/>
      <c r="E147" s="213"/>
      <c r="F147" s="85" t="s">
        <v>96</v>
      </c>
      <c r="G147" s="93">
        <f>SUM(G143:G146)</f>
        <v>9.2499999999999999E-2</v>
      </c>
      <c r="H147" s="214">
        <f>SUM(H143:I146)</f>
        <v>3.6499999999999998E-2</v>
      </c>
      <c r="I147" s="214"/>
    </row>
    <row r="148" spans="1:10" ht="84.75" customHeight="1" x14ac:dyDescent="0.25">
      <c r="A148" s="215" t="s">
        <v>161</v>
      </c>
      <c r="B148" s="216"/>
      <c r="C148" s="216"/>
      <c r="D148" s="216"/>
      <c r="E148" s="216"/>
      <c r="F148" s="216"/>
      <c r="G148" s="216"/>
      <c r="H148" s="216"/>
      <c r="I148" s="216"/>
    </row>
    <row r="149" spans="1:10" ht="5.0999999999999996" customHeight="1" x14ac:dyDescent="0.25">
      <c r="A149" s="94"/>
      <c r="B149" s="217"/>
      <c r="C149" s="217"/>
      <c r="D149" s="217"/>
      <c r="E149" s="217"/>
      <c r="F149" s="217"/>
      <c r="G149" s="217"/>
      <c r="H149" s="217"/>
      <c r="I149" s="217"/>
    </row>
    <row r="150" spans="1:10" x14ac:dyDescent="0.25">
      <c r="A150" s="193" t="s">
        <v>97</v>
      </c>
      <c r="B150" s="193"/>
      <c r="C150" s="193"/>
      <c r="D150" s="193"/>
      <c r="E150" s="193"/>
      <c r="F150" s="193"/>
      <c r="G150" s="193"/>
      <c r="H150" s="21" t="e">
        <f>H138</f>
        <v>#DIV/0!</v>
      </c>
      <c r="I150" s="22">
        <f>I138</f>
        <v>0</v>
      </c>
    </row>
    <row r="151" spans="1:10" ht="5.0999999999999996" customHeight="1" x14ac:dyDescent="0.25"/>
    <row r="152" spans="1:10" x14ac:dyDescent="0.25">
      <c r="A152" s="212" t="s">
        <v>98</v>
      </c>
      <c r="B152" s="212"/>
      <c r="C152" s="212"/>
      <c r="D152" s="212"/>
      <c r="E152" s="212"/>
      <c r="F152" s="212"/>
      <c r="G152" s="212"/>
      <c r="H152" s="212"/>
      <c r="I152" s="212"/>
    </row>
    <row r="153" spans="1:10" x14ac:dyDescent="0.25">
      <c r="A153" s="167" t="s">
        <v>7</v>
      </c>
      <c r="B153" s="167"/>
      <c r="C153" s="167"/>
      <c r="D153" s="167"/>
      <c r="E153" s="167"/>
      <c r="F153" s="167"/>
      <c r="G153" s="167"/>
      <c r="H153" s="167"/>
      <c r="I153" s="167"/>
    </row>
    <row r="154" spans="1:10" ht="15" customHeight="1" x14ac:dyDescent="0.25">
      <c r="A154" s="64">
        <v>1</v>
      </c>
      <c r="B154" s="137" t="s">
        <v>99</v>
      </c>
      <c r="C154" s="138"/>
      <c r="D154" s="138"/>
      <c r="E154" s="138"/>
      <c r="F154" s="138"/>
      <c r="G154" s="139"/>
      <c r="H154" s="65" t="e">
        <f>I154/$G$171</f>
        <v>#DIV/0!</v>
      </c>
      <c r="I154" s="50">
        <f>I41</f>
        <v>0</v>
      </c>
    </row>
    <row r="155" spans="1:10" ht="15" customHeight="1" x14ac:dyDescent="0.25">
      <c r="A155" s="64">
        <v>2</v>
      </c>
      <c r="B155" s="137" t="s">
        <v>100</v>
      </c>
      <c r="C155" s="138"/>
      <c r="D155" s="138"/>
      <c r="E155" s="138"/>
      <c r="F155" s="138"/>
      <c r="G155" s="139"/>
      <c r="H155" s="65" t="e">
        <f t="shared" ref="H155:H156" si="8">I155/$G$171</f>
        <v>#DIV/0!</v>
      </c>
      <c r="I155" s="50">
        <f>I52+I64+I71+I75</f>
        <v>0</v>
      </c>
    </row>
    <row r="156" spans="1:10" ht="15" customHeight="1" x14ac:dyDescent="0.25">
      <c r="A156" s="64">
        <v>3</v>
      </c>
      <c r="B156" s="180" t="s">
        <v>101</v>
      </c>
      <c r="C156" s="180"/>
      <c r="D156" s="180"/>
      <c r="E156" s="180"/>
      <c r="F156" s="180"/>
      <c r="G156" s="180"/>
      <c r="H156" s="65" t="e">
        <f t="shared" si="8"/>
        <v>#DIV/0!</v>
      </c>
      <c r="I156" s="50">
        <f>I85</f>
        <v>0</v>
      </c>
    </row>
    <row r="157" spans="1:10" s="9" customFormat="1" ht="15" customHeight="1" x14ac:dyDescent="0.25">
      <c r="A157" s="221" t="s">
        <v>102</v>
      </c>
      <c r="B157" s="222"/>
      <c r="C157" s="222"/>
      <c r="D157" s="222"/>
      <c r="E157" s="222"/>
      <c r="F157" s="222"/>
      <c r="G157" s="223"/>
      <c r="H157" s="21" t="e">
        <f>H154+H155+H156</f>
        <v>#DIV/0!</v>
      </c>
      <c r="I157" s="22">
        <f>SUM(I154:I156)</f>
        <v>0</v>
      </c>
      <c r="J157" s="32"/>
    </row>
    <row r="158" spans="1:10" ht="5.0999999999999996" customHeight="1" x14ac:dyDescent="0.25"/>
    <row r="159" spans="1:10" x14ac:dyDescent="0.25">
      <c r="A159" s="167" t="s">
        <v>56</v>
      </c>
      <c r="B159" s="167"/>
      <c r="C159" s="167"/>
      <c r="D159" s="167"/>
      <c r="E159" s="167"/>
      <c r="F159" s="167"/>
      <c r="G159" s="167"/>
      <c r="H159" s="167"/>
      <c r="I159" s="167"/>
    </row>
    <row r="160" spans="1:10" ht="15" customHeight="1" x14ac:dyDescent="0.25">
      <c r="A160" s="64">
        <v>1</v>
      </c>
      <c r="B160" s="137" t="s">
        <v>103</v>
      </c>
      <c r="C160" s="138"/>
      <c r="D160" s="138"/>
      <c r="E160" s="138"/>
      <c r="F160" s="138"/>
      <c r="G160" s="139"/>
      <c r="H160" s="65" t="e">
        <f>I160/$G$171</f>
        <v>#DIV/0!</v>
      </c>
      <c r="I160" s="66">
        <f>I109</f>
        <v>0</v>
      </c>
    </row>
    <row r="161" spans="1:11" ht="15" customHeight="1" x14ac:dyDescent="0.25">
      <c r="A161" s="64">
        <v>2</v>
      </c>
      <c r="B161" s="137" t="s">
        <v>104</v>
      </c>
      <c r="C161" s="138"/>
      <c r="D161" s="138"/>
      <c r="E161" s="138"/>
      <c r="F161" s="138"/>
      <c r="G161" s="139"/>
      <c r="H161" s="65" t="e">
        <f t="shared" ref="H161:H162" si="9">I161/$G$171</f>
        <v>#DIV/0!</v>
      </c>
      <c r="I161" s="66">
        <f>I119</f>
        <v>0</v>
      </c>
    </row>
    <row r="162" spans="1:11" ht="15" customHeight="1" x14ac:dyDescent="0.25">
      <c r="A162" s="64">
        <v>3</v>
      </c>
      <c r="B162" s="137" t="s">
        <v>105</v>
      </c>
      <c r="C162" s="138"/>
      <c r="D162" s="138"/>
      <c r="E162" s="138"/>
      <c r="F162" s="138"/>
      <c r="G162" s="139"/>
      <c r="H162" s="65" t="e">
        <f t="shared" si="9"/>
        <v>#DIV/0!</v>
      </c>
      <c r="I162" s="66">
        <f>I123</f>
        <v>0</v>
      </c>
    </row>
    <row r="163" spans="1:11" ht="15" customHeight="1" x14ac:dyDescent="0.25">
      <c r="A163" s="221" t="s">
        <v>106</v>
      </c>
      <c r="B163" s="222"/>
      <c r="C163" s="222"/>
      <c r="D163" s="222"/>
      <c r="E163" s="222"/>
      <c r="F163" s="222"/>
      <c r="G163" s="223"/>
      <c r="H163" s="21" t="e">
        <f>H160+H161+H162</f>
        <v>#DIV/0!</v>
      </c>
      <c r="I163" s="22">
        <f>I160+I161+I162</f>
        <v>0</v>
      </c>
    </row>
    <row r="164" spans="1:11" ht="5.0999999999999996" customHeight="1" x14ac:dyDescent="0.25"/>
    <row r="165" spans="1:11" x14ac:dyDescent="0.25">
      <c r="A165" s="167" t="s">
        <v>79</v>
      </c>
      <c r="B165" s="167"/>
      <c r="C165" s="167"/>
      <c r="D165" s="167"/>
      <c r="E165" s="167"/>
      <c r="F165" s="167"/>
      <c r="G165" s="167"/>
      <c r="H165" s="167"/>
      <c r="I165" s="167"/>
    </row>
    <row r="166" spans="1:11" ht="15" customHeight="1" x14ac:dyDescent="0.25">
      <c r="A166" s="64">
        <v>1</v>
      </c>
      <c r="B166" s="137" t="s">
        <v>107</v>
      </c>
      <c r="C166" s="138"/>
      <c r="D166" s="138"/>
      <c r="E166" s="138"/>
      <c r="F166" s="138"/>
      <c r="G166" s="139"/>
      <c r="H166" s="65" t="e">
        <f>I166/$G$171</f>
        <v>#DIV/0!</v>
      </c>
      <c r="I166" s="66">
        <f>I138</f>
        <v>0</v>
      </c>
    </row>
    <row r="167" spans="1:11" ht="15" customHeight="1" x14ac:dyDescent="0.25">
      <c r="A167" s="221" t="s">
        <v>108</v>
      </c>
      <c r="B167" s="222"/>
      <c r="C167" s="222"/>
      <c r="D167" s="222"/>
      <c r="E167" s="222"/>
      <c r="F167" s="222"/>
      <c r="G167" s="223"/>
      <c r="H167" s="21" t="e">
        <f>H166</f>
        <v>#DIV/0!</v>
      </c>
      <c r="I167" s="22">
        <f>I138</f>
        <v>0</v>
      </c>
      <c r="K167" s="33"/>
    </row>
    <row r="168" spans="1:11" ht="5.0999999999999996" customHeight="1" x14ac:dyDescent="0.25"/>
    <row r="169" spans="1:11" x14ac:dyDescent="0.25">
      <c r="A169" s="224" t="s">
        <v>98</v>
      </c>
      <c r="B169" s="224"/>
      <c r="C169" s="224"/>
      <c r="D169" s="224"/>
      <c r="E169" s="224"/>
      <c r="F169" s="224"/>
      <c r="G169" s="224"/>
      <c r="H169" s="224"/>
      <c r="I169" s="224"/>
    </row>
    <row r="170" spans="1:11" ht="48" x14ac:dyDescent="0.25">
      <c r="A170" s="225" t="s">
        <v>109</v>
      </c>
      <c r="B170" s="225"/>
      <c r="C170" s="225"/>
      <c r="D170" s="225"/>
      <c r="E170" s="225"/>
      <c r="F170" s="225"/>
      <c r="G170" s="95" t="s">
        <v>110</v>
      </c>
      <c r="H170" s="95" t="s">
        <v>111</v>
      </c>
      <c r="I170" s="95" t="s">
        <v>112</v>
      </c>
    </row>
    <row r="171" spans="1:11" ht="11.25" customHeight="1" x14ac:dyDescent="0.25">
      <c r="A171" s="226" t="str">
        <f>D5</f>
        <v>VIGILANTE ARMADO</v>
      </c>
      <c r="B171" s="227"/>
      <c r="C171" s="227"/>
      <c r="D171" s="227"/>
      <c r="E171" s="227"/>
      <c r="F171" s="228"/>
      <c r="G171" s="96">
        <f>I157+I163+I167</f>
        <v>0</v>
      </c>
      <c r="H171" s="95">
        <f>IF(D6="12x36",2,1)</f>
        <v>2</v>
      </c>
      <c r="I171" s="96">
        <f>G171*H171</f>
        <v>0</v>
      </c>
    </row>
    <row r="172" spans="1:11" s="9" customFormat="1" x14ac:dyDescent="0.25">
      <c r="A172" s="218" t="s">
        <v>113</v>
      </c>
      <c r="B172" s="219"/>
      <c r="C172" s="219"/>
      <c r="D172" s="219"/>
      <c r="E172" s="219"/>
      <c r="F172" s="219"/>
      <c r="G172" s="219"/>
      <c r="H172" s="220"/>
      <c r="I172" s="34">
        <f>I171</f>
        <v>0</v>
      </c>
      <c r="J172" s="32"/>
    </row>
  </sheetData>
  <mergeCells count="173">
    <mergeCell ref="A172:H172"/>
    <mergeCell ref="A165:I165"/>
    <mergeCell ref="B166:G166"/>
    <mergeCell ref="A167:G167"/>
    <mergeCell ref="A169:I169"/>
    <mergeCell ref="A170:F170"/>
    <mergeCell ref="A171:F171"/>
    <mergeCell ref="A157:G157"/>
    <mergeCell ref="A159:I159"/>
    <mergeCell ref="B160:G160"/>
    <mergeCell ref="B161:G161"/>
    <mergeCell ref="B162:G162"/>
    <mergeCell ref="A163:G163"/>
    <mergeCell ref="A150:G150"/>
    <mergeCell ref="A152:I152"/>
    <mergeCell ref="A153:I153"/>
    <mergeCell ref="B154:G154"/>
    <mergeCell ref="B155:G155"/>
    <mergeCell ref="B156:G156"/>
    <mergeCell ref="A146:B146"/>
    <mergeCell ref="H146:I146"/>
    <mergeCell ref="B147:E147"/>
    <mergeCell ref="H147:I147"/>
    <mergeCell ref="A148:I148"/>
    <mergeCell ref="B149:I149"/>
    <mergeCell ref="A143:B143"/>
    <mergeCell ref="D143:E143"/>
    <mergeCell ref="H143:I143"/>
    <mergeCell ref="A144:B144"/>
    <mergeCell ref="H144:I144"/>
    <mergeCell ref="A145:B145"/>
    <mergeCell ref="H145:I145"/>
    <mergeCell ref="B139:I139"/>
    <mergeCell ref="B140:I140"/>
    <mergeCell ref="A141:I141"/>
    <mergeCell ref="A142:B142"/>
    <mergeCell ref="D142:E142"/>
    <mergeCell ref="H142:I142"/>
    <mergeCell ref="B133:G133"/>
    <mergeCell ref="B134:G134"/>
    <mergeCell ref="B135:G135"/>
    <mergeCell ref="B136:G136"/>
    <mergeCell ref="B137:G137"/>
    <mergeCell ref="A138:G138"/>
    <mergeCell ref="A125:E125"/>
    <mergeCell ref="A126:B126"/>
    <mergeCell ref="A127:B127"/>
    <mergeCell ref="A129:G129"/>
    <mergeCell ref="A131:I131"/>
    <mergeCell ref="B132:G132"/>
    <mergeCell ref="B117:G117"/>
    <mergeCell ref="B118:G118"/>
    <mergeCell ref="A119:G119"/>
    <mergeCell ref="B121:G121"/>
    <mergeCell ref="B122:G122"/>
    <mergeCell ref="A123:G123"/>
    <mergeCell ref="B110:I110"/>
    <mergeCell ref="A112:E112"/>
    <mergeCell ref="A113:B113"/>
    <mergeCell ref="A114:B114"/>
    <mergeCell ref="B115:I115"/>
    <mergeCell ref="B116:G116"/>
    <mergeCell ref="B104:G104"/>
    <mergeCell ref="B105:G105"/>
    <mergeCell ref="B106:G106"/>
    <mergeCell ref="B107:G107"/>
    <mergeCell ref="B108:G108"/>
    <mergeCell ref="A109:G109"/>
    <mergeCell ref="A96:B96"/>
    <mergeCell ref="A97:B97"/>
    <mergeCell ref="A99:G99"/>
    <mergeCell ref="A101:I101"/>
    <mergeCell ref="B102:G102"/>
    <mergeCell ref="B103:G103"/>
    <mergeCell ref="A88:B88"/>
    <mergeCell ref="A89:B89"/>
    <mergeCell ref="A91:I91"/>
    <mergeCell ref="A92:B92"/>
    <mergeCell ref="A93:B93"/>
    <mergeCell ref="A95:I95"/>
    <mergeCell ref="B82:G82"/>
    <mergeCell ref="B83:G83"/>
    <mergeCell ref="B84:G84"/>
    <mergeCell ref="A85:G85"/>
    <mergeCell ref="B86:G86"/>
    <mergeCell ref="A87:I87"/>
    <mergeCell ref="B74:G74"/>
    <mergeCell ref="A75:G75"/>
    <mergeCell ref="A77:G77"/>
    <mergeCell ref="B79:G79"/>
    <mergeCell ref="B80:G80"/>
    <mergeCell ref="B81:G81"/>
    <mergeCell ref="B67:G67"/>
    <mergeCell ref="B68:G68"/>
    <mergeCell ref="B69:G69"/>
    <mergeCell ref="B70:G70"/>
    <mergeCell ref="A71:G71"/>
    <mergeCell ref="B73:G73"/>
    <mergeCell ref="B61:G61"/>
    <mergeCell ref="B62:G62"/>
    <mergeCell ref="B63:G63"/>
    <mergeCell ref="A64:G64"/>
    <mergeCell ref="B65:I65"/>
    <mergeCell ref="B66:I66"/>
    <mergeCell ref="B55:G55"/>
    <mergeCell ref="B56:G56"/>
    <mergeCell ref="B57:G57"/>
    <mergeCell ref="B58:G58"/>
    <mergeCell ref="B59:G59"/>
    <mergeCell ref="B60:G60"/>
    <mergeCell ref="B49:G49"/>
    <mergeCell ref="B50:G50"/>
    <mergeCell ref="B51:G51"/>
    <mergeCell ref="A52:G52"/>
    <mergeCell ref="A53:I53"/>
    <mergeCell ref="A54:I54"/>
    <mergeCell ref="B43:G43"/>
    <mergeCell ref="B44:G44"/>
    <mergeCell ref="B45:G45"/>
    <mergeCell ref="B46:G46"/>
    <mergeCell ref="B47:G47"/>
    <mergeCell ref="B48:G48"/>
    <mergeCell ref="B36:G36"/>
    <mergeCell ref="B37:G37"/>
    <mergeCell ref="B38:G38"/>
    <mergeCell ref="B39:G39"/>
    <mergeCell ref="B40:G40"/>
    <mergeCell ref="A41:G41"/>
    <mergeCell ref="B30:G30"/>
    <mergeCell ref="B31:G31"/>
    <mergeCell ref="B32:G32"/>
    <mergeCell ref="B33:G33"/>
    <mergeCell ref="B34:G34"/>
    <mergeCell ref="B35:G35"/>
    <mergeCell ref="A23:F23"/>
    <mergeCell ref="A24:F24"/>
    <mergeCell ref="A25:F25"/>
    <mergeCell ref="A26:F26"/>
    <mergeCell ref="A27:F27"/>
    <mergeCell ref="A29:I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E3:G3"/>
    <mergeCell ref="H3:I3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66" max="8" man="1"/>
    <brk id="124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9"/>
  <sheetViews>
    <sheetView zoomScaleSheetLayoutView="130" workbookViewId="0">
      <selection activeCell="L11" sqref="L11"/>
    </sheetView>
  </sheetViews>
  <sheetFormatPr defaultColWidth="9.140625" defaultRowHeight="12" x14ac:dyDescent="0.25"/>
  <cols>
    <col min="1" max="1" width="4.28515625" style="51" customWidth="1"/>
    <col min="2" max="2" width="11.28515625" style="51" customWidth="1"/>
    <col min="3" max="3" width="14.85546875" style="51" customWidth="1"/>
    <col min="4" max="4" width="11.28515625" style="51" customWidth="1"/>
    <col min="5" max="5" width="12.140625" style="51" customWidth="1"/>
    <col min="6" max="6" width="11.28515625" style="51" customWidth="1"/>
    <col min="7" max="7" width="14" style="51" customWidth="1"/>
    <col min="8" max="8" width="12.140625" style="51" customWidth="1"/>
    <col min="9" max="9" width="11.7109375" style="51" customWidth="1"/>
    <col min="10" max="10" width="11.140625" style="1" customWidth="1"/>
    <col min="11" max="11" width="10" style="4" customWidth="1"/>
    <col min="12" max="12" width="9.140625" style="4"/>
    <col min="13" max="15" width="22.28515625" style="4" customWidth="1"/>
    <col min="16" max="16384" width="9.140625" style="4"/>
  </cols>
  <sheetData>
    <row r="1" spans="1:14" ht="27.75" customHeight="1" x14ac:dyDescent="0.25">
      <c r="A1" s="133" t="s">
        <v>213</v>
      </c>
      <c r="B1" s="133"/>
      <c r="C1" s="133"/>
      <c r="D1" s="133"/>
      <c r="E1" s="133"/>
      <c r="F1" s="133"/>
      <c r="G1" s="133"/>
      <c r="H1" s="133"/>
      <c r="I1" s="133"/>
      <c r="K1" s="2"/>
      <c r="L1" s="3"/>
      <c r="M1" s="3"/>
      <c r="N1" s="3"/>
    </row>
    <row r="2" spans="1:14" x14ac:dyDescent="0.25">
      <c r="A2" s="134" t="s">
        <v>0</v>
      </c>
      <c r="B2" s="134"/>
      <c r="C2" s="229" t="s">
        <v>188</v>
      </c>
      <c r="D2" s="229"/>
      <c r="E2" s="136" t="s">
        <v>190</v>
      </c>
      <c r="F2" s="136"/>
      <c r="G2" s="136"/>
      <c r="H2" s="136"/>
      <c r="I2" s="136"/>
      <c r="K2" s="5"/>
      <c r="L2" s="3"/>
      <c r="M2" s="3"/>
      <c r="N2" s="3"/>
    </row>
    <row r="3" spans="1:14" ht="11.25" customHeight="1" x14ac:dyDescent="0.25">
      <c r="A3" s="134" t="s">
        <v>212</v>
      </c>
      <c r="B3" s="134"/>
      <c r="C3" s="230" t="s">
        <v>211</v>
      </c>
      <c r="D3" s="231"/>
      <c r="E3" s="134" t="s">
        <v>219</v>
      </c>
      <c r="F3" s="134"/>
      <c r="G3" s="134"/>
      <c r="H3" s="259"/>
      <c r="I3" s="259"/>
      <c r="K3" s="3"/>
      <c r="L3" s="3"/>
      <c r="M3" s="3"/>
      <c r="N3" s="3"/>
    </row>
    <row r="4" spans="1:14" ht="5.0999999999999996" customHeight="1" x14ac:dyDescent="0.25">
      <c r="K4" s="3"/>
      <c r="L4" s="3"/>
      <c r="M4" s="3"/>
      <c r="N4" s="3"/>
    </row>
    <row r="5" spans="1:14" ht="13.5" customHeight="1" x14ac:dyDescent="0.25">
      <c r="A5" s="127" t="s">
        <v>140</v>
      </c>
      <c r="B5" s="128"/>
      <c r="C5" s="129"/>
      <c r="D5" s="140" t="s">
        <v>167</v>
      </c>
      <c r="E5" s="141"/>
      <c r="F5" s="142"/>
      <c r="G5" s="143" t="str">
        <f>IF(D6="12x36","Regime de trabalho:","Quantidade de HORAS/MÊS")</f>
        <v>Regime de trabalho:</v>
      </c>
      <c r="H5" s="144"/>
      <c r="I5" s="147" t="str">
        <f>IF(D6="12x36",D6,5*D6)</f>
        <v>12x36</v>
      </c>
      <c r="K5" s="3"/>
      <c r="L5" s="3"/>
      <c r="M5" s="3"/>
      <c r="N5" s="3"/>
    </row>
    <row r="6" spans="1:14" ht="13.5" customHeight="1" x14ac:dyDescent="0.25">
      <c r="A6" s="127" t="str">
        <f>IF(D6="12x36","Regime de trabalho:","Regime de trabalho (horas semanais):")</f>
        <v>Regime de trabalho:</v>
      </c>
      <c r="B6" s="128"/>
      <c r="C6" s="129"/>
      <c r="D6" s="127" t="s">
        <v>165</v>
      </c>
      <c r="E6" s="128"/>
      <c r="F6" s="129"/>
      <c r="G6" s="145"/>
      <c r="H6" s="146"/>
      <c r="I6" s="148"/>
      <c r="K6" s="3"/>
      <c r="L6" s="3"/>
      <c r="M6" s="3"/>
      <c r="N6" s="3"/>
    </row>
    <row r="7" spans="1:14" ht="13.5" customHeight="1" x14ac:dyDescent="0.25">
      <c r="A7" s="127" t="s">
        <v>147</v>
      </c>
      <c r="B7" s="128"/>
      <c r="C7" s="129"/>
      <c r="D7" s="130"/>
      <c r="E7" s="131"/>
      <c r="F7" s="132"/>
      <c r="G7" s="143" t="s">
        <v>141</v>
      </c>
      <c r="H7" s="144"/>
      <c r="I7" s="125" t="s">
        <v>126</v>
      </c>
    </row>
    <row r="8" spans="1:14" ht="13.5" customHeight="1" x14ac:dyDescent="0.25">
      <c r="A8" s="127" t="s">
        <v>148</v>
      </c>
      <c r="B8" s="128"/>
      <c r="C8" s="129"/>
      <c r="D8" s="130"/>
      <c r="E8" s="131"/>
      <c r="F8" s="132"/>
      <c r="G8" s="159"/>
      <c r="H8" s="160"/>
      <c r="I8" s="126"/>
    </row>
    <row r="9" spans="1:14" ht="13.5" customHeight="1" x14ac:dyDescent="0.25">
      <c r="A9" s="127" t="s">
        <v>119</v>
      </c>
      <c r="B9" s="128"/>
      <c r="C9" s="129"/>
      <c r="D9" s="152" t="s">
        <v>224</v>
      </c>
      <c r="E9" s="152"/>
      <c r="F9" s="152"/>
      <c r="G9" s="233" t="s">
        <v>142</v>
      </c>
      <c r="H9" s="234"/>
      <c r="I9" s="52">
        <v>0.3</v>
      </c>
    </row>
    <row r="10" spans="1:14" ht="36.75" customHeight="1" x14ac:dyDescent="0.25">
      <c r="A10" s="154" t="s">
        <v>116</v>
      </c>
      <c r="B10" s="155"/>
      <c r="C10" s="155"/>
      <c r="D10" s="155"/>
      <c r="E10" s="155"/>
      <c r="F10" s="155"/>
      <c r="G10" s="53" t="s">
        <v>149</v>
      </c>
      <c r="H10" s="53">
        <v>220</v>
      </c>
      <c r="I10" s="54"/>
    </row>
    <row r="11" spans="1:14" ht="15" customHeight="1" x14ac:dyDescent="0.25">
      <c r="A11" s="156" t="s">
        <v>146</v>
      </c>
      <c r="B11" s="157"/>
      <c r="C11" s="157"/>
      <c r="D11" s="157"/>
      <c r="E11" s="157"/>
      <c r="F11" s="157"/>
      <c r="G11" s="53" t="str">
        <f>D9</f>
        <v>Esteio/RS</v>
      </c>
      <c r="H11" s="53" t="s">
        <v>1</v>
      </c>
      <c r="I11" s="55"/>
    </row>
    <row r="12" spans="1:14" ht="26.25" customHeight="1" x14ac:dyDescent="0.25">
      <c r="A12" s="156" t="s">
        <v>155</v>
      </c>
      <c r="B12" s="157"/>
      <c r="C12" s="157"/>
      <c r="D12" s="157"/>
      <c r="E12" s="157"/>
      <c r="F12" s="158"/>
      <c r="G12" s="53" t="s">
        <v>2</v>
      </c>
      <c r="H12" s="53" t="s">
        <v>124</v>
      </c>
      <c r="I12" s="54"/>
    </row>
    <row r="13" spans="1:14" x14ac:dyDescent="0.25">
      <c r="A13" s="156" t="s">
        <v>163</v>
      </c>
      <c r="B13" s="157"/>
      <c r="C13" s="157"/>
      <c r="D13" s="157"/>
      <c r="E13" s="157"/>
      <c r="F13" s="158"/>
      <c r="G13" s="53"/>
      <c r="H13" s="53"/>
      <c r="I13" s="56">
        <v>15</v>
      </c>
    </row>
    <row r="14" spans="1:14" x14ac:dyDescent="0.25">
      <c r="A14" s="162" t="s">
        <v>117</v>
      </c>
      <c r="B14" s="168"/>
      <c r="C14" s="168"/>
      <c r="D14" s="168"/>
      <c r="E14" s="168"/>
      <c r="F14" s="168"/>
      <c r="G14" s="153" t="s">
        <v>2</v>
      </c>
      <c r="H14" s="53" t="s">
        <v>3</v>
      </c>
      <c r="I14" s="54"/>
    </row>
    <row r="15" spans="1:14" x14ac:dyDescent="0.25">
      <c r="A15" s="169"/>
      <c r="B15" s="170"/>
      <c r="C15" s="170"/>
      <c r="D15" s="170"/>
      <c r="E15" s="170"/>
      <c r="F15" s="170"/>
      <c r="G15" s="153"/>
      <c r="H15" s="53" t="s">
        <v>4</v>
      </c>
      <c r="I15" s="56">
        <f>I13</f>
        <v>15</v>
      </c>
    </row>
    <row r="16" spans="1:14" x14ac:dyDescent="0.25">
      <c r="A16" s="154"/>
      <c r="B16" s="155"/>
      <c r="C16" s="155"/>
      <c r="D16" s="155"/>
      <c r="E16" s="155"/>
      <c r="F16" s="155"/>
      <c r="G16" s="153"/>
      <c r="H16" s="53" t="s">
        <v>5</v>
      </c>
      <c r="I16" s="52"/>
    </row>
    <row r="17" spans="1:10" ht="11.25" customHeight="1" x14ac:dyDescent="0.25">
      <c r="A17" s="166" t="s">
        <v>120</v>
      </c>
      <c r="B17" s="166"/>
      <c r="C17" s="166"/>
      <c r="D17" s="166"/>
      <c r="E17" s="166"/>
      <c r="F17" s="156"/>
      <c r="G17" s="153" t="s">
        <v>2</v>
      </c>
      <c r="H17" s="53" t="s">
        <v>3</v>
      </c>
      <c r="I17" s="54"/>
    </row>
    <row r="18" spans="1:10" ht="11.25" customHeight="1" x14ac:dyDescent="0.25">
      <c r="A18" s="166"/>
      <c r="B18" s="166"/>
      <c r="C18" s="166"/>
      <c r="D18" s="166"/>
      <c r="E18" s="166"/>
      <c r="F18" s="156"/>
      <c r="G18" s="153"/>
      <c r="H18" s="53" t="s">
        <v>4</v>
      </c>
      <c r="I18" s="56">
        <f>I13</f>
        <v>15</v>
      </c>
    </row>
    <row r="19" spans="1:10" ht="12" customHeight="1" x14ac:dyDescent="0.25">
      <c r="A19" s="166"/>
      <c r="B19" s="166"/>
      <c r="C19" s="166"/>
      <c r="D19" s="166"/>
      <c r="E19" s="166"/>
      <c r="F19" s="156"/>
      <c r="G19" s="153"/>
      <c r="H19" s="53" t="s">
        <v>5</v>
      </c>
      <c r="I19" s="52"/>
    </row>
    <row r="20" spans="1:10" ht="11.25" customHeight="1" x14ac:dyDescent="0.25">
      <c r="A20" s="166" t="s">
        <v>144</v>
      </c>
      <c r="B20" s="166"/>
      <c r="C20" s="166"/>
      <c r="D20" s="166"/>
      <c r="E20" s="166"/>
      <c r="F20" s="156"/>
      <c r="G20" s="153" t="s">
        <v>2</v>
      </c>
      <c r="H20" s="53" t="s">
        <v>3</v>
      </c>
      <c r="I20" s="54"/>
    </row>
    <row r="21" spans="1:10" x14ac:dyDescent="0.25">
      <c r="A21" s="166"/>
      <c r="B21" s="166"/>
      <c r="C21" s="166"/>
      <c r="D21" s="166"/>
      <c r="E21" s="166"/>
      <c r="F21" s="156"/>
      <c r="G21" s="153"/>
      <c r="H21" s="53" t="s">
        <v>4</v>
      </c>
      <c r="I21" s="56">
        <f>I13</f>
        <v>15</v>
      </c>
    </row>
    <row r="22" spans="1:10" x14ac:dyDescent="0.25">
      <c r="A22" s="166"/>
      <c r="B22" s="166"/>
      <c r="C22" s="166"/>
      <c r="D22" s="166"/>
      <c r="E22" s="166"/>
      <c r="F22" s="156"/>
      <c r="G22" s="153"/>
      <c r="H22" s="53" t="s">
        <v>5</v>
      </c>
      <c r="I22" s="52"/>
    </row>
    <row r="23" spans="1:10" x14ac:dyDescent="0.25">
      <c r="A23" s="161" t="s">
        <v>158</v>
      </c>
      <c r="B23" s="161"/>
      <c r="C23" s="161"/>
      <c r="D23" s="161"/>
      <c r="E23" s="161"/>
      <c r="F23" s="162"/>
      <c r="G23" s="57" t="s">
        <v>2</v>
      </c>
      <c r="H23" s="57" t="s">
        <v>127</v>
      </c>
      <c r="I23" s="58" t="s">
        <v>126</v>
      </c>
    </row>
    <row r="24" spans="1:10" x14ac:dyDescent="0.25">
      <c r="A24" s="156" t="s">
        <v>222</v>
      </c>
      <c r="B24" s="157"/>
      <c r="C24" s="157"/>
      <c r="D24" s="157"/>
      <c r="E24" s="157"/>
      <c r="F24" s="158"/>
      <c r="G24" s="57"/>
      <c r="H24" s="57" t="s">
        <v>121</v>
      </c>
      <c r="I24" s="106" t="s">
        <v>126</v>
      </c>
    </row>
    <row r="25" spans="1:10" x14ac:dyDescent="0.25">
      <c r="A25" s="166" t="s">
        <v>154</v>
      </c>
      <c r="B25" s="166"/>
      <c r="C25" s="166"/>
      <c r="D25" s="166"/>
      <c r="E25" s="166"/>
      <c r="F25" s="166"/>
      <c r="G25" s="53"/>
      <c r="H25" s="53" t="s">
        <v>124</v>
      </c>
      <c r="I25" s="54" t="s">
        <v>126</v>
      </c>
    </row>
    <row r="26" spans="1:10" ht="13.5" customHeight="1" x14ac:dyDescent="0.25">
      <c r="A26" s="156" t="s">
        <v>128</v>
      </c>
      <c r="B26" s="157"/>
      <c r="C26" s="157"/>
      <c r="D26" s="157"/>
      <c r="E26" s="157"/>
      <c r="F26" s="158"/>
      <c r="G26" s="57"/>
      <c r="H26" s="97" t="s">
        <v>129</v>
      </c>
      <c r="I26" s="62">
        <v>15</v>
      </c>
    </row>
    <row r="27" spans="1:10" ht="39.75" customHeight="1" x14ac:dyDescent="0.25">
      <c r="A27" s="166" t="s">
        <v>227</v>
      </c>
      <c r="B27" s="166"/>
      <c r="C27" s="166"/>
      <c r="D27" s="166"/>
      <c r="E27" s="166"/>
      <c r="F27" s="166"/>
      <c r="G27" s="53"/>
      <c r="H27" s="53" t="s">
        <v>121</v>
      </c>
      <c r="I27" s="52">
        <v>0.2</v>
      </c>
    </row>
    <row r="28" spans="1:10" ht="24.75" customHeight="1" x14ac:dyDescent="0.25">
      <c r="A28" s="240" t="s">
        <v>214</v>
      </c>
      <c r="B28" s="240"/>
      <c r="C28" s="240"/>
      <c r="D28" s="240"/>
      <c r="E28" s="240"/>
      <c r="F28" s="240"/>
      <c r="G28" s="235" t="s">
        <v>2</v>
      </c>
      <c r="H28" s="98" t="s">
        <v>132</v>
      </c>
      <c r="I28" s="99">
        <f>((60/52.5)*7)*15</f>
        <v>120</v>
      </c>
    </row>
    <row r="29" spans="1:10" ht="31.5" customHeight="1" x14ac:dyDescent="0.25">
      <c r="A29" s="240"/>
      <c r="B29" s="240"/>
      <c r="C29" s="240"/>
      <c r="D29" s="240"/>
      <c r="E29" s="240"/>
      <c r="F29" s="240"/>
      <c r="G29" s="235"/>
      <c r="H29" s="98" t="s">
        <v>133</v>
      </c>
      <c r="I29" s="100">
        <f>I10/H10*20%</f>
        <v>0</v>
      </c>
    </row>
    <row r="30" spans="1:10" ht="29.25" customHeight="1" x14ac:dyDescent="0.25">
      <c r="A30" s="236" t="s">
        <v>215</v>
      </c>
      <c r="B30" s="236"/>
      <c r="C30" s="236"/>
      <c r="D30" s="236"/>
      <c r="E30" s="236"/>
      <c r="F30" s="236"/>
      <c r="G30" s="235" t="s">
        <v>2</v>
      </c>
      <c r="H30" s="97" t="s">
        <v>132</v>
      </c>
      <c r="I30" s="101">
        <f>((5+7+1)*15)-190.67</f>
        <v>4.3300000000000125</v>
      </c>
      <c r="J30" s="39"/>
    </row>
    <row r="31" spans="1:10" ht="40.5" customHeight="1" x14ac:dyDescent="0.25">
      <c r="A31" s="236"/>
      <c r="B31" s="236"/>
      <c r="C31" s="236"/>
      <c r="D31" s="236"/>
      <c r="E31" s="236"/>
      <c r="F31" s="236"/>
      <c r="G31" s="235"/>
      <c r="H31" s="97" t="s">
        <v>133</v>
      </c>
      <c r="I31" s="102">
        <f>(I10/H10)*1.5</f>
        <v>0</v>
      </c>
    </row>
    <row r="32" spans="1:10" ht="5.0999999999999996" customHeight="1" x14ac:dyDescent="0.25"/>
    <row r="33" spans="1:10" ht="17.25" customHeight="1" x14ac:dyDescent="0.25">
      <c r="A33" s="167" t="s">
        <v>7</v>
      </c>
      <c r="B33" s="167"/>
      <c r="C33" s="167"/>
      <c r="D33" s="167"/>
      <c r="E33" s="167"/>
      <c r="F33" s="167"/>
      <c r="G33" s="167"/>
      <c r="H33" s="167"/>
      <c r="I33" s="167"/>
    </row>
    <row r="34" spans="1:10" ht="48" x14ac:dyDescent="0.25">
      <c r="A34" s="63" t="s">
        <v>8</v>
      </c>
      <c r="B34" s="177" t="s">
        <v>9</v>
      </c>
      <c r="C34" s="178"/>
      <c r="D34" s="178"/>
      <c r="E34" s="178"/>
      <c r="F34" s="178"/>
      <c r="G34" s="179"/>
      <c r="H34" s="63" t="s">
        <v>10</v>
      </c>
      <c r="I34" s="63" t="s">
        <v>11</v>
      </c>
    </row>
    <row r="35" spans="1:10" ht="15" customHeight="1" x14ac:dyDescent="0.25">
      <c r="A35" s="64">
        <v>1</v>
      </c>
      <c r="B35" s="237" t="s">
        <v>12</v>
      </c>
      <c r="C35" s="238"/>
      <c r="D35" s="238"/>
      <c r="E35" s="238"/>
      <c r="F35" s="238"/>
      <c r="G35" s="239"/>
      <c r="H35" s="65" t="e">
        <f t="shared" ref="H35:H47" si="0">I35/$I$48</f>
        <v>#DIV/0!</v>
      </c>
      <c r="I35" s="66">
        <f>IF(D6="12x36",I10,I10/H10*I5)</f>
        <v>0</v>
      </c>
    </row>
    <row r="36" spans="1:10" ht="15" customHeight="1" x14ac:dyDescent="0.25">
      <c r="A36" s="64">
        <f>A35+1</f>
        <v>2</v>
      </c>
      <c r="B36" s="237" t="s">
        <v>216</v>
      </c>
      <c r="C36" s="238"/>
      <c r="D36" s="238"/>
      <c r="E36" s="238"/>
      <c r="F36" s="238"/>
      <c r="G36" s="239"/>
      <c r="H36" s="65" t="e">
        <f t="shared" si="0"/>
        <v>#DIV/0!</v>
      </c>
      <c r="I36" s="84">
        <v>0</v>
      </c>
      <c r="J36" s="6"/>
    </row>
    <row r="37" spans="1:10" ht="15" customHeight="1" x14ac:dyDescent="0.25">
      <c r="A37" s="64">
        <f t="shared" ref="A37:A44" si="1">A36+1</f>
        <v>3</v>
      </c>
      <c r="B37" s="237" t="s">
        <v>164</v>
      </c>
      <c r="C37" s="238"/>
      <c r="D37" s="238"/>
      <c r="E37" s="238"/>
      <c r="F37" s="238"/>
      <c r="G37" s="239"/>
      <c r="H37" s="65" t="e">
        <f t="shared" si="0"/>
        <v>#DIV/0!</v>
      </c>
      <c r="I37" s="66">
        <f>IF(I9=30%,(I35+I45+I42+I43+I44+I46)*I9,0)</f>
        <v>0</v>
      </c>
    </row>
    <row r="38" spans="1:10" ht="15" customHeight="1" x14ac:dyDescent="0.25">
      <c r="A38" s="64">
        <f t="shared" si="1"/>
        <v>4</v>
      </c>
      <c r="B38" s="248" t="s">
        <v>191</v>
      </c>
      <c r="C38" s="248"/>
      <c r="D38" s="248"/>
      <c r="E38" s="248"/>
      <c r="F38" s="248"/>
      <c r="G38" s="248"/>
      <c r="H38" s="65" t="e">
        <f t="shared" si="0"/>
        <v>#DIV/0!</v>
      </c>
      <c r="I38" s="66">
        <f>IF(I7=10%,I25*I7,0)</f>
        <v>0</v>
      </c>
    </row>
    <row r="39" spans="1:10" ht="15" customHeight="1" x14ac:dyDescent="0.25">
      <c r="A39" s="64">
        <f t="shared" si="1"/>
        <v>5</v>
      </c>
      <c r="B39" s="248" t="s">
        <v>192</v>
      </c>
      <c r="C39" s="248"/>
      <c r="D39" s="248"/>
      <c r="E39" s="248"/>
      <c r="F39" s="248"/>
      <c r="G39" s="248"/>
      <c r="H39" s="65" t="e">
        <f t="shared" si="0"/>
        <v>#DIV/0!</v>
      </c>
      <c r="I39" s="66">
        <f>IF(I7=20%,I25*I7,0)</f>
        <v>0</v>
      </c>
    </row>
    <row r="40" spans="1:10" ht="15" customHeight="1" x14ac:dyDescent="0.25">
      <c r="A40" s="64">
        <f t="shared" si="1"/>
        <v>6</v>
      </c>
      <c r="B40" s="248" t="s">
        <v>193</v>
      </c>
      <c r="C40" s="248"/>
      <c r="D40" s="248"/>
      <c r="E40" s="248"/>
      <c r="F40" s="248"/>
      <c r="G40" s="248"/>
      <c r="H40" s="65" t="e">
        <f t="shared" si="0"/>
        <v>#DIV/0!</v>
      </c>
      <c r="I40" s="66">
        <f>IF(I7=40%,I25*I7,0)</f>
        <v>0</v>
      </c>
    </row>
    <row r="41" spans="1:10" ht="15" customHeight="1" x14ac:dyDescent="0.25">
      <c r="A41" s="64">
        <f t="shared" si="1"/>
        <v>7</v>
      </c>
      <c r="B41" s="237" t="s">
        <v>194</v>
      </c>
      <c r="C41" s="238"/>
      <c r="D41" s="238"/>
      <c r="E41" s="238"/>
      <c r="F41" s="238"/>
      <c r="G41" s="239"/>
      <c r="H41" s="65" t="e">
        <f t="shared" si="0"/>
        <v>#DIV/0!</v>
      </c>
      <c r="I41" s="66">
        <f>IF(I24="Não aplicável",0,I35*I24)</f>
        <v>0</v>
      </c>
    </row>
    <row r="42" spans="1:10" ht="15" customHeight="1" x14ac:dyDescent="0.25">
      <c r="A42" s="64">
        <f t="shared" si="1"/>
        <v>8</v>
      </c>
      <c r="B42" s="241" t="s">
        <v>134</v>
      </c>
      <c r="C42" s="241"/>
      <c r="D42" s="241"/>
      <c r="E42" s="241"/>
      <c r="F42" s="241"/>
      <c r="G42" s="241"/>
      <c r="H42" s="65" t="e">
        <f t="shared" si="0"/>
        <v>#DIV/0!</v>
      </c>
      <c r="I42" s="66">
        <f>I30*I31</f>
        <v>0</v>
      </c>
    </row>
    <row r="43" spans="1:10" ht="15" customHeight="1" x14ac:dyDescent="0.25">
      <c r="A43" s="64">
        <f t="shared" si="1"/>
        <v>9</v>
      </c>
      <c r="B43" s="241" t="s">
        <v>135</v>
      </c>
      <c r="C43" s="241"/>
      <c r="D43" s="241"/>
      <c r="E43" s="241"/>
      <c r="F43" s="241"/>
      <c r="G43" s="241"/>
      <c r="H43" s="65" t="e">
        <f t="shared" si="0"/>
        <v>#DIV/0!</v>
      </c>
      <c r="I43" s="66">
        <f>I28*I29</f>
        <v>0</v>
      </c>
    </row>
    <row r="44" spans="1:10" ht="24" customHeight="1" x14ac:dyDescent="0.25">
      <c r="A44" s="64">
        <f t="shared" si="1"/>
        <v>10</v>
      </c>
      <c r="B44" s="241" t="s">
        <v>136</v>
      </c>
      <c r="C44" s="241"/>
      <c r="D44" s="241"/>
      <c r="E44" s="241"/>
      <c r="F44" s="241"/>
      <c r="G44" s="241"/>
      <c r="H44" s="65" t="e">
        <f t="shared" si="0"/>
        <v>#DIV/0!</v>
      </c>
      <c r="I44" s="103">
        <f>(I42+I43)*0.2</f>
        <v>0</v>
      </c>
    </row>
    <row r="45" spans="1:10" ht="12.75" customHeight="1" x14ac:dyDescent="0.25">
      <c r="A45" s="64"/>
      <c r="B45" s="242" t="s">
        <v>159</v>
      </c>
      <c r="C45" s="243"/>
      <c r="D45" s="243"/>
      <c r="E45" s="243"/>
      <c r="F45" s="243"/>
      <c r="G45" s="244"/>
      <c r="H45" s="65" t="e">
        <f t="shared" si="0"/>
        <v>#DIV/0!</v>
      </c>
      <c r="I45" s="103">
        <f>I12*I13</f>
        <v>0</v>
      </c>
    </row>
    <row r="46" spans="1:10" ht="12.75" customHeight="1" x14ac:dyDescent="0.25">
      <c r="A46" s="64"/>
      <c r="B46" s="242" t="s">
        <v>160</v>
      </c>
      <c r="C46" s="243"/>
      <c r="D46" s="243"/>
      <c r="E46" s="243"/>
      <c r="F46" s="243"/>
      <c r="G46" s="244"/>
      <c r="H46" s="65" t="e">
        <f t="shared" si="0"/>
        <v>#DIV/0!</v>
      </c>
      <c r="I46" s="103">
        <f>I45*20%</f>
        <v>0</v>
      </c>
    </row>
    <row r="47" spans="1:10" ht="20.25" customHeight="1" x14ac:dyDescent="0.25">
      <c r="A47" s="64">
        <f>A44+1</f>
        <v>11</v>
      </c>
      <c r="B47" s="24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246"/>
      <c r="D47" s="246"/>
      <c r="E47" s="246"/>
      <c r="F47" s="246"/>
      <c r="G47" s="247"/>
      <c r="H47" s="65" t="e">
        <f t="shared" si="0"/>
        <v>#DIV/0!</v>
      </c>
      <c r="I47" s="103">
        <v>0</v>
      </c>
    </row>
    <row r="48" spans="1:10" s="9" customFormat="1" ht="15" customHeight="1" x14ac:dyDescent="0.25">
      <c r="A48" s="174" t="s">
        <v>13</v>
      </c>
      <c r="B48" s="175"/>
      <c r="C48" s="175"/>
      <c r="D48" s="175"/>
      <c r="E48" s="175"/>
      <c r="F48" s="175"/>
      <c r="G48" s="176"/>
      <c r="H48" s="7" t="e">
        <f>SUM(H35:H47)</f>
        <v>#DIV/0!</v>
      </c>
      <c r="I48" s="50">
        <f>SUM(I35:I47)</f>
        <v>0</v>
      </c>
      <c r="J48" s="8"/>
    </row>
    <row r="49" spans="1:16" ht="5.0999999999999996" customHeight="1" x14ac:dyDescent="0.25"/>
    <row r="50" spans="1:16" ht="33.75" customHeight="1" x14ac:dyDescent="0.25">
      <c r="A50" s="63" t="s">
        <v>14</v>
      </c>
      <c r="B50" s="177" t="s">
        <v>15</v>
      </c>
      <c r="C50" s="178"/>
      <c r="D50" s="178"/>
      <c r="E50" s="178"/>
      <c r="F50" s="178"/>
      <c r="G50" s="179"/>
      <c r="H50" s="63" t="s">
        <v>10</v>
      </c>
      <c r="I50" s="63" t="s">
        <v>11</v>
      </c>
    </row>
    <row r="51" spans="1:16" ht="15" customHeight="1" x14ac:dyDescent="0.25">
      <c r="A51" s="64">
        <v>1</v>
      </c>
      <c r="B51" s="137" t="s">
        <v>195</v>
      </c>
      <c r="C51" s="138"/>
      <c r="D51" s="138"/>
      <c r="E51" s="138"/>
      <c r="F51" s="138"/>
      <c r="G51" s="139"/>
      <c r="H51" s="65">
        <v>0.2</v>
      </c>
      <c r="I51" s="66">
        <f>$I$48*H51</f>
        <v>0</v>
      </c>
    </row>
    <row r="52" spans="1:16" ht="15" customHeight="1" x14ac:dyDescent="0.25">
      <c r="A52" s="64">
        <v>2</v>
      </c>
      <c r="B52" s="137" t="s">
        <v>196</v>
      </c>
      <c r="C52" s="138"/>
      <c r="D52" s="138"/>
      <c r="E52" s="138"/>
      <c r="F52" s="138"/>
      <c r="G52" s="139"/>
      <c r="H52" s="65">
        <v>1.4999999999999999E-2</v>
      </c>
      <c r="I52" s="66">
        <f t="shared" ref="I52:I58" si="2">$I$48*H52</f>
        <v>0</v>
      </c>
    </row>
    <row r="53" spans="1:16" ht="15" customHeight="1" x14ac:dyDescent="0.25">
      <c r="A53" s="64">
        <v>3</v>
      </c>
      <c r="B53" s="137" t="s">
        <v>197</v>
      </c>
      <c r="C53" s="138"/>
      <c r="D53" s="138"/>
      <c r="E53" s="138"/>
      <c r="F53" s="138"/>
      <c r="G53" s="139"/>
      <c r="H53" s="65">
        <v>0.01</v>
      </c>
      <c r="I53" s="66">
        <f t="shared" si="2"/>
        <v>0</v>
      </c>
    </row>
    <row r="54" spans="1:16" ht="15" customHeight="1" x14ac:dyDescent="0.25">
      <c r="A54" s="64">
        <v>4</v>
      </c>
      <c r="B54" s="137" t="s">
        <v>198</v>
      </c>
      <c r="C54" s="138"/>
      <c r="D54" s="138"/>
      <c r="E54" s="138"/>
      <c r="F54" s="138"/>
      <c r="G54" s="139"/>
      <c r="H54" s="65">
        <v>2E-3</v>
      </c>
      <c r="I54" s="66">
        <f>$I$48*H54</f>
        <v>0</v>
      </c>
    </row>
    <row r="55" spans="1:16" ht="15" customHeight="1" x14ac:dyDescent="0.25">
      <c r="A55" s="64">
        <v>5</v>
      </c>
      <c r="B55" s="137" t="s">
        <v>199</v>
      </c>
      <c r="C55" s="138"/>
      <c r="D55" s="138"/>
      <c r="E55" s="138"/>
      <c r="F55" s="138"/>
      <c r="G55" s="139"/>
      <c r="H55" s="65">
        <v>2.5000000000000001E-2</v>
      </c>
      <c r="I55" s="66">
        <f t="shared" si="2"/>
        <v>0</v>
      </c>
    </row>
    <row r="56" spans="1:16" ht="15" customHeight="1" x14ac:dyDescent="0.25">
      <c r="A56" s="64">
        <v>6</v>
      </c>
      <c r="B56" s="137" t="s">
        <v>200</v>
      </c>
      <c r="C56" s="138"/>
      <c r="D56" s="138"/>
      <c r="E56" s="138"/>
      <c r="F56" s="138"/>
      <c r="G56" s="139"/>
      <c r="H56" s="65">
        <v>0.08</v>
      </c>
      <c r="I56" s="66">
        <f>$I$48*H56</f>
        <v>0</v>
      </c>
    </row>
    <row r="57" spans="1:16" ht="15" customHeight="1" x14ac:dyDescent="0.25">
      <c r="A57" s="64">
        <v>7</v>
      </c>
      <c r="B57" s="137" t="s">
        <v>201</v>
      </c>
      <c r="C57" s="138"/>
      <c r="D57" s="138"/>
      <c r="E57" s="138"/>
      <c r="F57" s="138"/>
      <c r="G57" s="139"/>
      <c r="H57" s="65">
        <v>0.03</v>
      </c>
      <c r="I57" s="66">
        <f t="shared" si="2"/>
        <v>0</v>
      </c>
    </row>
    <row r="58" spans="1:16" ht="15" customHeight="1" x14ac:dyDescent="0.25">
      <c r="A58" s="64">
        <v>8</v>
      </c>
      <c r="B58" s="137" t="s">
        <v>202</v>
      </c>
      <c r="C58" s="138"/>
      <c r="D58" s="138"/>
      <c r="E58" s="138"/>
      <c r="F58" s="138"/>
      <c r="G58" s="139"/>
      <c r="H58" s="65">
        <v>6.0000000000000001E-3</v>
      </c>
      <c r="I58" s="66">
        <f t="shared" si="2"/>
        <v>0</v>
      </c>
    </row>
    <row r="59" spans="1:16" s="9" customFormat="1" ht="15" customHeight="1" x14ac:dyDescent="0.25">
      <c r="A59" s="174" t="s">
        <v>16</v>
      </c>
      <c r="B59" s="175"/>
      <c r="C59" s="175"/>
      <c r="D59" s="175"/>
      <c r="E59" s="175"/>
      <c r="F59" s="175"/>
      <c r="G59" s="176"/>
      <c r="H59" s="7">
        <f>SUM(H51:H58)</f>
        <v>0.3680000000000001</v>
      </c>
      <c r="I59" s="50">
        <f>SUM(I51:I58)</f>
        <v>0</v>
      </c>
      <c r="J59" s="8"/>
    </row>
    <row r="60" spans="1:16" ht="15" customHeight="1" x14ac:dyDescent="0.25">
      <c r="A60" s="181" t="s">
        <v>17</v>
      </c>
      <c r="B60" s="181"/>
      <c r="C60" s="181"/>
      <c r="D60" s="181"/>
      <c r="E60" s="181"/>
      <c r="F60" s="181"/>
      <c r="G60" s="181"/>
      <c r="H60" s="181"/>
      <c r="I60" s="181"/>
    </row>
    <row r="61" spans="1:16" ht="48" customHeight="1" x14ac:dyDescent="0.25">
      <c r="A61" s="182" t="s">
        <v>18</v>
      </c>
      <c r="B61" s="182"/>
      <c r="C61" s="182"/>
      <c r="D61" s="182"/>
      <c r="E61" s="182"/>
      <c r="F61" s="182"/>
      <c r="G61" s="182"/>
      <c r="H61" s="182"/>
      <c r="I61" s="182"/>
      <c r="J61"/>
      <c r="K61"/>
      <c r="L61"/>
      <c r="M61"/>
      <c r="N61"/>
      <c r="O61"/>
      <c r="P61"/>
    </row>
    <row r="62" spans="1:16" ht="33.75" customHeight="1" x14ac:dyDescent="0.25">
      <c r="A62" s="63" t="s">
        <v>19</v>
      </c>
      <c r="B62" s="177" t="s">
        <v>20</v>
      </c>
      <c r="C62" s="178"/>
      <c r="D62" s="178"/>
      <c r="E62" s="178"/>
      <c r="F62" s="178"/>
      <c r="G62" s="179"/>
      <c r="H62" s="63" t="s">
        <v>10</v>
      </c>
      <c r="I62" s="63" t="s">
        <v>11</v>
      </c>
    </row>
    <row r="63" spans="1:16" ht="15" customHeight="1" x14ac:dyDescent="0.25">
      <c r="A63" s="64">
        <v>1</v>
      </c>
      <c r="B63" s="137" t="s">
        <v>21</v>
      </c>
      <c r="C63" s="138"/>
      <c r="D63" s="138"/>
      <c r="E63" s="138"/>
      <c r="F63" s="138"/>
      <c r="G63" s="139"/>
      <c r="H63" s="104">
        <v>0.119314</v>
      </c>
      <c r="I63" s="66">
        <f>$I$48*H63</f>
        <v>0</v>
      </c>
    </row>
    <row r="64" spans="1:16" ht="15" customHeight="1" x14ac:dyDescent="0.25">
      <c r="A64" s="64">
        <v>2</v>
      </c>
      <c r="B64" s="137" t="s">
        <v>203</v>
      </c>
      <c r="C64" s="138"/>
      <c r="D64" s="138"/>
      <c r="E64" s="138"/>
      <c r="F64" s="138"/>
      <c r="G64" s="139"/>
      <c r="H64" s="104">
        <v>2.0479000000000001E-2</v>
      </c>
      <c r="I64" s="66">
        <f t="shared" ref="I64:I69" si="3">$I$48*H64</f>
        <v>0</v>
      </c>
    </row>
    <row r="65" spans="1:10" ht="15" customHeight="1" x14ac:dyDescent="0.25">
      <c r="A65" s="64">
        <v>3</v>
      </c>
      <c r="B65" s="137" t="s">
        <v>204</v>
      </c>
      <c r="C65" s="138"/>
      <c r="D65" s="138"/>
      <c r="E65" s="138"/>
      <c r="F65" s="138"/>
      <c r="G65" s="139"/>
      <c r="H65" s="65">
        <v>1.2123E-2</v>
      </c>
      <c r="I65" s="66">
        <f t="shared" si="3"/>
        <v>0</v>
      </c>
    </row>
    <row r="66" spans="1:10" ht="15" customHeight="1" x14ac:dyDescent="0.25">
      <c r="A66" s="64">
        <v>4</v>
      </c>
      <c r="B66" s="137" t="s">
        <v>22</v>
      </c>
      <c r="C66" s="138"/>
      <c r="D66" s="138"/>
      <c r="E66" s="138"/>
      <c r="F66" s="138"/>
      <c r="G66" s="139"/>
      <c r="H66" s="65">
        <v>1.1436E-2</v>
      </c>
      <c r="I66" s="66">
        <f>$I$48*H66</f>
        <v>0</v>
      </c>
    </row>
    <row r="67" spans="1:10" ht="15" customHeight="1" x14ac:dyDescent="0.25">
      <c r="A67" s="64">
        <v>5</v>
      </c>
      <c r="B67" s="137" t="s">
        <v>23</v>
      </c>
      <c r="C67" s="138"/>
      <c r="D67" s="138"/>
      <c r="E67" s="138"/>
      <c r="F67" s="138"/>
      <c r="G67" s="139"/>
      <c r="H67" s="65">
        <v>1.74E-4</v>
      </c>
      <c r="I67" s="66">
        <f t="shared" si="3"/>
        <v>0</v>
      </c>
    </row>
    <row r="68" spans="1:10" ht="15" customHeight="1" x14ac:dyDescent="0.25">
      <c r="A68" s="64">
        <v>6</v>
      </c>
      <c r="B68" s="137" t="s">
        <v>24</v>
      </c>
      <c r="C68" s="138"/>
      <c r="D68" s="138"/>
      <c r="E68" s="138"/>
      <c r="F68" s="138"/>
      <c r="G68" s="139"/>
      <c r="H68" s="65">
        <v>4.4200000000000001E-4</v>
      </c>
      <c r="I68" s="66">
        <f t="shared" si="3"/>
        <v>0</v>
      </c>
    </row>
    <row r="69" spans="1:10" ht="15" customHeight="1" x14ac:dyDescent="0.25">
      <c r="A69" s="64">
        <v>7</v>
      </c>
      <c r="B69" s="137" t="s">
        <v>25</v>
      </c>
      <c r="C69" s="138"/>
      <c r="D69" s="138"/>
      <c r="E69" s="138"/>
      <c r="F69" s="138"/>
      <c r="G69" s="139"/>
      <c r="H69" s="65">
        <v>1.85E-4</v>
      </c>
      <c r="I69" s="66">
        <f t="shared" si="3"/>
        <v>0</v>
      </c>
    </row>
    <row r="70" spans="1:10" ht="15" customHeight="1" x14ac:dyDescent="0.25">
      <c r="A70" s="64">
        <v>8</v>
      </c>
      <c r="B70" s="137" t="s">
        <v>26</v>
      </c>
      <c r="C70" s="138"/>
      <c r="D70" s="138"/>
      <c r="E70" s="138"/>
      <c r="F70" s="138"/>
      <c r="G70" s="139"/>
      <c r="H70" s="65">
        <v>9.0789999999999996E-2</v>
      </c>
      <c r="I70" s="66">
        <f>$I$48*H70</f>
        <v>0</v>
      </c>
    </row>
    <row r="71" spans="1:10" s="9" customFormat="1" ht="15" customHeight="1" x14ac:dyDescent="0.25">
      <c r="A71" s="174" t="s">
        <v>27</v>
      </c>
      <c r="B71" s="175"/>
      <c r="C71" s="175"/>
      <c r="D71" s="175"/>
      <c r="E71" s="175"/>
      <c r="F71" s="175"/>
      <c r="G71" s="176"/>
      <c r="H71" s="7">
        <f>SUM(H63:H70)</f>
        <v>0.25494299999999998</v>
      </c>
      <c r="I71" s="50">
        <f>SUM(I63:I70)</f>
        <v>0</v>
      </c>
      <c r="J71" s="8"/>
    </row>
    <row r="72" spans="1:10" ht="11.25" customHeight="1" x14ac:dyDescent="0.25">
      <c r="A72" s="69" t="s">
        <v>28</v>
      </c>
      <c r="B72" s="183" t="s">
        <v>29</v>
      </c>
      <c r="C72" s="183"/>
      <c r="D72" s="183"/>
      <c r="E72" s="183"/>
      <c r="F72" s="183"/>
      <c r="G72" s="183"/>
      <c r="H72" s="183"/>
      <c r="I72" s="183"/>
    </row>
    <row r="73" spans="1:10" ht="15" customHeight="1" x14ac:dyDescent="0.25">
      <c r="A73" s="69" t="s">
        <v>30</v>
      </c>
      <c r="B73" s="184" t="s">
        <v>31</v>
      </c>
      <c r="C73" s="184"/>
      <c r="D73" s="184"/>
      <c r="E73" s="184"/>
      <c r="F73" s="184"/>
      <c r="G73" s="184"/>
      <c r="H73" s="184"/>
      <c r="I73" s="184"/>
    </row>
    <row r="74" spans="1:10" ht="33.75" customHeight="1" x14ac:dyDescent="0.25">
      <c r="A74" s="63" t="s">
        <v>32</v>
      </c>
      <c r="B74" s="177" t="s">
        <v>33</v>
      </c>
      <c r="C74" s="178"/>
      <c r="D74" s="178"/>
      <c r="E74" s="178"/>
      <c r="F74" s="178"/>
      <c r="G74" s="179"/>
      <c r="H74" s="63" t="s">
        <v>10</v>
      </c>
      <c r="I74" s="63" t="s">
        <v>11</v>
      </c>
    </row>
    <row r="75" spans="1:10" ht="15" customHeight="1" x14ac:dyDescent="0.25">
      <c r="A75" s="64">
        <v>1</v>
      </c>
      <c r="B75" s="137" t="s">
        <v>34</v>
      </c>
      <c r="C75" s="138"/>
      <c r="D75" s="138"/>
      <c r="E75" s="138"/>
      <c r="F75" s="138"/>
      <c r="G75" s="139"/>
      <c r="H75" s="65">
        <v>2.3626999999999999E-2</v>
      </c>
      <c r="I75" s="66">
        <f>$I$48*H75</f>
        <v>0</v>
      </c>
    </row>
    <row r="76" spans="1:10" ht="15" customHeight="1" x14ac:dyDescent="0.25">
      <c r="A76" s="64">
        <v>2</v>
      </c>
      <c r="B76" s="137" t="s">
        <v>35</v>
      </c>
      <c r="C76" s="138"/>
      <c r="D76" s="138"/>
      <c r="E76" s="138"/>
      <c r="F76" s="138"/>
      <c r="G76" s="139"/>
      <c r="H76" s="65">
        <v>1.717E-3</v>
      </c>
      <c r="I76" s="66">
        <f t="shared" ref="I76:I77" si="4">$I$48*H76</f>
        <v>0</v>
      </c>
    </row>
    <row r="77" spans="1:10" ht="15" customHeight="1" x14ac:dyDescent="0.25">
      <c r="A77" s="64">
        <v>3</v>
      </c>
      <c r="B77" s="137" t="s">
        <v>36</v>
      </c>
      <c r="C77" s="138"/>
      <c r="D77" s="138"/>
      <c r="E77" s="138"/>
      <c r="F77" s="138"/>
      <c r="G77" s="139"/>
      <c r="H77" s="65">
        <v>9.4509999999999993E-3</v>
      </c>
      <c r="I77" s="66">
        <f t="shared" si="4"/>
        <v>0</v>
      </c>
    </row>
    <row r="78" spans="1:10" s="9" customFormat="1" ht="15" customHeight="1" x14ac:dyDescent="0.25">
      <c r="A78" s="174" t="s">
        <v>37</v>
      </c>
      <c r="B78" s="175"/>
      <c r="C78" s="175"/>
      <c r="D78" s="175"/>
      <c r="E78" s="175"/>
      <c r="F78" s="175"/>
      <c r="G78" s="176"/>
      <c r="H78" s="7">
        <f>SUM(H75:H77)</f>
        <v>3.4795E-2</v>
      </c>
      <c r="I78" s="50">
        <f>SUM(I75:I77)</f>
        <v>0</v>
      </c>
      <c r="J78" s="8"/>
    </row>
    <row r="79" spans="1:10" ht="5.0999999999999996" customHeight="1" x14ac:dyDescent="0.25"/>
    <row r="80" spans="1:10" ht="48" x14ac:dyDescent="0.25">
      <c r="A80" s="63" t="s">
        <v>38</v>
      </c>
      <c r="B80" s="177" t="s">
        <v>39</v>
      </c>
      <c r="C80" s="178"/>
      <c r="D80" s="178"/>
      <c r="E80" s="178"/>
      <c r="F80" s="178"/>
      <c r="G80" s="179"/>
      <c r="H80" s="63" t="s">
        <v>10</v>
      </c>
      <c r="I80" s="63" t="s">
        <v>11</v>
      </c>
    </row>
    <row r="81" spans="1:11" ht="15" customHeight="1" x14ac:dyDescent="0.25">
      <c r="A81" s="64">
        <v>1</v>
      </c>
      <c r="B81" s="137" t="s">
        <v>40</v>
      </c>
      <c r="C81" s="138"/>
      <c r="D81" s="138"/>
      <c r="E81" s="138"/>
      <c r="F81" s="138"/>
      <c r="G81" s="139"/>
      <c r="H81" s="65">
        <f>(H59*H71)</f>
        <v>9.3819024000000015E-2</v>
      </c>
      <c r="I81" s="66">
        <f>$I$48*H81</f>
        <v>0</v>
      </c>
    </row>
    <row r="82" spans="1:11" s="9" customFormat="1" ht="15" customHeight="1" x14ac:dyDescent="0.25">
      <c r="A82" s="174" t="s">
        <v>41</v>
      </c>
      <c r="B82" s="175"/>
      <c r="C82" s="175"/>
      <c r="D82" s="175"/>
      <c r="E82" s="175"/>
      <c r="F82" s="175"/>
      <c r="G82" s="176"/>
      <c r="H82" s="7">
        <f>SUM(H81:H81)</f>
        <v>9.3819024000000015E-2</v>
      </c>
      <c r="I82" s="50">
        <f>I81</f>
        <v>0</v>
      </c>
      <c r="J82" s="8"/>
      <c r="K82" s="10"/>
    </row>
    <row r="83" spans="1:11" ht="5.0999999999999996" customHeight="1" x14ac:dyDescent="0.25">
      <c r="J83" s="11"/>
    </row>
    <row r="84" spans="1:11" s="9" customFormat="1" x14ac:dyDescent="0.25">
      <c r="A84" s="185" t="s">
        <v>42</v>
      </c>
      <c r="B84" s="185"/>
      <c r="C84" s="185"/>
      <c r="D84" s="185"/>
      <c r="E84" s="185"/>
      <c r="F84" s="185"/>
      <c r="G84" s="185"/>
      <c r="H84" s="12">
        <f>H59+H71+H78+H82</f>
        <v>0.75155702400000002</v>
      </c>
      <c r="I84" s="13">
        <f>I59+I71+I78+I82</f>
        <v>0</v>
      </c>
      <c r="J84" s="8"/>
    </row>
    <row r="85" spans="1:11" ht="5.0999999999999996" customHeight="1" x14ac:dyDescent="0.25"/>
    <row r="86" spans="1:11" ht="33.75" customHeight="1" x14ac:dyDescent="0.25">
      <c r="A86" s="63" t="s">
        <v>43</v>
      </c>
      <c r="B86" s="177" t="s">
        <v>137</v>
      </c>
      <c r="C86" s="178"/>
      <c r="D86" s="178"/>
      <c r="E86" s="178"/>
      <c r="F86" s="178"/>
      <c r="G86" s="179"/>
      <c r="H86" s="63" t="s">
        <v>10</v>
      </c>
      <c r="I86" s="63" t="s">
        <v>11</v>
      </c>
    </row>
    <row r="87" spans="1:11" ht="15" customHeight="1" x14ac:dyDescent="0.25">
      <c r="A87" s="64">
        <v>1</v>
      </c>
      <c r="B87" s="137" t="s">
        <v>143</v>
      </c>
      <c r="C87" s="138"/>
      <c r="D87" s="138"/>
      <c r="E87" s="138"/>
      <c r="F87" s="138"/>
      <c r="G87" s="139"/>
      <c r="H87" s="65" t="e">
        <f>I87/$I$48</f>
        <v>#DIV/0!</v>
      </c>
      <c r="I87" s="66">
        <f>I104</f>
        <v>0</v>
      </c>
    </row>
    <row r="88" spans="1:11" ht="15" customHeight="1" x14ac:dyDescent="0.25">
      <c r="A88" s="64">
        <v>2</v>
      </c>
      <c r="B88" s="137" t="s">
        <v>144</v>
      </c>
      <c r="C88" s="138"/>
      <c r="D88" s="138"/>
      <c r="E88" s="138"/>
      <c r="F88" s="138"/>
      <c r="G88" s="139"/>
      <c r="H88" s="65" t="e">
        <f>I88/$I$48</f>
        <v>#DIV/0!</v>
      </c>
      <c r="I88" s="66">
        <f>I100</f>
        <v>0</v>
      </c>
    </row>
    <row r="89" spans="1:11" ht="15" customHeight="1" x14ac:dyDescent="0.25">
      <c r="A89" s="64">
        <v>3</v>
      </c>
      <c r="B89" s="137" t="s">
        <v>217</v>
      </c>
      <c r="C89" s="138"/>
      <c r="D89" s="138"/>
      <c r="E89" s="138"/>
      <c r="F89" s="138"/>
      <c r="G89" s="139"/>
      <c r="H89" s="65" t="e">
        <f>I89/$I$48</f>
        <v>#DIV/0!</v>
      </c>
      <c r="I89" s="66">
        <f>I96</f>
        <v>0</v>
      </c>
    </row>
    <row r="90" spans="1:11" ht="15" customHeight="1" x14ac:dyDescent="0.25">
      <c r="A90" s="64">
        <v>4</v>
      </c>
      <c r="B90" s="137" t="s">
        <v>130</v>
      </c>
      <c r="C90" s="138"/>
      <c r="D90" s="138"/>
      <c r="E90" s="138"/>
      <c r="F90" s="138"/>
      <c r="G90" s="139"/>
      <c r="H90" s="65" t="e">
        <f>I90/$I$48</f>
        <v>#DIV/0!</v>
      </c>
      <c r="I90" s="66">
        <f>IF(I26="Não aplicável",0,((I10/H10)*1.5*I26))</f>
        <v>0</v>
      </c>
    </row>
    <row r="91" spans="1:11" ht="15" customHeight="1" x14ac:dyDescent="0.25">
      <c r="A91" s="64">
        <v>5</v>
      </c>
      <c r="B91" s="137" t="s">
        <v>118</v>
      </c>
      <c r="C91" s="138"/>
      <c r="D91" s="138"/>
      <c r="E91" s="138"/>
      <c r="F91" s="138"/>
      <c r="G91" s="139"/>
      <c r="H91" s="65" t="e">
        <f>I91/$I$48</f>
        <v>#DIV/0!</v>
      </c>
      <c r="I91" s="66">
        <f>IF(I23="Não aplicável",0,I23)</f>
        <v>0</v>
      </c>
    </row>
    <row r="92" spans="1:11" ht="13.5" customHeight="1" x14ac:dyDescent="0.25">
      <c r="A92" s="174" t="s">
        <v>44</v>
      </c>
      <c r="B92" s="175"/>
      <c r="C92" s="175"/>
      <c r="D92" s="175"/>
      <c r="E92" s="175"/>
      <c r="F92" s="175"/>
      <c r="G92" s="176"/>
      <c r="H92" s="7" t="e">
        <f>SUM(H87:H91)</f>
        <v>#DIV/0!</v>
      </c>
      <c r="I92" s="50">
        <f>SUM(I87:I91)</f>
        <v>0</v>
      </c>
      <c r="J92" s="6"/>
    </row>
    <row r="93" spans="1:11" ht="5.25" customHeight="1" x14ac:dyDescent="0.25">
      <c r="A93" s="70"/>
      <c r="B93" s="181"/>
      <c r="C93" s="189"/>
      <c r="D93" s="189"/>
      <c r="E93" s="189"/>
      <c r="F93" s="189"/>
      <c r="G93" s="189"/>
      <c r="H93" s="15"/>
      <c r="I93" s="16"/>
    </row>
    <row r="94" spans="1:11" ht="15" customHeight="1" x14ac:dyDescent="0.25">
      <c r="A94" s="187" t="s">
        <v>45</v>
      </c>
      <c r="B94" s="187"/>
      <c r="C94" s="187"/>
      <c r="D94" s="187"/>
      <c r="E94" s="187"/>
      <c r="F94" s="187"/>
      <c r="G94" s="187"/>
      <c r="H94" s="187"/>
      <c r="I94" s="187"/>
    </row>
    <row r="95" spans="1:11" ht="24" customHeight="1" x14ac:dyDescent="0.25">
      <c r="A95" s="166" t="s">
        <v>46</v>
      </c>
      <c r="B95" s="166"/>
      <c r="C95" s="64" t="s">
        <v>47</v>
      </c>
      <c r="D95" s="64" t="s">
        <v>48</v>
      </c>
      <c r="E95" s="64" t="s">
        <v>49</v>
      </c>
      <c r="F95" s="64" t="s">
        <v>50</v>
      </c>
      <c r="G95" s="64" t="s">
        <v>51</v>
      </c>
      <c r="H95" s="65" t="s">
        <v>52</v>
      </c>
      <c r="I95" s="66" t="s">
        <v>53</v>
      </c>
    </row>
    <row r="96" spans="1:11" ht="15" customHeight="1" x14ac:dyDescent="0.25">
      <c r="A96" s="186">
        <f>I14</f>
        <v>0</v>
      </c>
      <c r="B96" s="166"/>
      <c r="C96" s="64">
        <f>I15</f>
        <v>15</v>
      </c>
      <c r="D96" s="64">
        <v>2</v>
      </c>
      <c r="E96" s="71">
        <f>A96*C96*D96</f>
        <v>0</v>
      </c>
      <c r="F96" s="71">
        <f>I35</f>
        <v>0</v>
      </c>
      <c r="G96" s="72">
        <f>I16</f>
        <v>0</v>
      </c>
      <c r="H96" s="71">
        <f>F96*G96</f>
        <v>0</v>
      </c>
      <c r="I96" s="103">
        <f>IF((E96-H96)&gt;0,E96-H96,0)</f>
        <v>0</v>
      </c>
    </row>
    <row r="97" spans="1:19" ht="4.5" customHeight="1" x14ac:dyDescent="0.25">
      <c r="A97" s="73"/>
      <c r="B97" s="17"/>
      <c r="C97" s="17"/>
      <c r="D97" s="17"/>
      <c r="E97" s="18"/>
      <c r="F97" s="18"/>
      <c r="G97" s="19"/>
      <c r="H97" s="18"/>
      <c r="I97" s="105"/>
    </row>
    <row r="98" spans="1:19" ht="15" customHeight="1" x14ac:dyDescent="0.25">
      <c r="A98" s="187" t="s">
        <v>145</v>
      </c>
      <c r="B98" s="187"/>
      <c r="C98" s="187"/>
      <c r="D98" s="187"/>
      <c r="E98" s="187"/>
      <c r="F98" s="187"/>
      <c r="G98" s="187"/>
      <c r="H98" s="187"/>
      <c r="I98" s="187"/>
    </row>
    <row r="99" spans="1:19" ht="24" customHeight="1" x14ac:dyDescent="0.25">
      <c r="A99" s="166" t="s">
        <v>46</v>
      </c>
      <c r="B99" s="166"/>
      <c r="C99" s="64" t="s">
        <v>54</v>
      </c>
      <c r="D99" s="64" t="s">
        <v>48</v>
      </c>
      <c r="E99" s="64" t="s">
        <v>49</v>
      </c>
      <c r="F99" s="64" t="s">
        <v>50</v>
      </c>
      <c r="G99" s="64" t="s">
        <v>51</v>
      </c>
      <c r="H99" s="65" t="s">
        <v>52</v>
      </c>
      <c r="I99" s="66" t="s">
        <v>53</v>
      </c>
    </row>
    <row r="100" spans="1:19" ht="15" customHeight="1" x14ac:dyDescent="0.25">
      <c r="A100" s="188">
        <f>I20</f>
        <v>0</v>
      </c>
      <c r="B100" s="188"/>
      <c r="C100" s="75">
        <f>I21</f>
        <v>15</v>
      </c>
      <c r="D100" s="64">
        <v>1</v>
      </c>
      <c r="E100" s="71">
        <f>A100*C100*D100</f>
        <v>0</v>
      </c>
      <c r="F100" s="71">
        <f>E100</f>
        <v>0</v>
      </c>
      <c r="G100" s="76">
        <f>I22</f>
        <v>0</v>
      </c>
      <c r="H100" s="71">
        <f>F100*G100</f>
        <v>0</v>
      </c>
      <c r="I100" s="66">
        <f>E100-H100</f>
        <v>0</v>
      </c>
    </row>
    <row r="101" spans="1:19" ht="5.0999999999999996" customHeight="1" x14ac:dyDescent="0.25">
      <c r="A101" s="17"/>
      <c r="B101" s="17"/>
      <c r="C101" s="17"/>
      <c r="D101" s="17"/>
      <c r="E101" s="18"/>
      <c r="F101" s="18"/>
      <c r="G101" s="19"/>
      <c r="H101" s="18"/>
      <c r="I101" s="20"/>
    </row>
    <row r="102" spans="1:19" ht="15" customHeight="1" x14ac:dyDescent="0.25">
      <c r="A102" s="187" t="s">
        <v>122</v>
      </c>
      <c r="B102" s="187"/>
      <c r="C102" s="187"/>
      <c r="D102" s="187"/>
      <c r="E102" s="187"/>
      <c r="F102" s="187"/>
      <c r="G102" s="187"/>
      <c r="H102" s="187"/>
      <c r="I102" s="187"/>
    </row>
    <row r="103" spans="1:19" ht="23.25" customHeight="1" x14ac:dyDescent="0.25">
      <c r="A103" s="166" t="s">
        <v>46</v>
      </c>
      <c r="B103" s="166"/>
      <c r="C103" s="64" t="s">
        <v>54</v>
      </c>
      <c r="D103" s="64" t="s">
        <v>48</v>
      </c>
      <c r="E103" s="64" t="s">
        <v>49</v>
      </c>
      <c r="F103" s="64" t="s">
        <v>50</v>
      </c>
      <c r="G103" s="64" t="s">
        <v>51</v>
      </c>
      <c r="H103" s="65" t="str">
        <f>H95</f>
        <v>Valor desconto</v>
      </c>
      <c r="I103" s="66" t="s">
        <v>53</v>
      </c>
    </row>
    <row r="104" spans="1:19" ht="15" customHeight="1" x14ac:dyDescent="0.25">
      <c r="A104" s="188">
        <f>I17</f>
        <v>0</v>
      </c>
      <c r="B104" s="188"/>
      <c r="C104" s="75">
        <f>I18</f>
        <v>15</v>
      </c>
      <c r="D104" s="64">
        <v>1</v>
      </c>
      <c r="E104" s="71">
        <f>A104*C104*D104</f>
        <v>0</v>
      </c>
      <c r="F104" s="71">
        <f>E104</f>
        <v>0</v>
      </c>
      <c r="G104" s="76">
        <f>I19</f>
        <v>0</v>
      </c>
      <c r="H104" s="71">
        <f>F104*G104</f>
        <v>0</v>
      </c>
      <c r="I104" s="66">
        <f>E104-H104</f>
        <v>0</v>
      </c>
    </row>
    <row r="105" spans="1:19" ht="5.0999999999999996" customHeight="1" x14ac:dyDescent="0.25"/>
    <row r="106" spans="1:19" ht="12" customHeight="1" x14ac:dyDescent="0.25">
      <c r="A106" s="193" t="s">
        <v>55</v>
      </c>
      <c r="B106" s="193"/>
      <c r="C106" s="193"/>
      <c r="D106" s="193"/>
      <c r="E106" s="193"/>
      <c r="F106" s="193"/>
      <c r="G106" s="193"/>
      <c r="H106" s="21" t="e">
        <f>H48+H84+H92</f>
        <v>#DIV/0!</v>
      </c>
      <c r="I106" s="22">
        <f>I48+I84+I92</f>
        <v>0</v>
      </c>
      <c r="J106" s="6"/>
      <c r="L106" s="6"/>
    </row>
    <row r="107" spans="1:19" s="27" customFormat="1" ht="5.0999999999999996" customHeight="1" x14ac:dyDescent="0.25">
      <c r="A107" s="23"/>
      <c r="B107" s="23"/>
      <c r="C107" s="23"/>
      <c r="D107" s="23"/>
      <c r="E107" s="23"/>
      <c r="F107" s="23"/>
      <c r="G107" s="23"/>
      <c r="H107" s="24"/>
      <c r="I107" s="25"/>
      <c r="J107" s="26"/>
      <c r="L107" s="26"/>
    </row>
    <row r="108" spans="1:19" x14ac:dyDescent="0.25">
      <c r="A108" s="167" t="s">
        <v>56</v>
      </c>
      <c r="B108" s="167"/>
      <c r="C108" s="167"/>
      <c r="D108" s="167"/>
      <c r="E108" s="167"/>
      <c r="F108" s="167"/>
      <c r="G108" s="167"/>
      <c r="H108" s="167"/>
      <c r="I108" s="167"/>
    </row>
    <row r="109" spans="1:19" ht="48" x14ac:dyDescent="0.25">
      <c r="A109" s="63" t="s">
        <v>8</v>
      </c>
      <c r="B109" s="177" t="s">
        <v>57</v>
      </c>
      <c r="C109" s="178"/>
      <c r="D109" s="178"/>
      <c r="E109" s="178"/>
      <c r="F109" s="178"/>
      <c r="G109" s="179"/>
      <c r="H109" s="63" t="s">
        <v>10</v>
      </c>
      <c r="I109" s="63" t="s">
        <v>11</v>
      </c>
    </row>
    <row r="110" spans="1:19" ht="15" customHeight="1" x14ac:dyDescent="0.25">
      <c r="A110" s="64">
        <v>1</v>
      </c>
      <c r="B110" s="137" t="s">
        <v>205</v>
      </c>
      <c r="C110" s="138"/>
      <c r="D110" s="138"/>
      <c r="E110" s="138"/>
      <c r="F110" s="138"/>
      <c r="G110" s="139"/>
      <c r="H110" s="65" t="e">
        <f>I110/$I$121</f>
        <v>#DIV/0!</v>
      </c>
      <c r="I110" s="66">
        <v>0</v>
      </c>
      <c r="K110"/>
      <c r="L110"/>
      <c r="M110"/>
      <c r="N110"/>
      <c r="O110"/>
      <c r="P110"/>
      <c r="Q110"/>
      <c r="R110"/>
      <c r="S110"/>
    </row>
    <row r="111" spans="1:19" ht="15" customHeight="1" x14ac:dyDescent="0.25">
      <c r="A111" s="64">
        <v>2</v>
      </c>
      <c r="B111" s="249" t="s">
        <v>218</v>
      </c>
      <c r="C111" s="250"/>
      <c r="D111" s="250"/>
      <c r="E111" s="250"/>
      <c r="F111" s="250"/>
      <c r="G111" s="251"/>
      <c r="H111" s="65" t="e">
        <f t="shared" ref="H111:H115" si="5">I111/$I$121</f>
        <v>#DIV/0!</v>
      </c>
      <c r="I111" s="66">
        <f>IF(F119=10%,G119,0)</f>
        <v>0</v>
      </c>
      <c r="K111"/>
      <c r="L111"/>
      <c r="M111"/>
      <c r="N111"/>
      <c r="O111"/>
      <c r="P111"/>
      <c r="Q111"/>
      <c r="R111"/>
      <c r="S111"/>
    </row>
    <row r="112" spans="1:19" ht="15" customHeight="1" x14ac:dyDescent="0.25">
      <c r="A112" s="64">
        <v>3</v>
      </c>
      <c r="B112" s="137" t="s">
        <v>58</v>
      </c>
      <c r="C112" s="138"/>
      <c r="D112" s="138"/>
      <c r="E112" s="138"/>
      <c r="F112" s="138"/>
      <c r="G112" s="139"/>
      <c r="H112" s="65" t="e">
        <f t="shared" si="5"/>
        <v>#DIV/0!</v>
      </c>
      <c r="I112" s="66">
        <v>0</v>
      </c>
      <c r="K112"/>
      <c r="L112"/>
      <c r="M112"/>
      <c r="N112"/>
      <c r="O112"/>
      <c r="P112"/>
      <c r="Q112"/>
      <c r="R112"/>
      <c r="S112"/>
    </row>
    <row r="113" spans="1:19" ht="15" customHeight="1" x14ac:dyDescent="0.25">
      <c r="A113" s="64">
        <v>4</v>
      </c>
      <c r="B113" s="127" t="s">
        <v>59</v>
      </c>
      <c r="C113" s="128"/>
      <c r="D113" s="128"/>
      <c r="E113" s="128"/>
      <c r="F113" s="128"/>
      <c r="G113" s="129"/>
      <c r="H113" s="65" t="e">
        <f t="shared" si="5"/>
        <v>#DIV/0!</v>
      </c>
      <c r="I113" s="66">
        <v>0</v>
      </c>
      <c r="K113"/>
      <c r="L113"/>
      <c r="M113"/>
      <c r="N113"/>
      <c r="O113"/>
      <c r="P113"/>
      <c r="Q113"/>
      <c r="R113"/>
      <c r="S113"/>
    </row>
    <row r="114" spans="1:19" ht="15" customHeight="1" x14ac:dyDescent="0.25">
      <c r="A114" s="64">
        <v>5</v>
      </c>
      <c r="B114" s="137" t="s">
        <v>207</v>
      </c>
      <c r="C114" s="138"/>
      <c r="D114" s="138"/>
      <c r="E114" s="138"/>
      <c r="F114" s="138"/>
      <c r="G114" s="139"/>
      <c r="H114" s="65" t="e">
        <f t="shared" si="5"/>
        <v>#DIV/0!</v>
      </c>
      <c r="I114" s="66">
        <v>0</v>
      </c>
      <c r="K114"/>
      <c r="L114"/>
      <c r="M114"/>
      <c r="N114"/>
      <c r="O114"/>
      <c r="P114"/>
      <c r="Q114"/>
      <c r="R114"/>
      <c r="S114"/>
    </row>
    <row r="115" spans="1:19" ht="15" customHeight="1" x14ac:dyDescent="0.25">
      <c r="A115" s="64">
        <v>6</v>
      </c>
      <c r="B115" s="137" t="s">
        <v>60</v>
      </c>
      <c r="C115" s="138"/>
      <c r="D115" s="138"/>
      <c r="E115" s="138"/>
      <c r="F115" s="138"/>
      <c r="G115" s="139"/>
      <c r="H115" s="65" t="e">
        <f t="shared" si="5"/>
        <v>#DIV/0!</v>
      </c>
      <c r="I115" s="66">
        <v>0</v>
      </c>
      <c r="K115"/>
      <c r="L115"/>
      <c r="M115"/>
      <c r="N115"/>
      <c r="O115"/>
      <c r="P115"/>
      <c r="Q115"/>
      <c r="R115"/>
      <c r="S115"/>
    </row>
    <row r="116" spans="1:19" ht="15" customHeight="1" x14ac:dyDescent="0.25">
      <c r="A116" s="174" t="s">
        <v>61</v>
      </c>
      <c r="B116" s="175"/>
      <c r="C116" s="175"/>
      <c r="D116" s="175"/>
      <c r="E116" s="175"/>
      <c r="F116" s="175"/>
      <c r="G116" s="176"/>
      <c r="H116" s="7" t="e">
        <f>H110+H111+H112+H113+H114+H115</f>
        <v>#DIV/0!</v>
      </c>
      <c r="I116" s="28">
        <f>SUM(I110:I115)</f>
        <v>0</v>
      </c>
      <c r="J116" s="6"/>
      <c r="K116"/>
      <c r="L116"/>
      <c r="M116"/>
      <c r="N116"/>
      <c r="O116"/>
      <c r="P116"/>
      <c r="Q116"/>
      <c r="R116"/>
      <c r="S116"/>
    </row>
    <row r="117" spans="1:19" ht="42" customHeight="1" x14ac:dyDescent="0.25">
      <c r="A117" s="77"/>
      <c r="B117" s="183" t="s">
        <v>152</v>
      </c>
      <c r="C117" s="183"/>
      <c r="D117" s="183"/>
      <c r="E117" s="183"/>
      <c r="F117" s="183"/>
      <c r="G117" s="183"/>
      <c r="H117" s="183"/>
      <c r="I117" s="183"/>
      <c r="K117"/>
      <c r="L117"/>
      <c r="M117"/>
      <c r="N117"/>
      <c r="O117"/>
      <c r="P117"/>
      <c r="Q117"/>
      <c r="R117"/>
      <c r="S117"/>
    </row>
    <row r="118" spans="1:19" ht="5.25" customHeight="1" x14ac:dyDescent="0.2">
      <c r="A118" s="77"/>
      <c r="B118" s="77"/>
      <c r="C118" s="77"/>
      <c r="D118" s="77"/>
      <c r="E118" s="77"/>
      <c r="F118" s="77"/>
      <c r="G118" s="77"/>
      <c r="H118" s="77"/>
      <c r="I118" s="77"/>
    </row>
    <row r="119" spans="1:19" ht="48.75" customHeight="1" x14ac:dyDescent="0.25">
      <c r="A119" s="194" t="s">
        <v>131</v>
      </c>
      <c r="B119" s="195"/>
      <c r="C119" s="195"/>
      <c r="D119" s="195"/>
      <c r="E119" s="196"/>
      <c r="F119" s="78">
        <f>I27</f>
        <v>0.2</v>
      </c>
      <c r="G119" s="79">
        <f>I121*F119</f>
        <v>0</v>
      </c>
      <c r="H119" s="80" t="s">
        <v>62</v>
      </c>
      <c r="I119" s="81">
        <f>I89</f>
        <v>0</v>
      </c>
      <c r="K119"/>
      <c r="L119"/>
      <c r="M119"/>
      <c r="N119"/>
      <c r="O119"/>
      <c r="P119"/>
      <c r="Q119"/>
      <c r="R119"/>
      <c r="S119"/>
    </row>
    <row r="120" spans="1:19" s="30" customFormat="1" ht="36" x14ac:dyDescent="0.25">
      <c r="A120" s="197" t="s">
        <v>63</v>
      </c>
      <c r="B120" s="197"/>
      <c r="C120" s="82" t="s">
        <v>64</v>
      </c>
      <c r="D120" s="82" t="s">
        <v>65</v>
      </c>
      <c r="E120" s="82" t="s">
        <v>66</v>
      </c>
      <c r="F120" s="82" t="s">
        <v>67</v>
      </c>
      <c r="G120" s="82" t="s">
        <v>68</v>
      </c>
      <c r="H120" s="80" t="s">
        <v>69</v>
      </c>
      <c r="I120" s="83" t="s">
        <v>70</v>
      </c>
      <c r="J120" s="29"/>
      <c r="K120"/>
      <c r="L120"/>
      <c r="M120"/>
      <c r="N120"/>
      <c r="O120"/>
      <c r="P120"/>
      <c r="Q120"/>
      <c r="R120"/>
      <c r="S120"/>
    </row>
    <row r="121" spans="1:19" ht="16.5" customHeight="1" x14ac:dyDescent="0.25">
      <c r="A121" s="198">
        <f>I48</f>
        <v>0</v>
      </c>
      <c r="B121" s="198"/>
      <c r="C121" s="84">
        <f>I59</f>
        <v>0</v>
      </c>
      <c r="D121" s="84">
        <f>I71</f>
        <v>0</v>
      </c>
      <c r="E121" s="84">
        <f>I78</f>
        <v>0</v>
      </c>
      <c r="F121" s="84">
        <f>I82</f>
        <v>0</v>
      </c>
      <c r="G121" s="84">
        <f>I92</f>
        <v>0</v>
      </c>
      <c r="H121" s="84">
        <f>A121+C121+D121+E121+F121+G121</f>
        <v>0</v>
      </c>
      <c r="I121" s="84">
        <f>H121-I119</f>
        <v>0</v>
      </c>
      <c r="J121" s="6"/>
      <c r="K121"/>
      <c r="L121"/>
      <c r="M121"/>
      <c r="N121"/>
      <c r="O121"/>
      <c r="P121"/>
      <c r="Q121"/>
      <c r="R121"/>
      <c r="S121"/>
    </row>
    <row r="122" spans="1:19" ht="5.0999999999999996" customHeight="1" x14ac:dyDescent="0.25">
      <c r="A122" s="69"/>
      <c r="B122" s="184"/>
      <c r="C122" s="184"/>
      <c r="D122" s="184"/>
      <c r="E122" s="184"/>
      <c r="F122" s="184"/>
      <c r="G122" s="184"/>
      <c r="H122" s="184"/>
      <c r="I122" s="184"/>
    </row>
    <row r="123" spans="1:19" ht="48" x14ac:dyDescent="0.25">
      <c r="A123" s="63" t="s">
        <v>14</v>
      </c>
      <c r="B123" s="177" t="s">
        <v>71</v>
      </c>
      <c r="C123" s="178"/>
      <c r="D123" s="178"/>
      <c r="E123" s="178"/>
      <c r="F123" s="178"/>
      <c r="G123" s="179"/>
      <c r="H123" s="63" t="s">
        <v>10</v>
      </c>
      <c r="I123" s="63" t="s">
        <v>11</v>
      </c>
    </row>
    <row r="124" spans="1:19" ht="15" customHeight="1" x14ac:dyDescent="0.25">
      <c r="A124" s="64">
        <v>1</v>
      </c>
      <c r="B124" s="137" t="s">
        <v>72</v>
      </c>
      <c r="C124" s="138"/>
      <c r="D124" s="138"/>
      <c r="E124" s="138"/>
      <c r="F124" s="138"/>
      <c r="G124" s="139"/>
      <c r="H124" s="65" t="e">
        <f>I124/$I$134</f>
        <v>#DIV/0!</v>
      </c>
      <c r="I124" s="66">
        <v>0</v>
      </c>
    </row>
    <row r="125" spans="1:19" ht="15" customHeight="1" x14ac:dyDescent="0.25">
      <c r="A125" s="64">
        <v>2</v>
      </c>
      <c r="B125" s="137" t="s">
        <v>73</v>
      </c>
      <c r="C125" s="138"/>
      <c r="D125" s="138"/>
      <c r="E125" s="138"/>
      <c r="F125" s="138"/>
      <c r="G125" s="139"/>
      <c r="H125" s="65" t="e">
        <f>I125/$I$134</f>
        <v>#DIV/0!</v>
      </c>
      <c r="I125" s="66">
        <v>0</v>
      </c>
    </row>
    <row r="126" spans="1:19" ht="15" customHeight="1" x14ac:dyDescent="0.25">
      <c r="A126" s="174" t="s">
        <v>74</v>
      </c>
      <c r="B126" s="175"/>
      <c r="C126" s="175"/>
      <c r="D126" s="175"/>
      <c r="E126" s="175"/>
      <c r="F126" s="175"/>
      <c r="G126" s="176"/>
      <c r="H126" s="7" t="e">
        <f>H124+H125</f>
        <v>#DIV/0!</v>
      </c>
      <c r="I126" s="50">
        <f>SUM(I124:I125)</f>
        <v>0</v>
      </c>
    </row>
    <row r="127" spans="1:19" ht="5.0999999999999996" customHeight="1" x14ac:dyDescent="0.25"/>
    <row r="128" spans="1:19" ht="48" x14ac:dyDescent="0.25">
      <c r="A128" s="63" t="s">
        <v>19</v>
      </c>
      <c r="B128" s="177" t="s">
        <v>75</v>
      </c>
      <c r="C128" s="178"/>
      <c r="D128" s="178"/>
      <c r="E128" s="178"/>
      <c r="F128" s="178"/>
      <c r="G128" s="179"/>
      <c r="H128" s="63" t="s">
        <v>10</v>
      </c>
      <c r="I128" s="63" t="s">
        <v>11</v>
      </c>
    </row>
    <row r="129" spans="1:15" ht="15" customHeight="1" x14ac:dyDescent="0.25">
      <c r="A129" s="64">
        <v>1</v>
      </c>
      <c r="B129" s="137" t="s">
        <v>75</v>
      </c>
      <c r="C129" s="138"/>
      <c r="D129" s="138"/>
      <c r="E129" s="138"/>
      <c r="F129" s="138"/>
      <c r="G129" s="139"/>
      <c r="H129" s="65" t="e">
        <f>I129/I134</f>
        <v>#DIV/0!</v>
      </c>
      <c r="I129" s="66">
        <v>0</v>
      </c>
    </row>
    <row r="130" spans="1:15" ht="15" customHeight="1" x14ac:dyDescent="0.25">
      <c r="A130" s="174" t="s">
        <v>76</v>
      </c>
      <c r="B130" s="175"/>
      <c r="C130" s="175"/>
      <c r="D130" s="175"/>
      <c r="E130" s="175"/>
      <c r="F130" s="175"/>
      <c r="G130" s="176"/>
      <c r="H130" s="7" t="e">
        <f>H129</f>
        <v>#DIV/0!</v>
      </c>
      <c r="I130" s="50">
        <f>I129</f>
        <v>0</v>
      </c>
      <c r="J130" s="6"/>
      <c r="K130" s="6"/>
      <c r="L130" s="1"/>
    </row>
    <row r="131" spans="1:15" ht="5.0999999999999996" customHeight="1" x14ac:dyDescent="0.25">
      <c r="A131" s="14"/>
      <c r="B131" s="14"/>
      <c r="C131" s="14"/>
      <c r="D131" s="14"/>
      <c r="E131" s="14"/>
      <c r="F131" s="14"/>
      <c r="G131" s="14"/>
      <c r="H131" s="15"/>
      <c r="I131" s="16"/>
    </row>
    <row r="132" spans="1:15" ht="39" customHeight="1" x14ac:dyDescent="0.25">
      <c r="A132" s="199" t="s">
        <v>77</v>
      </c>
      <c r="B132" s="199"/>
      <c r="C132" s="199"/>
      <c r="D132" s="199"/>
      <c r="E132" s="199"/>
      <c r="F132" s="78">
        <v>0.18</v>
      </c>
      <c r="G132" s="79">
        <f>I134*F132</f>
        <v>0</v>
      </c>
      <c r="H132" s="80" t="s">
        <v>62</v>
      </c>
      <c r="I132" s="81">
        <f>I89</f>
        <v>0</v>
      </c>
      <c r="L132" s="1"/>
    </row>
    <row r="133" spans="1:15" s="30" customFormat="1" ht="36" x14ac:dyDescent="0.25">
      <c r="A133" s="197" t="s">
        <v>63</v>
      </c>
      <c r="B133" s="197"/>
      <c r="C133" s="82" t="s">
        <v>64</v>
      </c>
      <c r="D133" s="82" t="s">
        <v>65</v>
      </c>
      <c r="E133" s="82" t="s">
        <v>66</v>
      </c>
      <c r="F133" s="82" t="s">
        <v>67</v>
      </c>
      <c r="G133" s="82" t="s">
        <v>68</v>
      </c>
      <c r="H133" s="80" t="s">
        <v>69</v>
      </c>
      <c r="I133" s="83" t="s">
        <v>70</v>
      </c>
      <c r="J133" s="29"/>
      <c r="L133" s="29"/>
    </row>
    <row r="134" spans="1:15" ht="16.5" customHeight="1" x14ac:dyDescent="0.25">
      <c r="A134" s="198">
        <f>I48</f>
        <v>0</v>
      </c>
      <c r="B134" s="198"/>
      <c r="C134" s="84">
        <f>I59</f>
        <v>0</v>
      </c>
      <c r="D134" s="84">
        <f>I71</f>
        <v>0</v>
      </c>
      <c r="E134" s="84">
        <f>I78</f>
        <v>0</v>
      </c>
      <c r="F134" s="84">
        <f>I82</f>
        <v>0</v>
      </c>
      <c r="G134" s="84">
        <f>I92</f>
        <v>0</v>
      </c>
      <c r="H134" s="84">
        <f>A134+C134+D134+E134+F134+G134</f>
        <v>0</v>
      </c>
      <c r="I134" s="84">
        <f>H134-I132</f>
        <v>0</v>
      </c>
      <c r="J134" s="6"/>
      <c r="L134" s="1"/>
    </row>
    <row r="135" spans="1:15" ht="5.0999999999999996" customHeight="1" x14ac:dyDescent="0.25"/>
    <row r="136" spans="1:15" x14ac:dyDescent="0.25">
      <c r="A136" s="193" t="s">
        <v>78</v>
      </c>
      <c r="B136" s="193"/>
      <c r="C136" s="193"/>
      <c r="D136" s="193"/>
      <c r="E136" s="193"/>
      <c r="F136" s="193"/>
      <c r="G136" s="193"/>
      <c r="H136" s="21" t="e">
        <f>H116+H126+H130</f>
        <v>#DIV/0!</v>
      </c>
      <c r="I136" s="22">
        <f>I116+I126+I130</f>
        <v>0</v>
      </c>
    </row>
    <row r="137" spans="1:15" ht="5.0999999999999996" customHeight="1" x14ac:dyDescent="0.25"/>
    <row r="138" spans="1:15" x14ac:dyDescent="0.25">
      <c r="A138" s="167" t="s">
        <v>79</v>
      </c>
      <c r="B138" s="167"/>
      <c r="C138" s="167"/>
      <c r="D138" s="167"/>
      <c r="E138" s="167"/>
      <c r="F138" s="167"/>
      <c r="G138" s="167"/>
      <c r="H138" s="167"/>
      <c r="I138" s="167"/>
    </row>
    <row r="139" spans="1:15" ht="48" x14ac:dyDescent="0.25">
      <c r="A139" s="63" t="s">
        <v>8</v>
      </c>
      <c r="B139" s="177" t="s">
        <v>208</v>
      </c>
      <c r="C139" s="178"/>
      <c r="D139" s="178"/>
      <c r="E139" s="178"/>
      <c r="F139" s="178"/>
      <c r="G139" s="179"/>
      <c r="H139" s="63" t="s">
        <v>10</v>
      </c>
      <c r="I139" s="63" t="s">
        <v>11</v>
      </c>
      <c r="K139"/>
      <c r="L139"/>
      <c r="M139"/>
      <c r="N139"/>
      <c r="O139"/>
    </row>
    <row r="140" spans="1:15" ht="15" customHeight="1" x14ac:dyDescent="0.25">
      <c r="A140" s="64">
        <v>1</v>
      </c>
      <c r="B140" s="137" t="s">
        <v>80</v>
      </c>
      <c r="C140" s="138"/>
      <c r="D140" s="138"/>
      <c r="E140" s="138"/>
      <c r="F140" s="138"/>
      <c r="G140" s="139"/>
      <c r="H140" s="65" t="e">
        <f>I140/$I$106</f>
        <v>#DIV/0!</v>
      </c>
      <c r="I140" s="66">
        <f>($D$150/$E$152)*H150</f>
        <v>0</v>
      </c>
    </row>
    <row r="141" spans="1:15" ht="15" customHeight="1" x14ac:dyDescent="0.25">
      <c r="A141" s="64">
        <v>2</v>
      </c>
      <c r="B141" s="137" t="s">
        <v>81</v>
      </c>
      <c r="C141" s="138"/>
      <c r="D141" s="138"/>
      <c r="E141" s="138"/>
      <c r="F141" s="138"/>
      <c r="G141" s="139"/>
      <c r="H141" s="65" t="e">
        <f t="shared" ref="H141:H144" si="6">I141/$I$106</f>
        <v>#DIV/0!</v>
      </c>
      <c r="I141" s="66">
        <f>($D$150/$E$152)*H151</f>
        <v>0</v>
      </c>
    </row>
    <row r="142" spans="1:15" ht="15" customHeight="1" x14ac:dyDescent="0.25">
      <c r="A142" s="64">
        <v>3</v>
      </c>
      <c r="B142" s="137" t="s">
        <v>146</v>
      </c>
      <c r="C142" s="138"/>
      <c r="D142" s="138"/>
      <c r="E142" s="138"/>
      <c r="F142" s="138"/>
      <c r="G142" s="139"/>
      <c r="H142" s="65" t="e">
        <f t="shared" si="6"/>
        <v>#DIV/0!</v>
      </c>
      <c r="I142" s="66">
        <f>($D$150/$E$152)*H152</f>
        <v>0</v>
      </c>
    </row>
    <row r="143" spans="1:15" ht="15" customHeight="1" x14ac:dyDescent="0.25">
      <c r="A143" s="64">
        <v>4</v>
      </c>
      <c r="B143" s="137" t="s">
        <v>209</v>
      </c>
      <c r="C143" s="138"/>
      <c r="D143" s="138"/>
      <c r="E143" s="138"/>
      <c r="F143" s="138"/>
      <c r="G143" s="139"/>
      <c r="H143" s="65" t="e">
        <f t="shared" si="6"/>
        <v>#DIV/0!</v>
      </c>
      <c r="I143" s="66">
        <f>($D$150/$E$152)*H153</f>
        <v>0</v>
      </c>
    </row>
    <row r="144" spans="1:15" ht="15" customHeight="1" x14ac:dyDescent="0.25">
      <c r="A144" s="64">
        <v>5</v>
      </c>
      <c r="B144" s="137" t="s">
        <v>60</v>
      </c>
      <c r="C144" s="138"/>
      <c r="D144" s="138"/>
      <c r="E144" s="138"/>
      <c r="F144" s="138"/>
      <c r="G144" s="139"/>
      <c r="H144" s="65" t="e">
        <f t="shared" si="6"/>
        <v>#DIV/0!</v>
      </c>
      <c r="I144" s="66">
        <v>0</v>
      </c>
    </row>
    <row r="145" spans="1:19" ht="15" customHeight="1" x14ac:dyDescent="0.25">
      <c r="A145" s="174" t="s">
        <v>82</v>
      </c>
      <c r="B145" s="175"/>
      <c r="C145" s="175"/>
      <c r="D145" s="175"/>
      <c r="E145" s="175"/>
      <c r="F145" s="175"/>
      <c r="G145" s="176"/>
      <c r="H145" s="7" t="e">
        <f>H140+H141+H142+H143+H144</f>
        <v>#DIV/0!</v>
      </c>
      <c r="I145" s="50">
        <f>SUM(I140:I144)</f>
        <v>0</v>
      </c>
    </row>
    <row r="146" spans="1:19" ht="11.25" customHeight="1" x14ac:dyDescent="0.25">
      <c r="A146" s="69" t="s">
        <v>84</v>
      </c>
      <c r="B146" s="183" t="s">
        <v>83</v>
      </c>
      <c r="C146" s="183"/>
      <c r="D146" s="183"/>
      <c r="E146" s="183"/>
      <c r="F146" s="183"/>
      <c r="G146" s="183"/>
      <c r="H146" s="183"/>
      <c r="I146" s="183"/>
      <c r="K146"/>
      <c r="L146"/>
      <c r="M146"/>
      <c r="N146"/>
      <c r="O146"/>
      <c r="P146"/>
      <c r="Q146"/>
      <c r="R146"/>
      <c r="S146"/>
    </row>
    <row r="147" spans="1:19" ht="21.75" customHeight="1" x14ac:dyDescent="0.25">
      <c r="A147" s="69" t="s">
        <v>153</v>
      </c>
      <c r="B147" s="207" t="s">
        <v>85</v>
      </c>
      <c r="C147" s="207"/>
      <c r="D147" s="207"/>
      <c r="E147" s="207"/>
      <c r="F147" s="207"/>
      <c r="G147" s="207"/>
      <c r="H147" s="207"/>
      <c r="I147" s="207"/>
      <c r="K147"/>
      <c r="L147"/>
      <c r="M147"/>
      <c r="N147"/>
      <c r="O147"/>
      <c r="P147"/>
      <c r="Q147"/>
      <c r="R147"/>
      <c r="S147"/>
    </row>
    <row r="148" spans="1:19" ht="13.5" customHeight="1" x14ac:dyDescent="0.25">
      <c r="A148" s="208" t="s">
        <v>86</v>
      </c>
      <c r="B148" s="208"/>
      <c r="C148" s="208"/>
      <c r="D148" s="208"/>
      <c r="E148" s="208"/>
      <c r="F148" s="208"/>
      <c r="G148" s="208"/>
      <c r="H148" s="208"/>
      <c r="I148" s="208"/>
    </row>
    <row r="149" spans="1:19" ht="13.5" customHeight="1" x14ac:dyDescent="0.25">
      <c r="A149" s="209" t="s">
        <v>87</v>
      </c>
      <c r="B149" s="209"/>
      <c r="C149" s="85" t="s">
        <v>88</v>
      </c>
      <c r="D149" s="210" t="s">
        <v>125</v>
      </c>
      <c r="E149" s="174"/>
      <c r="F149" s="85" t="s">
        <v>89</v>
      </c>
      <c r="G149" s="86" t="s">
        <v>90</v>
      </c>
      <c r="H149" s="211" t="s">
        <v>162</v>
      </c>
      <c r="I149" s="211"/>
    </row>
    <row r="150" spans="1:19" ht="13.5" customHeight="1" x14ac:dyDescent="0.25">
      <c r="A150" s="200">
        <f>I106</f>
        <v>0</v>
      </c>
      <c r="B150" s="201"/>
      <c r="C150" s="66">
        <f>I136</f>
        <v>0</v>
      </c>
      <c r="D150" s="202">
        <f>A150+C150</f>
        <v>0</v>
      </c>
      <c r="E150" s="203"/>
      <c r="F150" s="64" t="s">
        <v>80</v>
      </c>
      <c r="G150" s="87">
        <v>1.6500000000000001E-2</v>
      </c>
      <c r="H150" s="204">
        <v>6.4999999999999997E-3</v>
      </c>
      <c r="I150" s="204"/>
      <c r="J150" s="6"/>
    </row>
    <row r="151" spans="1:19" ht="13.5" customHeight="1" x14ac:dyDescent="0.25">
      <c r="A151" s="252" t="s">
        <v>91</v>
      </c>
      <c r="B151" s="252"/>
      <c r="C151" s="88">
        <v>1</v>
      </c>
      <c r="D151" s="89">
        <f>G154/1</f>
        <v>9.2499999999999999E-2</v>
      </c>
      <c r="E151" s="37">
        <f>C151-D151</f>
        <v>0.90749999999999997</v>
      </c>
      <c r="F151" s="64" t="s">
        <v>81</v>
      </c>
      <c r="G151" s="87">
        <v>7.5999999999999998E-2</v>
      </c>
      <c r="H151" s="204">
        <v>0.03</v>
      </c>
      <c r="I151" s="204"/>
    </row>
    <row r="152" spans="1:19" ht="21" customHeight="1" x14ac:dyDescent="0.25">
      <c r="A152" s="206" t="s">
        <v>92</v>
      </c>
      <c r="B152" s="206"/>
      <c r="C152" s="64">
        <v>1</v>
      </c>
      <c r="D152" s="90">
        <f>H154</f>
        <v>3.6499999999999998E-2</v>
      </c>
      <c r="E152" s="38">
        <f>C152-D152</f>
        <v>0.96350000000000002</v>
      </c>
      <c r="F152" s="64" t="s">
        <v>146</v>
      </c>
      <c r="G152" s="87">
        <f>I11</f>
        <v>0</v>
      </c>
      <c r="H152" s="204">
        <f>I11</f>
        <v>0</v>
      </c>
      <c r="I152" s="204"/>
    </row>
    <row r="153" spans="1:19" ht="13.5" customHeight="1" x14ac:dyDescent="0.25">
      <c r="A153" s="206" t="s">
        <v>210</v>
      </c>
      <c r="B153" s="206"/>
      <c r="C153" s="64">
        <v>1</v>
      </c>
      <c r="D153" s="91">
        <v>0.09</v>
      </c>
      <c r="E153" s="31">
        <f>C153-D153</f>
        <v>0.91</v>
      </c>
      <c r="F153" s="64" t="s">
        <v>93</v>
      </c>
      <c r="G153" s="87">
        <v>0</v>
      </c>
      <c r="H153" s="204">
        <v>0</v>
      </c>
      <c r="I153" s="204"/>
    </row>
    <row r="154" spans="1:19" ht="24" customHeight="1" thickBot="1" x14ac:dyDescent="0.3">
      <c r="A154" s="92" t="s">
        <v>94</v>
      </c>
      <c r="B154" s="213" t="s">
        <v>95</v>
      </c>
      <c r="C154" s="213"/>
      <c r="D154" s="213"/>
      <c r="E154" s="213"/>
      <c r="F154" s="85" t="s">
        <v>96</v>
      </c>
      <c r="G154" s="93">
        <f>SUM(G150:G153)</f>
        <v>9.2499999999999999E-2</v>
      </c>
      <c r="H154" s="214">
        <f>SUM(H150:I153)</f>
        <v>3.6499999999999998E-2</v>
      </c>
      <c r="I154" s="214"/>
    </row>
    <row r="155" spans="1:19" ht="95.25" customHeight="1" thickBot="1" x14ac:dyDescent="0.3">
      <c r="A155" s="253" t="s">
        <v>161</v>
      </c>
      <c r="B155" s="254"/>
      <c r="C155" s="254"/>
      <c r="D155" s="254"/>
      <c r="E155" s="254"/>
      <c r="F155" s="254"/>
      <c r="G155" s="254"/>
      <c r="H155" s="254"/>
      <c r="I155" s="255"/>
    </row>
    <row r="156" spans="1:19" ht="5.0999999999999996" customHeight="1" x14ac:dyDescent="0.25">
      <c r="A156" s="94"/>
      <c r="B156" s="217"/>
      <c r="C156" s="217"/>
      <c r="D156" s="217"/>
      <c r="E156" s="217"/>
      <c r="F156" s="217"/>
      <c r="G156" s="217"/>
      <c r="H156" s="217"/>
      <c r="I156" s="217"/>
    </row>
    <row r="157" spans="1:19" x14ac:dyDescent="0.25">
      <c r="A157" s="193" t="s">
        <v>97</v>
      </c>
      <c r="B157" s="193"/>
      <c r="C157" s="193"/>
      <c r="D157" s="193"/>
      <c r="E157" s="193"/>
      <c r="F157" s="193"/>
      <c r="G157" s="193"/>
      <c r="H157" s="21" t="e">
        <f>H145</f>
        <v>#DIV/0!</v>
      </c>
      <c r="I157" s="22">
        <f>I145</f>
        <v>0</v>
      </c>
    </row>
    <row r="158" spans="1:19" ht="5.0999999999999996" customHeight="1" x14ac:dyDescent="0.25"/>
    <row r="159" spans="1:19" x14ac:dyDescent="0.25">
      <c r="A159" s="212" t="s">
        <v>98</v>
      </c>
      <c r="B159" s="212"/>
      <c r="C159" s="212"/>
      <c r="D159" s="212"/>
      <c r="E159" s="212"/>
      <c r="F159" s="212"/>
      <c r="G159" s="212"/>
      <c r="H159" s="212"/>
      <c r="I159" s="212"/>
    </row>
    <row r="160" spans="1:19" x14ac:dyDescent="0.25">
      <c r="A160" s="167" t="s">
        <v>7</v>
      </c>
      <c r="B160" s="167"/>
      <c r="C160" s="167"/>
      <c r="D160" s="167"/>
      <c r="E160" s="167"/>
      <c r="F160" s="167"/>
      <c r="G160" s="167"/>
      <c r="H160" s="167"/>
      <c r="I160" s="167"/>
    </row>
    <row r="161" spans="1:11" ht="15" customHeight="1" x14ac:dyDescent="0.25">
      <c r="A161" s="64">
        <v>1</v>
      </c>
      <c r="B161" s="137" t="s">
        <v>99</v>
      </c>
      <c r="C161" s="138"/>
      <c r="D161" s="138"/>
      <c r="E161" s="138"/>
      <c r="F161" s="138"/>
      <c r="G161" s="139"/>
      <c r="H161" s="65" t="e">
        <f>I161/$G$178</f>
        <v>#DIV/0!</v>
      </c>
      <c r="I161" s="50">
        <f>I48</f>
        <v>0</v>
      </c>
    </row>
    <row r="162" spans="1:11" ht="15" customHeight="1" x14ac:dyDescent="0.25">
      <c r="A162" s="64">
        <v>2</v>
      </c>
      <c r="B162" s="137" t="s">
        <v>100</v>
      </c>
      <c r="C162" s="138"/>
      <c r="D162" s="138"/>
      <c r="E162" s="138"/>
      <c r="F162" s="138"/>
      <c r="G162" s="139"/>
      <c r="H162" s="65" t="e">
        <f t="shared" ref="H162:H163" si="7">I162/$G$178</f>
        <v>#DIV/0!</v>
      </c>
      <c r="I162" s="50">
        <f>I59+I71+I78+I82</f>
        <v>0</v>
      </c>
    </row>
    <row r="163" spans="1:11" ht="15" customHeight="1" x14ac:dyDescent="0.25">
      <c r="A163" s="64">
        <v>3</v>
      </c>
      <c r="B163" s="180" t="s">
        <v>101</v>
      </c>
      <c r="C163" s="180"/>
      <c r="D163" s="180"/>
      <c r="E163" s="180"/>
      <c r="F163" s="180"/>
      <c r="G163" s="180"/>
      <c r="H163" s="65" t="e">
        <f t="shared" si="7"/>
        <v>#DIV/0!</v>
      </c>
      <c r="I163" s="50">
        <f>I92</f>
        <v>0</v>
      </c>
    </row>
    <row r="164" spans="1:11" s="9" customFormat="1" ht="15" customHeight="1" x14ac:dyDescent="0.25">
      <c r="A164" s="221" t="s">
        <v>102</v>
      </c>
      <c r="B164" s="222"/>
      <c r="C164" s="222"/>
      <c r="D164" s="222"/>
      <c r="E164" s="222"/>
      <c r="F164" s="222"/>
      <c r="G164" s="223"/>
      <c r="H164" s="21" t="e">
        <f>H161+H162+H163</f>
        <v>#DIV/0!</v>
      </c>
      <c r="I164" s="22">
        <f>SUM(I161:I163)</f>
        <v>0</v>
      </c>
      <c r="J164" s="32"/>
    </row>
    <row r="165" spans="1:11" ht="5.0999999999999996" customHeight="1" x14ac:dyDescent="0.25"/>
    <row r="166" spans="1:11" x14ac:dyDescent="0.25">
      <c r="A166" s="167" t="s">
        <v>56</v>
      </c>
      <c r="B166" s="167"/>
      <c r="C166" s="167"/>
      <c r="D166" s="167"/>
      <c r="E166" s="167"/>
      <c r="F166" s="167"/>
      <c r="G166" s="167"/>
      <c r="H166" s="167"/>
      <c r="I166" s="167"/>
    </row>
    <row r="167" spans="1:11" ht="15" customHeight="1" x14ac:dyDescent="0.25">
      <c r="A167" s="64">
        <v>1</v>
      </c>
      <c r="B167" s="137" t="s">
        <v>103</v>
      </c>
      <c r="C167" s="138"/>
      <c r="D167" s="138"/>
      <c r="E167" s="138"/>
      <c r="F167" s="138"/>
      <c r="G167" s="139"/>
      <c r="H167" s="65" t="e">
        <f>I167/$G$178</f>
        <v>#DIV/0!</v>
      </c>
      <c r="I167" s="66">
        <f>I116</f>
        <v>0</v>
      </c>
    </row>
    <row r="168" spans="1:11" ht="15" customHeight="1" x14ac:dyDescent="0.25">
      <c r="A168" s="64">
        <v>2</v>
      </c>
      <c r="B168" s="137" t="s">
        <v>104</v>
      </c>
      <c r="C168" s="138"/>
      <c r="D168" s="138"/>
      <c r="E168" s="138"/>
      <c r="F168" s="138"/>
      <c r="G168" s="139"/>
      <c r="H168" s="65" t="e">
        <f t="shared" ref="H168:H169" si="8">I168/$G$178</f>
        <v>#DIV/0!</v>
      </c>
      <c r="I168" s="66">
        <f>I126</f>
        <v>0</v>
      </c>
    </row>
    <row r="169" spans="1:11" ht="15" customHeight="1" x14ac:dyDescent="0.25">
      <c r="A169" s="64">
        <v>3</v>
      </c>
      <c r="B169" s="137" t="s">
        <v>105</v>
      </c>
      <c r="C169" s="138"/>
      <c r="D169" s="138"/>
      <c r="E169" s="138"/>
      <c r="F169" s="138"/>
      <c r="G169" s="139"/>
      <c r="H169" s="65" t="e">
        <f t="shared" si="8"/>
        <v>#DIV/0!</v>
      </c>
      <c r="I169" s="66">
        <f>I130</f>
        <v>0</v>
      </c>
    </row>
    <row r="170" spans="1:11" ht="15" customHeight="1" x14ac:dyDescent="0.25">
      <c r="A170" s="221" t="s">
        <v>106</v>
      </c>
      <c r="B170" s="222"/>
      <c r="C170" s="222"/>
      <c r="D170" s="222"/>
      <c r="E170" s="222"/>
      <c r="F170" s="222"/>
      <c r="G170" s="223"/>
      <c r="H170" s="21" t="e">
        <f>H167+H168+H169</f>
        <v>#DIV/0!</v>
      </c>
      <c r="I170" s="22">
        <f>I167+I168+I169</f>
        <v>0</v>
      </c>
    </row>
    <row r="171" spans="1:11" ht="5.0999999999999996" customHeight="1" x14ac:dyDescent="0.25"/>
    <row r="172" spans="1:11" x14ac:dyDescent="0.25">
      <c r="A172" s="167" t="s">
        <v>79</v>
      </c>
      <c r="B172" s="167"/>
      <c r="C172" s="167"/>
      <c r="D172" s="167"/>
      <c r="E172" s="167"/>
      <c r="F172" s="167"/>
      <c r="G172" s="167"/>
      <c r="H172" s="167"/>
      <c r="I172" s="167"/>
    </row>
    <row r="173" spans="1:11" ht="15" customHeight="1" x14ac:dyDescent="0.25">
      <c r="A173" s="64">
        <v>1</v>
      </c>
      <c r="B173" s="137" t="s">
        <v>107</v>
      </c>
      <c r="C173" s="138"/>
      <c r="D173" s="138"/>
      <c r="E173" s="138"/>
      <c r="F173" s="138"/>
      <c r="G173" s="139"/>
      <c r="H173" s="65" t="e">
        <f>I173/$G$178</f>
        <v>#DIV/0!</v>
      </c>
      <c r="I173" s="66">
        <f>I145</f>
        <v>0</v>
      </c>
    </row>
    <row r="174" spans="1:11" ht="15" customHeight="1" x14ac:dyDescent="0.25">
      <c r="A174" s="221" t="s">
        <v>108</v>
      </c>
      <c r="B174" s="222"/>
      <c r="C174" s="222"/>
      <c r="D174" s="222"/>
      <c r="E174" s="222"/>
      <c r="F174" s="222"/>
      <c r="G174" s="223"/>
      <c r="H174" s="21" t="e">
        <f>H173</f>
        <v>#DIV/0!</v>
      </c>
      <c r="I174" s="22">
        <f>I145</f>
        <v>0</v>
      </c>
      <c r="K174" s="33"/>
    </row>
    <row r="175" spans="1:11" ht="5.0999999999999996" customHeight="1" x14ac:dyDescent="0.25"/>
    <row r="176" spans="1:11" x14ac:dyDescent="0.25">
      <c r="A176" s="224" t="s">
        <v>98</v>
      </c>
      <c r="B176" s="224"/>
      <c r="C176" s="224"/>
      <c r="D176" s="224"/>
      <c r="E176" s="224"/>
      <c r="F176" s="224"/>
      <c r="G176" s="224"/>
      <c r="H176" s="224"/>
      <c r="I176" s="224"/>
    </row>
    <row r="177" spans="1:10" ht="48" x14ac:dyDescent="0.25">
      <c r="A177" s="225" t="s">
        <v>109</v>
      </c>
      <c r="B177" s="225"/>
      <c r="C177" s="225"/>
      <c r="D177" s="225"/>
      <c r="E177" s="225"/>
      <c r="F177" s="225"/>
      <c r="G177" s="95" t="s">
        <v>110</v>
      </c>
      <c r="H177" s="95" t="s">
        <v>111</v>
      </c>
      <c r="I177" s="95" t="s">
        <v>112</v>
      </c>
    </row>
    <row r="178" spans="1:10" ht="11.25" customHeight="1" x14ac:dyDescent="0.25">
      <c r="A178" s="226" t="str">
        <f>D5</f>
        <v>Vigilantes</v>
      </c>
      <c r="B178" s="227"/>
      <c r="C178" s="227"/>
      <c r="D178" s="227"/>
      <c r="E178" s="227"/>
      <c r="F178" s="228"/>
      <c r="G178" s="96">
        <f>I164+I170+I174</f>
        <v>0</v>
      </c>
      <c r="H178" s="95">
        <f>IF(D6="12x36",2,1)</f>
        <v>2</v>
      </c>
      <c r="I178" s="96">
        <f>G178*H178</f>
        <v>0</v>
      </c>
    </row>
    <row r="179" spans="1:10" s="9" customFormat="1" x14ac:dyDescent="0.25">
      <c r="A179" s="218" t="s">
        <v>113</v>
      </c>
      <c r="B179" s="219"/>
      <c r="C179" s="219"/>
      <c r="D179" s="219"/>
      <c r="E179" s="219"/>
      <c r="F179" s="219"/>
      <c r="G179" s="219"/>
      <c r="H179" s="220"/>
      <c r="I179" s="34">
        <f>I178</f>
        <v>0</v>
      </c>
      <c r="J179" s="32"/>
    </row>
  </sheetData>
  <mergeCells count="180">
    <mergeCell ref="A179:H179"/>
    <mergeCell ref="A172:I172"/>
    <mergeCell ref="B173:G173"/>
    <mergeCell ref="A174:G174"/>
    <mergeCell ref="A176:I176"/>
    <mergeCell ref="A177:F177"/>
    <mergeCell ref="A178:F178"/>
    <mergeCell ref="A164:G164"/>
    <mergeCell ref="A166:I166"/>
    <mergeCell ref="B167:G167"/>
    <mergeCell ref="B168:G168"/>
    <mergeCell ref="B169:G169"/>
    <mergeCell ref="A170:G170"/>
    <mergeCell ref="A157:G157"/>
    <mergeCell ref="A159:I159"/>
    <mergeCell ref="A160:I160"/>
    <mergeCell ref="B161:G161"/>
    <mergeCell ref="B162:G162"/>
    <mergeCell ref="B163:G163"/>
    <mergeCell ref="A153:B153"/>
    <mergeCell ref="H153:I153"/>
    <mergeCell ref="B154:E154"/>
    <mergeCell ref="H154:I154"/>
    <mergeCell ref="A155:I155"/>
    <mergeCell ref="B156:I156"/>
    <mergeCell ref="A150:B150"/>
    <mergeCell ref="D150:E150"/>
    <mergeCell ref="H150:I150"/>
    <mergeCell ref="A151:B151"/>
    <mergeCell ref="H151:I151"/>
    <mergeCell ref="A152:B152"/>
    <mergeCell ref="H152:I152"/>
    <mergeCell ref="A145:G145"/>
    <mergeCell ref="B146:I146"/>
    <mergeCell ref="B147:I147"/>
    <mergeCell ref="A148:I148"/>
    <mergeCell ref="A149:B149"/>
    <mergeCell ref="D149:E149"/>
    <mergeCell ref="H149:I149"/>
    <mergeCell ref="B139:G139"/>
    <mergeCell ref="B140:G140"/>
    <mergeCell ref="B141:G141"/>
    <mergeCell ref="B142:G142"/>
    <mergeCell ref="B143:G143"/>
    <mergeCell ref="B144:G144"/>
    <mergeCell ref="A130:G130"/>
    <mergeCell ref="A132:E132"/>
    <mergeCell ref="A133:B133"/>
    <mergeCell ref="A134:B134"/>
    <mergeCell ref="A136:G136"/>
    <mergeCell ref="A138:I138"/>
    <mergeCell ref="B123:G123"/>
    <mergeCell ref="B124:G124"/>
    <mergeCell ref="B125:G125"/>
    <mergeCell ref="A126:G126"/>
    <mergeCell ref="B128:G128"/>
    <mergeCell ref="B129:G129"/>
    <mergeCell ref="A116:G116"/>
    <mergeCell ref="B117:I117"/>
    <mergeCell ref="A119:E119"/>
    <mergeCell ref="A120:B120"/>
    <mergeCell ref="A121:B121"/>
    <mergeCell ref="B122:I122"/>
    <mergeCell ref="B110:G110"/>
    <mergeCell ref="B111:G111"/>
    <mergeCell ref="B112:G112"/>
    <mergeCell ref="B113:G113"/>
    <mergeCell ref="B114:G114"/>
    <mergeCell ref="B115:G115"/>
    <mergeCell ref="A102:I102"/>
    <mergeCell ref="A103:B103"/>
    <mergeCell ref="A104:B104"/>
    <mergeCell ref="A106:G106"/>
    <mergeCell ref="A108:I108"/>
    <mergeCell ref="B109:G109"/>
    <mergeCell ref="A94:I94"/>
    <mergeCell ref="A95:B95"/>
    <mergeCell ref="A96:B96"/>
    <mergeCell ref="A98:I98"/>
    <mergeCell ref="A99:B99"/>
    <mergeCell ref="A100:B100"/>
    <mergeCell ref="B88:G88"/>
    <mergeCell ref="B89:G89"/>
    <mergeCell ref="B90:G90"/>
    <mergeCell ref="B91:G91"/>
    <mergeCell ref="A92:G92"/>
    <mergeCell ref="B93:G93"/>
    <mergeCell ref="B80:G80"/>
    <mergeCell ref="B81:G81"/>
    <mergeCell ref="A82:G82"/>
    <mergeCell ref="A84:G84"/>
    <mergeCell ref="B86:G86"/>
    <mergeCell ref="B87:G87"/>
    <mergeCell ref="B73:I73"/>
    <mergeCell ref="B74:G74"/>
    <mergeCell ref="B75:G75"/>
    <mergeCell ref="B76:G76"/>
    <mergeCell ref="B77:G77"/>
    <mergeCell ref="A78:G78"/>
    <mergeCell ref="B67:G67"/>
    <mergeCell ref="B68:G68"/>
    <mergeCell ref="B69:G69"/>
    <mergeCell ref="B70:G70"/>
    <mergeCell ref="A71:G71"/>
    <mergeCell ref="B72:I72"/>
    <mergeCell ref="A61:I61"/>
    <mergeCell ref="B62:G62"/>
    <mergeCell ref="B63:G63"/>
    <mergeCell ref="B64:G64"/>
    <mergeCell ref="B65:G65"/>
    <mergeCell ref="B66:G66"/>
    <mergeCell ref="B55:G55"/>
    <mergeCell ref="B56:G56"/>
    <mergeCell ref="B57:G57"/>
    <mergeCell ref="B58:G58"/>
    <mergeCell ref="A59:G59"/>
    <mergeCell ref="A60:I60"/>
    <mergeCell ref="A48:G48"/>
    <mergeCell ref="B50:G50"/>
    <mergeCell ref="B51:G51"/>
    <mergeCell ref="B52:G52"/>
    <mergeCell ref="B53:G53"/>
    <mergeCell ref="B54:G54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G28:G29"/>
    <mergeCell ref="A30:F31"/>
    <mergeCell ref="G30:G31"/>
    <mergeCell ref="A33:I33"/>
    <mergeCell ref="B34:G34"/>
    <mergeCell ref="B35:G35"/>
    <mergeCell ref="A23:F23"/>
    <mergeCell ref="A24:F24"/>
    <mergeCell ref="A25:F25"/>
    <mergeCell ref="A26:F26"/>
    <mergeCell ref="A27:F27"/>
    <mergeCell ref="A28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C3:D3"/>
    <mergeCell ref="E3:G3"/>
    <mergeCell ref="H3:I3"/>
    <mergeCell ref="D6:F6"/>
    <mergeCell ref="A7:C7"/>
    <mergeCell ref="D7:F7"/>
    <mergeCell ref="G7:H8"/>
    <mergeCell ref="I7:I8"/>
    <mergeCell ref="A8:C8"/>
    <mergeCell ref="D8:F8"/>
  </mergeCells>
  <printOptions horizontalCentered="1"/>
  <pageMargins left="1.2955118110236221" right="0.51181102362204722" top="1.3474015748031496" bottom="0.78740157480314965" header="0.31496062992125984" footer="0.31496062992125984"/>
  <pageSetup paperSize="9" scale="73" firstPageNumber="80" fitToHeight="3" orientation="portrait" r:id="rId1"/>
  <rowBreaks count="2" manualBreakCount="2">
    <brk id="73" max="8" man="1"/>
    <brk id="13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3"/>
  <sheetViews>
    <sheetView tabSelected="1" workbookViewId="0">
      <selection activeCell="I14" sqref="I14"/>
    </sheetView>
  </sheetViews>
  <sheetFormatPr defaultColWidth="8.42578125" defaultRowHeight="15" x14ac:dyDescent="0.25"/>
  <cols>
    <col min="1" max="1" width="8.42578125" style="40"/>
    <col min="2" max="2" width="21.140625" style="35" bestFit="1" customWidth="1"/>
    <col min="3" max="3" width="12.140625" style="35" bestFit="1" customWidth="1"/>
    <col min="4" max="4" width="13.28515625" style="35" customWidth="1"/>
    <col min="5" max="5" width="12" style="35" bestFit="1" customWidth="1"/>
    <col min="6" max="6" width="14.85546875" style="35" customWidth="1"/>
    <col min="7" max="7" width="7.140625" style="35" customWidth="1"/>
    <col min="8" max="8" width="21.140625" style="35" bestFit="1" customWidth="1"/>
    <col min="9" max="9" width="15" style="35" customWidth="1"/>
    <col min="10" max="16384" width="8.42578125" style="35"/>
  </cols>
  <sheetData>
    <row r="1" spans="1:9" ht="15.75" thickBot="1" x14ac:dyDescent="0.3">
      <c r="A1" s="262" t="s">
        <v>98</v>
      </c>
      <c r="B1" s="263"/>
      <c r="C1" s="263"/>
      <c r="D1" s="263"/>
      <c r="E1" s="263"/>
      <c r="F1" s="263"/>
      <c r="G1" s="263"/>
      <c r="H1" s="264"/>
    </row>
    <row r="2" spans="1:9" ht="30" x14ac:dyDescent="0.25">
      <c r="A2" s="120" t="s">
        <v>171</v>
      </c>
      <c r="B2" s="121" t="s">
        <v>114</v>
      </c>
      <c r="C2" s="121" t="s">
        <v>138</v>
      </c>
      <c r="D2" s="121" t="s">
        <v>170</v>
      </c>
      <c r="E2" s="121" t="s">
        <v>115</v>
      </c>
      <c r="F2" s="122" t="s">
        <v>46</v>
      </c>
      <c r="G2" s="122" t="s">
        <v>123</v>
      </c>
      <c r="H2" s="123" t="s">
        <v>229</v>
      </c>
    </row>
    <row r="3" spans="1:9" x14ac:dyDescent="0.25">
      <c r="A3" s="116" t="s">
        <v>179</v>
      </c>
      <c r="B3" s="42" t="s">
        <v>175</v>
      </c>
      <c r="C3" s="42" t="s">
        <v>166</v>
      </c>
      <c r="D3" s="41" t="s">
        <v>177</v>
      </c>
      <c r="E3" s="41" t="s">
        <v>184</v>
      </c>
      <c r="F3" s="43">
        <f>'líder 12x36 diurno POA'!I172+'líder 12x36 noturno POA'!I179</f>
        <v>0</v>
      </c>
      <c r="G3" s="44">
        <v>1</v>
      </c>
      <c r="H3" s="117">
        <f t="shared" ref="H3:H8" si="0">G3*F3</f>
        <v>0</v>
      </c>
      <c r="I3" s="36"/>
    </row>
    <row r="4" spans="1:9" x14ac:dyDescent="0.25">
      <c r="A4" s="116" t="s">
        <v>179</v>
      </c>
      <c r="B4" s="42" t="s">
        <v>172</v>
      </c>
      <c r="C4" s="42" t="s">
        <v>166</v>
      </c>
      <c r="D4" s="41" t="s">
        <v>177</v>
      </c>
      <c r="E4" s="41" t="s">
        <v>184</v>
      </c>
      <c r="F4" s="43">
        <f>'12x36 diurno POA'!I172+'12x36 noturno POA'!I179</f>
        <v>0</v>
      </c>
      <c r="G4" s="44">
        <v>2</v>
      </c>
      <c r="H4" s="117">
        <f t="shared" si="0"/>
        <v>0</v>
      </c>
      <c r="I4" s="36"/>
    </row>
    <row r="5" spans="1:9" x14ac:dyDescent="0.25">
      <c r="A5" s="116" t="s">
        <v>179</v>
      </c>
      <c r="B5" s="42" t="s">
        <v>172</v>
      </c>
      <c r="C5" s="42" t="s">
        <v>166</v>
      </c>
      <c r="D5" s="41" t="s">
        <v>174</v>
      </c>
      <c r="E5" s="41" t="s">
        <v>184</v>
      </c>
      <c r="F5" s="43">
        <f>'12x36 diurno POA'!I172</f>
        <v>0</v>
      </c>
      <c r="G5" s="44">
        <v>3</v>
      </c>
      <c r="H5" s="117">
        <f>G5*F5</f>
        <v>0</v>
      </c>
      <c r="I5" s="36"/>
    </row>
    <row r="6" spans="1:9" x14ac:dyDescent="0.25">
      <c r="A6" s="116" t="s">
        <v>180</v>
      </c>
      <c r="B6" s="42" t="s">
        <v>172</v>
      </c>
      <c r="C6" s="42" t="s">
        <v>166</v>
      </c>
      <c r="D6" s="41" t="s">
        <v>177</v>
      </c>
      <c r="E6" s="41" t="s">
        <v>184</v>
      </c>
      <c r="F6" s="45">
        <f>'12x36 diurno POA'!I172+'12x36 noturno POA'!I179</f>
        <v>0</v>
      </c>
      <c r="G6" s="44">
        <v>2</v>
      </c>
      <c r="H6" s="117">
        <f t="shared" si="0"/>
        <v>0</v>
      </c>
      <c r="I6" s="36"/>
    </row>
    <row r="7" spans="1:9" x14ac:dyDescent="0.25">
      <c r="A7" s="116" t="s">
        <v>181</v>
      </c>
      <c r="B7" s="42" t="s">
        <v>172</v>
      </c>
      <c r="C7" s="42" t="s">
        <v>166</v>
      </c>
      <c r="D7" s="41" t="s">
        <v>177</v>
      </c>
      <c r="E7" s="41" t="s">
        <v>184</v>
      </c>
      <c r="F7" s="45">
        <f>'12x36 diurno POA'!I172+'12x36 noturno POA'!I179</f>
        <v>0</v>
      </c>
      <c r="G7" s="44">
        <v>1</v>
      </c>
      <c r="H7" s="117">
        <f t="shared" si="0"/>
        <v>0</v>
      </c>
    </row>
    <row r="8" spans="1:9" x14ac:dyDescent="0.25">
      <c r="A8" s="116" t="s">
        <v>182</v>
      </c>
      <c r="B8" s="42" t="s">
        <v>172</v>
      </c>
      <c r="C8" s="42" t="s">
        <v>173</v>
      </c>
      <c r="D8" s="41" t="s">
        <v>177</v>
      </c>
      <c r="E8" s="41" t="s">
        <v>184</v>
      </c>
      <c r="F8" s="46">
        <f>'12x36 diurno Guaiba'!I172+'12x36 noturno Guaiba'!I180</f>
        <v>0</v>
      </c>
      <c r="G8" s="44">
        <v>1</v>
      </c>
      <c r="H8" s="117">
        <f t="shared" si="0"/>
        <v>0</v>
      </c>
    </row>
    <row r="9" spans="1:9" ht="15.75" thickBot="1" x14ac:dyDescent="0.3">
      <c r="A9" s="118" t="s">
        <v>183</v>
      </c>
      <c r="B9" s="111" t="s">
        <v>172</v>
      </c>
      <c r="C9" s="111" t="s">
        <v>176</v>
      </c>
      <c r="D9" s="110" t="s">
        <v>177</v>
      </c>
      <c r="E9" s="110" t="s">
        <v>184</v>
      </c>
      <c r="F9" s="112">
        <f>'12x36 diurno Esteio'!I172+'12x36 noturno Esteio'!I179</f>
        <v>0</v>
      </c>
      <c r="G9" s="113">
        <v>1</v>
      </c>
      <c r="H9" s="119">
        <f>G9*F9</f>
        <v>0</v>
      </c>
    </row>
    <row r="10" spans="1:9" ht="15.75" thickBot="1" x14ac:dyDescent="0.3">
      <c r="A10" s="260" t="s">
        <v>178</v>
      </c>
      <c r="B10" s="261"/>
      <c r="C10" s="261"/>
      <c r="D10" s="261"/>
      <c r="E10" s="261"/>
      <c r="F10" s="261"/>
      <c r="G10" s="114">
        <f>SUM(G3:G9)</f>
        <v>11</v>
      </c>
      <c r="H10" s="115">
        <f>SUM(H3:H9)</f>
        <v>0</v>
      </c>
    </row>
    <row r="11" spans="1:9" x14ac:dyDescent="0.25">
      <c r="I11" s="47"/>
    </row>
    <row r="12" spans="1:9" ht="53.25" customHeight="1" x14ac:dyDescent="0.25">
      <c r="A12" s="265" t="s">
        <v>230</v>
      </c>
      <c r="B12" s="265"/>
      <c r="C12" s="265"/>
      <c r="D12" s="265"/>
      <c r="E12" s="265"/>
      <c r="F12" s="265"/>
      <c r="G12" s="265"/>
      <c r="H12" s="265"/>
      <c r="I12" s="48"/>
    </row>
    <row r="13" spans="1:9" x14ac:dyDescent="0.25">
      <c r="A13" s="124"/>
      <c r="B13" s="124"/>
      <c r="C13" s="124"/>
      <c r="D13" s="124"/>
      <c r="E13" s="124"/>
      <c r="F13" s="124"/>
      <c r="G13" s="124"/>
      <c r="H13" s="124"/>
    </row>
    <row r="14" spans="1:9" x14ac:dyDescent="0.25">
      <c r="A14" s="124"/>
      <c r="B14" s="124"/>
      <c r="C14" s="124"/>
      <c r="D14" s="124"/>
      <c r="E14" s="124"/>
      <c r="F14" s="124"/>
      <c r="G14" s="124"/>
      <c r="H14" s="124"/>
    </row>
    <row r="15" spans="1:9" x14ac:dyDescent="0.25">
      <c r="A15" s="124"/>
      <c r="B15" s="124"/>
      <c r="C15" s="124"/>
      <c r="D15" s="124"/>
      <c r="E15" s="124"/>
      <c r="F15" s="124"/>
      <c r="G15" s="124"/>
      <c r="H15" s="124"/>
    </row>
    <row r="16" spans="1:9" x14ac:dyDescent="0.25">
      <c r="A16" s="124"/>
      <c r="B16" s="124"/>
      <c r="C16" s="124"/>
      <c r="D16" s="124"/>
      <c r="E16" s="124"/>
      <c r="F16" s="124"/>
      <c r="G16" s="124"/>
      <c r="H16" s="124"/>
    </row>
    <row r="17" spans="1:8" x14ac:dyDescent="0.25">
      <c r="A17" s="124"/>
      <c r="B17" s="124"/>
      <c r="C17" s="124"/>
      <c r="D17" s="124"/>
      <c r="E17" s="124"/>
      <c r="F17" s="124"/>
      <c r="G17" s="124"/>
      <c r="H17" s="124"/>
    </row>
    <row r="18" spans="1:8" x14ac:dyDescent="0.25">
      <c r="A18" s="124"/>
      <c r="B18" s="124"/>
      <c r="C18" s="124"/>
      <c r="D18" s="124"/>
      <c r="E18" s="124"/>
      <c r="F18" s="124"/>
      <c r="G18" s="124"/>
      <c r="H18" s="124"/>
    </row>
    <row r="19" spans="1:8" x14ac:dyDescent="0.25">
      <c r="A19" s="124"/>
      <c r="B19" s="124"/>
      <c r="C19" s="124"/>
      <c r="D19" s="124"/>
      <c r="E19" s="124"/>
      <c r="F19" s="124"/>
      <c r="G19" s="124"/>
      <c r="H19" s="124"/>
    </row>
    <row r="20" spans="1:8" x14ac:dyDescent="0.25">
      <c r="A20" s="124"/>
      <c r="B20" s="124"/>
      <c r="C20" s="124"/>
      <c r="D20" s="124"/>
      <c r="E20" s="124"/>
      <c r="F20" s="124"/>
      <c r="G20" s="124"/>
      <c r="H20" s="124"/>
    </row>
    <row r="21" spans="1:8" x14ac:dyDescent="0.25">
      <c r="A21" s="124"/>
      <c r="B21" s="124"/>
      <c r="C21" s="124"/>
      <c r="D21" s="124"/>
      <c r="E21" s="124"/>
      <c r="F21" s="124"/>
      <c r="G21" s="124"/>
      <c r="H21" s="124"/>
    </row>
    <row r="22" spans="1:8" x14ac:dyDescent="0.25">
      <c r="A22" s="124"/>
      <c r="B22" s="124"/>
      <c r="C22" s="124"/>
      <c r="D22" s="124"/>
      <c r="E22" s="124"/>
      <c r="F22" s="124"/>
      <c r="G22" s="124"/>
      <c r="H22" s="124"/>
    </row>
    <row r="23" spans="1:8" x14ac:dyDescent="0.25">
      <c r="A23" s="124"/>
      <c r="B23" s="124"/>
      <c r="C23" s="124"/>
      <c r="D23" s="124"/>
      <c r="E23" s="124"/>
      <c r="F23" s="124"/>
      <c r="G23" s="124"/>
      <c r="H23" s="124"/>
    </row>
  </sheetData>
  <mergeCells count="3">
    <mergeCell ref="A10:F10"/>
    <mergeCell ref="A1:H1"/>
    <mergeCell ref="A12:H12"/>
  </mergeCells>
  <pageMargins left="0.51180555555555496" right="0.51180555555555496" top="0.78749999999999998" bottom="0.78749999999999998" header="0.51180555555555496" footer="0.51180555555555496"/>
  <pageSetup paperSize="9" scale="83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líder 12x36 diurno POA</vt:lpstr>
      <vt:lpstr>líder 12x36 noturno POA</vt:lpstr>
      <vt:lpstr>12x36 diurno POA</vt:lpstr>
      <vt:lpstr>12x36 noturno POA</vt:lpstr>
      <vt:lpstr>12x36 diurno Guaiba</vt:lpstr>
      <vt:lpstr>12x36 noturno Guaiba</vt:lpstr>
      <vt:lpstr>12x36 diurno Esteio</vt:lpstr>
      <vt:lpstr>12x36 noturno Esteio</vt:lpstr>
      <vt:lpstr>Resumo</vt:lpstr>
      <vt:lpstr>'12x36 diurno Esteio'!Area_de_impressao</vt:lpstr>
      <vt:lpstr>'12x36 diurno Guaiba'!Area_de_impressao</vt:lpstr>
      <vt:lpstr>'12x36 diurno POA'!Area_de_impressao</vt:lpstr>
      <vt:lpstr>'12x36 noturno Esteio'!Area_de_impressao</vt:lpstr>
      <vt:lpstr>'12x36 noturno Guaiba'!Area_de_impressao</vt:lpstr>
      <vt:lpstr>'12x36 noturno POA'!Area_de_impressao</vt:lpstr>
      <vt:lpstr>'líder 12x36 diurno POA'!Area_de_impressao</vt:lpstr>
      <vt:lpstr>'líder 12x36 noturno POA'!Area_de_impressao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Usuário do Windows</cp:lastModifiedBy>
  <cp:lastPrinted>2026-01-13T19:55:12Z</cp:lastPrinted>
  <dcterms:created xsi:type="dcterms:W3CDTF">2019-04-12T20:03:09Z</dcterms:created>
  <dcterms:modified xsi:type="dcterms:W3CDTF">2026-01-15T14:23:58Z</dcterms:modified>
</cp:coreProperties>
</file>